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F1314465-20B4-AD48-B4E9-933F7ABB89B3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MTG Process description" sheetId="2" r:id="rId1"/>
    <sheet name="LCI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45" i="1"/>
  <c r="B67" i="1"/>
  <c r="B89" i="1"/>
  <c r="B112" i="1"/>
  <c r="B134" i="1"/>
  <c r="B156" i="1"/>
  <c r="B178" i="1"/>
  <c r="B363" i="1" l="1"/>
  <c r="F42" i="2" l="1"/>
  <c r="F41" i="2"/>
  <c r="G41" i="2" s="1"/>
  <c r="H41" i="2" s="1"/>
  <c r="I41" i="2" s="1"/>
  <c r="K41" i="2" s="1"/>
  <c r="F40" i="2"/>
  <c r="F39" i="2"/>
  <c r="F33" i="2"/>
  <c r="F32" i="2"/>
  <c r="G32" i="2" s="1"/>
  <c r="H32" i="2" s="1"/>
  <c r="I32" i="2" s="1"/>
  <c r="K32" i="2" s="1"/>
  <c r="G31" i="2"/>
  <c r="H31" i="2" s="1"/>
  <c r="I31" i="2" s="1"/>
  <c r="K31" i="2" s="1"/>
  <c r="F31" i="2"/>
  <c r="F30" i="2"/>
  <c r="E24" i="2"/>
  <c r="E23" i="2"/>
  <c r="F23" i="2" s="1"/>
  <c r="G23" i="2" s="1"/>
  <c r="H23" i="2" s="1"/>
  <c r="J23" i="2" s="1"/>
  <c r="E22" i="2"/>
  <c r="E21" i="2"/>
  <c r="E15" i="2"/>
  <c r="E14" i="2"/>
  <c r="F14" i="2" s="1"/>
  <c r="G14" i="2" s="1"/>
  <c r="H14" i="2" s="1"/>
  <c r="J14" i="2" s="1"/>
  <c r="E13" i="2"/>
  <c r="E12" i="2"/>
  <c r="B211" i="1"/>
  <c r="B210" i="1"/>
  <c r="B195" i="1"/>
  <c r="B194" i="1"/>
  <c r="B243" i="1"/>
  <c r="B242" i="1"/>
  <c r="B227" i="1"/>
  <c r="B226" i="1"/>
  <c r="B276" i="1"/>
  <c r="B275" i="1"/>
  <c r="B260" i="1"/>
  <c r="B259" i="1"/>
  <c r="B293" i="1"/>
  <c r="B292" i="1"/>
  <c r="B309" i="1"/>
  <c r="F15" i="2" l="1"/>
  <c r="G15" i="2" s="1"/>
  <c r="H15" i="2" s="1"/>
  <c r="J15" i="2" s="1"/>
  <c r="F21" i="2"/>
  <c r="G21" i="2" s="1"/>
  <c r="H21" i="2" s="1"/>
  <c r="J21" i="2" s="1"/>
  <c r="F22" i="2"/>
  <c r="G22" i="2" s="1"/>
  <c r="H22" i="2" s="1"/>
  <c r="J22" i="2" s="1"/>
  <c r="F12" i="2"/>
  <c r="G12" i="2" s="1"/>
  <c r="H12" i="2" s="1"/>
  <c r="J12" i="2" s="1"/>
  <c r="G30" i="2"/>
  <c r="H30" i="2" s="1"/>
  <c r="I30" i="2" s="1"/>
  <c r="K30" i="2" s="1"/>
  <c r="G33" i="2"/>
  <c r="H33" i="2" s="1"/>
  <c r="I33" i="2" s="1"/>
  <c r="K33" i="2" s="1"/>
  <c r="G39" i="2"/>
  <c r="H39" i="2" s="1"/>
  <c r="I39" i="2" s="1"/>
  <c r="K39" i="2" s="1"/>
  <c r="G40" i="2"/>
  <c r="H40" i="2" s="1"/>
  <c r="I40" i="2" s="1"/>
  <c r="K40" i="2" s="1"/>
  <c r="F24" i="2"/>
  <c r="G24" i="2" s="1"/>
  <c r="H24" i="2" s="1"/>
  <c r="J24" i="2" s="1"/>
  <c r="F13" i="2"/>
  <c r="G13" i="2" s="1"/>
  <c r="H13" i="2" s="1"/>
  <c r="J13" i="2" s="1"/>
  <c r="G42" i="2"/>
  <c r="H42" i="2" s="1"/>
  <c r="I42" i="2" s="1"/>
  <c r="K42" i="2" s="1"/>
  <c r="B308" i="1"/>
  <c r="B348" i="1"/>
  <c r="B347" i="1"/>
  <c r="B346" i="1"/>
  <c r="B345" i="1"/>
  <c r="B344" i="1"/>
  <c r="B343" i="1"/>
  <c r="B342" i="1"/>
  <c r="B349" i="1" s="1"/>
  <c r="B340" i="1"/>
</calcChain>
</file>

<file path=xl/sharedStrings.xml><?xml version="1.0" encoding="utf-8"?>
<sst xmlns="http://schemas.openxmlformats.org/spreadsheetml/2006/main" count="1438" uniqueCount="159">
  <si>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</si>
  <si>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</si>
  <si>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</si>
  <si>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</si>
  <si>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</si>
  <si>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</si>
  <si>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</si>
  <si>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</si>
  <si>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</si>
  <si>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</si>
  <si>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</si>
  <si>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</si>
  <si>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</si>
  <si>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</si>
  <si>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</si>
  <si>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megajoule</t>
  </si>
  <si>
    <t>air</t>
  </si>
  <si>
    <t>biosphere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</si>
  <si>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</si>
  <si>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</si>
  <si>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</si>
  <si>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</si>
  <si>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</si>
  <si>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</si>
  <si>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</si>
  <si>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</si>
  <si>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</si>
  <si>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</si>
  <si>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</si>
  <si>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</si>
  <si>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</si>
  <si>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</si>
  <si>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</si>
  <si>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</si>
  <si>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</si>
  <si>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</si>
  <si>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</si>
  <si>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</si>
  <si>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</si>
  <si>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</si>
  <si>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</si>
  <si>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</si>
  <si>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Hydrogen, gaseous, 25 bar, from electrolysis</t>
  </si>
  <si>
    <t>carbon dioxide, captured from atmosphere</t>
  </si>
  <si>
    <t>Car db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</si>
  <si>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</si>
  <si>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</si>
  <si>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</si>
  <si>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</si>
  <si>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</si>
  <si>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</si>
  <si>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</si>
  <si>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</si>
  <si>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</si>
  <si>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</si>
  <si>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</si>
  <si>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</si>
  <si>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</si>
  <si>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</si>
  <si>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</si>
  <si>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</si>
  <si>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</si>
  <si>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</si>
  <si>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</si>
  <si>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</si>
  <si>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</si>
  <si>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</si>
  <si>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</si>
  <si>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</si>
  <si>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</si>
  <si>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</si>
  <si>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</si>
  <si>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</si>
  <si>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</si>
  <si>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To close the carbon balance, as there is 1.55 kg of CO2 per kg of methanol.</t>
  </si>
  <si>
    <t>hydrogen, 4kg per ton of methanol processed</t>
  </si>
  <si>
    <t>diesel, synthetic, vehicle grade</t>
  </si>
  <si>
    <t>kerosene, synthetic, vehicle grade</t>
  </si>
  <si>
    <t>Methanol-based fuels from electrolysis</t>
  </si>
  <si>
    <t>https://www.fvv-net.de/fileadmin/user_upload/medien/materialien/FVV-Kraftstoffstudie_LBST_2013-10-30.pdf</t>
  </si>
  <si>
    <t>liquefied petroleum gas, synthetic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</si>
  <si>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6.3%. Carbon balance correction applied.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</si>
  <si>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9%. Carbon balance correction applied.</t>
  </si>
  <si>
    <t>gasoline, synthetic</t>
  </si>
  <si>
    <t>diesel, synthetic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</si>
  <si>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47%. Carbon balance correction applied.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</si>
  <si>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87.8%. Carbon balance correction applied.</t>
  </si>
  <si>
    <t>CO2 emission factor: 3.16 kg/kg fuel. Co-product of Methanol-to-diesel process. Methanol from hydrogen and CO. CO from direct air capture. Co-produced together with gasoline, LPG and kerosene, but optimized for diesel production. Allocation key for diesel: 37%. Carbon balance correction applied.</t>
  </si>
  <si>
    <t>CO2 emission factor: 3.16 kg/kg fuel. Co-product of Methanol-to-diesel process. Methanol from hydrogen and CO. CO from direct air capture. Co-produced together with diesel, LPG and kerosene, but optimized for diesel production. Allocation key for diesel: 38.8%. Carbon balance correction applied.</t>
  </si>
  <si>
    <t>kerosene, synthetic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</si>
  <si>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44%. Carbon balance correction applied.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</si>
  <si>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35.5%. Carbon balance correction applied.</t>
  </si>
  <si>
    <t>skip</t>
  </si>
  <si>
    <t>source for methanol production</t>
  </si>
  <si>
    <t>Comparative well-to-wheel life cycle assessment of OME3–5 synfuel production via the power-to-liquid pathway, Hank et al. 2019. https://doi.org/10.1039/C9SE00658C</t>
  </si>
  <si>
    <t>source for MTO</t>
  </si>
  <si>
    <t>Methanol-to-Olefins (MTO)</t>
  </si>
  <si>
    <t>Energy-based allocation</t>
  </si>
  <si>
    <t>Optimized for diesel and kerosene production</t>
  </si>
  <si>
    <t>LHV [MJ/kg]</t>
  </si>
  <si>
    <t>Mass [kg]</t>
  </si>
  <si>
    <t>Energy produced [MJ]</t>
  </si>
  <si>
    <t>Energy produced [%]</t>
  </si>
  <si>
    <t>Mass methanol, allocated [kg/kg fuel]</t>
  </si>
  <si>
    <t>CO2 captured from methanol [kg/kg]</t>
  </si>
  <si>
    <t>CO2 content of fuel [kg CO2/kg]</t>
  </si>
  <si>
    <t>Carbon correction [kg/kg]</t>
  </si>
  <si>
    <t>Methanol</t>
  </si>
  <si>
    <t>Diesel</t>
  </si>
  <si>
    <t>Gasoline</t>
  </si>
  <si>
    <t>Kerosene</t>
  </si>
  <si>
    <t>Optimized for gasoline production</t>
  </si>
  <si>
    <t>Economic-based allocation</t>
  </si>
  <si>
    <t>Unitary price [Euro_2005/kg]</t>
  </si>
  <si>
    <t>Turnover [Euro_2005]</t>
  </si>
  <si>
    <t>Revenue produced [%]</t>
  </si>
  <si>
    <t>Mass methanol, allocated [kg methanol/kg fuel]</t>
  </si>
  <si>
    <t>methanol production facility, construction</t>
  </si>
  <si>
    <t>methanol synthesis, hydrogen from electrolysis, CO2 from DAC</t>
  </si>
  <si>
    <t>Adapted from Comparative well-to-wheel life cycle assessment of
OME3–5 synfuel production via the power-to-liquid
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</si>
  <si>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</si>
  <si>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Adapted from Comparative well-to-wheel life cycle assessment of OME3–5 synfuel production via the power-to-liquid pathway, Hank et al. 2019</t>
  </si>
  <si>
    <t>methanol distillation, hydrogen from electrolysis, CO2 from DAC</t>
  </si>
  <si>
    <t>methanol, purified</t>
  </si>
  <si>
    <t>methanol, unpurified</t>
  </si>
  <si>
    <t>liquefied petroleum gas production, from methanol, hydrogen from electrolysis, CO2 from DAC, economic allocation</t>
  </si>
  <si>
    <t>kerosene production, from methanol, hydrogen from electrolysis, CO2 from DAC, economic allocation</t>
  </si>
  <si>
    <t>diesel production, from methanol, hydrogen from electrolysis, CO2 from DAC, economic allocation</t>
  </si>
  <si>
    <t>gasoline production, from methanol, hydrogen from electrolysis, CO2 from DAC, economic allocation</t>
  </si>
  <si>
    <t>liquefied petroleum gas production, from methanol, hydrogen from electrolysis, CO2 from DAC, energy allocation</t>
  </si>
  <si>
    <t>kerosene production, from methanol, hydrogen from electrolysis, CO2 from DAC, energy allocation</t>
  </si>
  <si>
    <t>diesel production, from methanol, hydrogen from electrolysis, CO2 from DAC, energy allocation</t>
  </si>
  <si>
    <t>gasoline production, from methanol, hydrogen from electrolysis, CO2 from DAC, energy allocation</t>
  </si>
  <si>
    <t>liquefied petroleum gas production, synthetic, from methanol, hydrogen from electrolysis, CO2 from DAC, economic allocation, at fuelling station</t>
  </si>
  <si>
    <t>kerosene production, synthetic, from methanol, hydrogen from electrolysis, CO2 from DAC, economic allocation, at fuelling station</t>
  </si>
  <si>
    <t>diesel production, synthetic, from methanol, hydrogen from electrolysis, CO2 from DAC, economic allocation, at fuelling station</t>
  </si>
  <si>
    <t>gasoline production, synthetic, from methanol, hydrogen from electrolysis, CO2 from DAC, economic allocation, at fuelling station</t>
  </si>
  <si>
    <t>liquefied petroleum gas production, synthetic, from methanol, hydrogen from electrolysis, CO2 from DAC, energy allocation, at fuelling station</t>
  </si>
  <si>
    <t>kerosene production, synthetic, from methanol, hydrogen from electrolysis, CO2 from DAC, energy allocation, at fuelling station</t>
  </si>
  <si>
    <t>diesel production, synthetic, from methanol, hydrogen from electrolysis, CO2 from DAC, energy allocation, at fuelling station</t>
  </si>
  <si>
    <t>gasoline production, synthetic, from methanol, hydrogen from electrolysis, CO2 from DAC, energy allocation, at fuelling station</t>
  </si>
  <si>
    <t>hydrogen production, gaseous, 25 bar, from electrolysis</t>
  </si>
  <si>
    <t>market for aluminium, cast alloy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</si>
  <si>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</si>
  <si>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</si>
  <si>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</si>
  <si>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</si>
  <si>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</si>
  <si>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</si>
  <si>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</si>
  <si>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concrete, normal</t>
  </si>
  <si>
    <t>market for air compressor, screw-type compressor, 300kW</t>
  </si>
  <si>
    <t>air compressor, screw-type compressor, 300kW</t>
  </si>
  <si>
    <t>heat exchanger, carbon dioxide capture process</t>
  </si>
  <si>
    <t>chemical factory construction, organics</t>
  </si>
  <si>
    <t>chemical factory, organics</t>
  </si>
  <si>
    <t>Carbon dioxide, non-fossil</t>
  </si>
  <si>
    <t>natural resource::in air</t>
  </si>
  <si>
    <t>Carbon dioxide, in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</si>
</sst>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 [$€-2]\ * #,##0.00_ ;_ [$€-2]\ * \-#,##0.00_ ;_ [$€-2]\ * &quot;-&quot;??_ ;_ @_ 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11" fontId="0" fillId="0" borderId="0" xfId="0" applyNumberFormat="1" applyFont="1"/>
    <xf numFmtId="0" fontId="0" fillId="0" borderId="0" xfId="0" applyAlignment="1"/>
    <xf numFmtId="0" fontId="5" fillId="0" borderId="0" xfId="2" applyAlignment="1"/>
    <xf numFmtId="0" fontId="5" fillId="0" borderId="0" xfId="2"/>
    <xf numFmtId="0" fontId="1" fillId="0" borderId="0" xfId="0" applyFont="1" applyFill="1"/>
    <xf numFmtId="0" fontId="6" fillId="0" borderId="0" xfId="0" applyFont="1"/>
    <xf numFmtId="0" fontId="0" fillId="2" borderId="0" xfId="0" applyFill="1"/>
    <xf numFmtId="2" fontId="1" fillId="2" borderId="0" xfId="0" applyNumberFormat="1" applyFont="1" applyFill="1"/>
    <xf numFmtId="0" fontId="0" fillId="2" borderId="1" xfId="0" applyFill="1" applyBorder="1"/>
    <xf numFmtId="2" fontId="0" fillId="2" borderId="0" xfId="0" applyNumberFormat="1" applyFill="1"/>
    <xf numFmtId="9" fontId="0" fillId="2" borderId="0" xfId="1" applyFont="1" applyFill="1"/>
    <xf numFmtId="164" fontId="7" fillId="2" borderId="0" xfId="0" applyNumberFormat="1" applyFont="1" applyFill="1"/>
    <xf numFmtId="0" fontId="0" fillId="2" borderId="2" xfId="0" applyFill="1" applyBorder="1"/>
    <xf numFmtId="164" fontId="0" fillId="2" borderId="0" xfId="0" applyNumberFormat="1" applyFill="1"/>
    <xf numFmtId="0" fontId="0" fillId="2" borderId="3" xfId="0" applyFill="1" applyBorder="1"/>
    <xf numFmtId="0" fontId="0" fillId="0" borderId="0" xfId="0" applyFill="1"/>
    <xf numFmtId="2" fontId="0" fillId="0" borderId="0" xfId="0" applyNumberFormat="1" applyFill="1"/>
    <xf numFmtId="9" fontId="0" fillId="0" borderId="0" xfId="1" applyFont="1" applyFill="1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165" fontId="0" fillId="3" borderId="0" xfId="0" applyNumberFormat="1" applyFill="1"/>
    <xf numFmtId="166" fontId="0" fillId="3" borderId="0" xfId="1" applyNumberFormat="1" applyFont="1" applyFill="1"/>
    <xf numFmtId="2" fontId="7" fillId="3" borderId="0" xfId="0" applyNumberFormat="1" applyFont="1" applyFill="1"/>
    <xf numFmtId="2" fontId="0" fillId="3" borderId="0" xfId="0" applyNumberFormat="1" applyFill="1"/>
    <xf numFmtId="0" fontId="0" fillId="3" borderId="2" xfId="0" applyFill="1" applyBorder="1"/>
    <xf numFmtId="2" fontId="0" fillId="3" borderId="0" xfId="0" applyNumberFormat="1" applyFont="1" applyFill="1"/>
    <xf numFmtId="0" fontId="0" fillId="3" borderId="3" xfId="0" applyFill="1" applyBorder="1"/>
    <xf numFmtId="0" fontId="0" fillId="0" borderId="0" xfId="0" applyFont="1" applyFill="1"/>
    <xf numFmtId="11" fontId="0" fillId="0" borderId="0" xfId="0" applyNumberFormat="1" applyFont="1" applyFill="1"/>
    <xf numFmtId="11" fontId="0" fillId="0" borderId="0" xfId="0" applyNumberForma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vv-net.de/fileadmin/user_upload/medien/materialien/FVV-Kraftstoffstudie_LBST_2013-10-30.pdf" TargetMode="External"/><Relationship Id="rId3" Type="http://schemas.openxmlformats.org/officeDocument/2006/relationships/hyperlink" Target="https://www.fvv-net.de/fileadmin/user_upload/medien/materialien/FVV-Kraftstoffstudie_LBST_2013-10-30.pdf" TargetMode="External"/><Relationship Id="rId7" Type="http://schemas.openxmlformats.org/officeDocument/2006/relationships/hyperlink" Target="https://www.fvv-net.de/fileadmin/user_upload/medien/materialien/FVV-Kraftstoffstudie_LBST_2013-10-30.pdf" TargetMode="External"/><Relationship Id="rId2" Type="http://schemas.openxmlformats.org/officeDocument/2006/relationships/hyperlink" Target="https://www.fvv-net.de/fileadmin/user_upload/medien/materialien/FVV-Kraftstoffstudie_LBST_2013-10-30.pdf" TargetMode="External"/><Relationship Id="rId1" Type="http://schemas.openxmlformats.org/officeDocument/2006/relationships/hyperlink" Target="https://www.fvv-net.de/fileadmin/user_upload/medien/materialien/FVV-Kraftstoffstudie_LBST_2013-10-30.pdf" TargetMode="External"/><Relationship Id="rId6" Type="http://schemas.openxmlformats.org/officeDocument/2006/relationships/hyperlink" Target="https://www.fvv-net.de/fileadmin/user_upload/medien/materialien/FVV-Kraftstoffstudie_LBST_2013-10-30.pdf" TargetMode="External"/><Relationship Id="rId5" Type="http://schemas.openxmlformats.org/officeDocument/2006/relationships/hyperlink" Target="https://www.fvv-net.de/fileadmin/user_upload/medien/materialien/FVV-Kraftstoffstudie_LBST_2013-10-30.pdf" TargetMode="External"/><Relationship Id="rId4" Type="http://schemas.openxmlformats.org/officeDocument/2006/relationships/hyperlink" Target="https://www.fvv-net.de/fileadmin/user_upload/medien/materialien/FVV-Kraftstoffstudie_LBST_2013-10-30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zoomScale="85" zoomScaleNormal="85" workbookViewId="0">
      <selection activeCell="H15" sqref="H15"/>
    </sheetView>
  </sheetViews>
  <sheetFormatPr baseColWidth="10" defaultColWidth="8.83203125" defaultRowHeight="15" x14ac:dyDescent="0.2"/>
  <cols>
    <col min="1" max="1" width="27.33203125" bestFit="1" customWidth="1"/>
    <col min="3" max="3" width="12.33203125" bestFit="1" customWidth="1"/>
    <col min="4" max="4" width="8.6640625" bestFit="1" customWidth="1"/>
    <col min="5" max="5" width="24.83203125" bestFit="1" customWidth="1"/>
    <col min="6" max="6" width="18.5" bestFit="1" customWidth="1"/>
    <col min="7" max="7" width="32.1640625" bestFit="1" customWidth="1"/>
    <col min="8" max="8" width="32.6640625" bestFit="1" customWidth="1"/>
    <col min="9" max="9" width="25.83203125" customWidth="1"/>
    <col min="10" max="10" width="26" bestFit="1" customWidth="1"/>
    <col min="11" max="11" width="22.33203125" bestFit="1" customWidth="1"/>
  </cols>
  <sheetData>
    <row r="1" spans="1:10" x14ac:dyDescent="0.2">
      <c r="A1" t="s">
        <v>92</v>
      </c>
    </row>
    <row r="2" spans="1:10" x14ac:dyDescent="0.2">
      <c r="A2" t="s">
        <v>93</v>
      </c>
      <c r="B2" t="s">
        <v>94</v>
      </c>
    </row>
    <row r="3" spans="1:10" x14ac:dyDescent="0.2">
      <c r="A3" t="s">
        <v>95</v>
      </c>
      <c r="B3" s="9" t="s">
        <v>79</v>
      </c>
    </row>
    <row r="6" spans="1:10" x14ac:dyDescent="0.2">
      <c r="A6" s="10" t="s">
        <v>96</v>
      </c>
    </row>
    <row r="8" spans="1:10" x14ac:dyDescent="0.2">
      <c r="A8" s="2" t="s">
        <v>97</v>
      </c>
      <c r="B8" s="11" t="s">
        <v>98</v>
      </c>
    </row>
    <row r="9" spans="1:10" x14ac:dyDescent="0.2">
      <c r="A9" s="12"/>
      <c r="B9" s="12"/>
      <c r="C9" s="12" t="s">
        <v>99</v>
      </c>
      <c r="D9" s="12" t="s">
        <v>100</v>
      </c>
      <c r="E9" s="12" t="s">
        <v>101</v>
      </c>
      <c r="F9" s="12" t="s">
        <v>102</v>
      </c>
      <c r="G9" s="12" t="s">
        <v>103</v>
      </c>
      <c r="H9" s="12" t="s">
        <v>104</v>
      </c>
      <c r="I9" s="12" t="s">
        <v>105</v>
      </c>
      <c r="J9" s="12" t="s">
        <v>106</v>
      </c>
    </row>
    <row r="10" spans="1:10" x14ac:dyDescent="0.2">
      <c r="A10" s="12" t="s">
        <v>107</v>
      </c>
      <c r="B10" s="12"/>
      <c r="C10" s="12">
        <v>19.899999999999999</v>
      </c>
      <c r="D10" s="13">
        <v>2.42</v>
      </c>
      <c r="E10" s="12"/>
      <c r="F10" s="12"/>
      <c r="G10" s="12"/>
      <c r="H10" s="12">
        <v>1.37</v>
      </c>
      <c r="I10" s="12"/>
      <c r="J10" s="12"/>
    </row>
    <row r="11" spans="1:10" ht="16" thickBot="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</row>
    <row r="12" spans="1:10" x14ac:dyDescent="0.2">
      <c r="A12" s="12" t="s">
        <v>108</v>
      </c>
      <c r="B12" s="12"/>
      <c r="C12" s="12">
        <v>44</v>
      </c>
      <c r="D12" s="14">
        <v>0.36499999999999999</v>
      </c>
      <c r="E12" s="15">
        <f>D12*C12</f>
        <v>16.059999999999999</v>
      </c>
      <c r="F12" s="16">
        <f>E12/SUM($E$12:$E$15)</f>
        <v>0.36968151224138407</v>
      </c>
      <c r="G12" s="17">
        <f>F12*$D$10/D12</f>
        <v>2.451039067463423</v>
      </c>
      <c r="H12" s="15">
        <f>-$H$10*G12</f>
        <v>-3.35792352242489</v>
      </c>
      <c r="I12" s="15">
        <v>3.16</v>
      </c>
      <c r="J12" s="15">
        <f>I12+H12</f>
        <v>-0.19792352242488986</v>
      </c>
    </row>
    <row r="13" spans="1:10" x14ac:dyDescent="0.2">
      <c r="A13" s="12" t="s">
        <v>3</v>
      </c>
      <c r="B13" s="12"/>
      <c r="C13" s="12">
        <v>45.5</v>
      </c>
      <c r="D13" s="18">
        <v>8.5999999999999993E-2</v>
      </c>
      <c r="E13" s="15">
        <f t="shared" ref="E13:E15" si="0">D13*C13</f>
        <v>3.9129999999999998</v>
      </c>
      <c r="F13" s="16">
        <f t="shared" ref="F13:F15" si="1">E13/SUM($E$12:$E$15)</f>
        <v>9.0072463100905095E-2</v>
      </c>
      <c r="G13" s="19">
        <f t="shared" ref="G13:G15" si="2">F13*$D$10/D13</f>
        <v>2.5345972174905853</v>
      </c>
      <c r="H13" s="15">
        <f t="shared" ref="H13:H15" si="3">-$H$10*G13</f>
        <v>-3.472398187962102</v>
      </c>
      <c r="I13" s="15">
        <v>3.01</v>
      </c>
      <c r="J13" s="15">
        <f t="shared" ref="J13:J15" si="4">I13+H13</f>
        <v>-0.46239818796210219</v>
      </c>
    </row>
    <row r="14" spans="1:10" x14ac:dyDescent="0.2">
      <c r="A14" s="12" t="s">
        <v>109</v>
      </c>
      <c r="B14" s="12"/>
      <c r="C14" s="12">
        <v>43.4</v>
      </c>
      <c r="D14" s="18">
        <v>0.10299999999999999</v>
      </c>
      <c r="E14" s="15">
        <f t="shared" si="0"/>
        <v>4.4701999999999993</v>
      </c>
      <c r="F14" s="16">
        <f t="shared" si="1"/>
        <v>0.10289852403620392</v>
      </c>
      <c r="G14" s="19">
        <f t="shared" si="2"/>
        <v>2.4176158074525582</v>
      </c>
      <c r="H14" s="15">
        <f t="shared" si="3"/>
        <v>-3.3121336562100052</v>
      </c>
      <c r="I14" s="15">
        <v>3.14</v>
      </c>
      <c r="J14" s="15">
        <f t="shared" si="4"/>
        <v>-0.17213365621000509</v>
      </c>
    </row>
    <row r="15" spans="1:10" ht="16" thickBot="1" x14ac:dyDescent="0.25">
      <c r="A15" s="12" t="s">
        <v>110</v>
      </c>
      <c r="B15" s="12"/>
      <c r="C15" s="12">
        <v>42.6</v>
      </c>
      <c r="D15" s="20">
        <v>0.44600000000000001</v>
      </c>
      <c r="E15" s="15">
        <f t="shared" si="0"/>
        <v>18.999600000000001</v>
      </c>
      <c r="F15" s="16">
        <f t="shared" si="1"/>
        <v>0.43734750062150696</v>
      </c>
      <c r="G15" s="17">
        <f t="shared" si="2"/>
        <v>2.3730514607714053</v>
      </c>
      <c r="H15" s="15">
        <f t="shared" si="3"/>
        <v>-3.2510805012568254</v>
      </c>
      <c r="I15" s="15">
        <v>3.14</v>
      </c>
      <c r="J15" s="15">
        <f t="shared" si="4"/>
        <v>-0.11108050125682523</v>
      </c>
    </row>
    <row r="16" spans="1:10" x14ac:dyDescent="0.2">
      <c r="A16" s="21"/>
      <c r="B16" s="21"/>
      <c r="C16" s="21"/>
      <c r="D16" s="21"/>
      <c r="E16" s="22"/>
      <c r="F16" s="23"/>
      <c r="G16" s="22"/>
      <c r="H16" s="22"/>
      <c r="I16" s="22"/>
      <c r="J16" s="22"/>
    </row>
    <row r="17" spans="1:11" x14ac:dyDescent="0.2">
      <c r="A17" s="2" t="s">
        <v>97</v>
      </c>
      <c r="B17" s="11" t="s">
        <v>111</v>
      </c>
    </row>
    <row r="18" spans="1:11" x14ac:dyDescent="0.2">
      <c r="A18" s="12"/>
      <c r="B18" s="12"/>
      <c r="C18" s="12" t="s">
        <v>99</v>
      </c>
      <c r="D18" s="12" t="s">
        <v>100</v>
      </c>
      <c r="E18" s="12" t="s">
        <v>101</v>
      </c>
      <c r="F18" s="12" t="s">
        <v>102</v>
      </c>
      <c r="G18" s="12" t="s">
        <v>103</v>
      </c>
      <c r="H18" s="12" t="s">
        <v>104</v>
      </c>
      <c r="I18" s="12" t="s">
        <v>105</v>
      </c>
      <c r="J18" s="12" t="s">
        <v>106</v>
      </c>
    </row>
    <row r="19" spans="1:11" x14ac:dyDescent="0.2">
      <c r="A19" s="12" t="s">
        <v>107</v>
      </c>
      <c r="B19" s="12"/>
      <c r="C19" s="12">
        <v>19</v>
      </c>
      <c r="D19" s="13">
        <v>2.42</v>
      </c>
      <c r="E19" s="12"/>
      <c r="F19" s="12"/>
      <c r="G19" s="12"/>
      <c r="H19" s="12">
        <v>1.37</v>
      </c>
      <c r="I19" s="12"/>
      <c r="J19" s="12"/>
    </row>
    <row r="20" spans="1:11" ht="16" thickBo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1" x14ac:dyDescent="0.2">
      <c r="A21" s="12" t="s">
        <v>108</v>
      </c>
      <c r="B21" s="12"/>
      <c r="C21" s="12">
        <v>44</v>
      </c>
      <c r="D21" s="14">
        <v>0.183</v>
      </c>
      <c r="E21" s="15">
        <f>D21*C21</f>
        <v>8.0519999999999996</v>
      </c>
      <c r="F21" s="16">
        <f>E21/SUM($E$21:$E$24)</f>
        <v>0.18519540737469639</v>
      </c>
      <c r="G21" s="19">
        <f>F21*$D$19/D21</f>
        <v>2.4490321630970779</v>
      </c>
      <c r="H21" s="15">
        <f>-$H$19*G21</f>
        <v>-3.355174063442997</v>
      </c>
      <c r="I21" s="15">
        <v>3.16</v>
      </c>
      <c r="J21" s="15">
        <f>I21+H21</f>
        <v>-0.19517406344299681</v>
      </c>
    </row>
    <row r="22" spans="1:11" x14ac:dyDescent="0.2">
      <c r="A22" s="12" t="s">
        <v>3</v>
      </c>
      <c r="B22" s="12"/>
      <c r="C22" s="12">
        <v>45.5</v>
      </c>
      <c r="D22" s="18">
        <v>8.5999999999999993E-2</v>
      </c>
      <c r="E22" s="15">
        <f t="shared" ref="E22:E24" si="5">D22*C22</f>
        <v>3.9129999999999998</v>
      </c>
      <c r="F22" s="16">
        <f t="shared" ref="F22:F24" si="6">E22/SUM($E$21:$E$24)</f>
        <v>8.9998712004121587E-2</v>
      </c>
      <c r="G22" s="19">
        <f t="shared" ref="G22:G24" si="7">F22*$D$19/D22</f>
        <v>2.5325218959299334</v>
      </c>
      <c r="H22" s="15">
        <f t="shared" ref="H22:H24" si="8">-$H$19*G22</f>
        <v>-3.4695549974240092</v>
      </c>
      <c r="I22" s="15">
        <v>3.01</v>
      </c>
      <c r="J22" s="15">
        <f t="shared" ref="J22:J24" si="9">I22+H22</f>
        <v>-0.4595549974240094</v>
      </c>
    </row>
    <row r="23" spans="1:11" x14ac:dyDescent="0.2">
      <c r="A23" s="12" t="s">
        <v>109</v>
      </c>
      <c r="B23" s="12"/>
      <c r="C23" s="12">
        <v>43.4</v>
      </c>
      <c r="D23" s="18">
        <v>0.46600000000000003</v>
      </c>
      <c r="E23" s="15">
        <f t="shared" si="5"/>
        <v>20.224399999999999</v>
      </c>
      <c r="F23" s="16">
        <f t="shared" si="6"/>
        <v>0.46515971148892321</v>
      </c>
      <c r="G23" s="17">
        <f t="shared" si="7"/>
        <v>2.4156362699639358</v>
      </c>
      <c r="H23" s="15">
        <f t="shared" si="8"/>
        <v>-3.3094216898505922</v>
      </c>
      <c r="I23" s="15">
        <v>3.14</v>
      </c>
      <c r="J23" s="15">
        <f t="shared" si="9"/>
        <v>-0.16942168985059203</v>
      </c>
    </row>
    <row r="24" spans="1:11" ht="16" thickBot="1" x14ac:dyDescent="0.25">
      <c r="A24" s="12" t="s">
        <v>110</v>
      </c>
      <c r="B24" s="12"/>
      <c r="C24" s="12">
        <v>42.6</v>
      </c>
      <c r="D24" s="20">
        <v>0.26500000000000001</v>
      </c>
      <c r="E24" s="15">
        <f t="shared" si="5"/>
        <v>11.289000000000001</v>
      </c>
      <c r="F24" s="16">
        <f t="shared" si="6"/>
        <v>0.2596461691322588</v>
      </c>
      <c r="G24" s="19">
        <f t="shared" si="7"/>
        <v>2.3711084124530801</v>
      </c>
      <c r="H24" s="15">
        <f t="shared" si="8"/>
        <v>-3.2484185250607198</v>
      </c>
      <c r="I24" s="15">
        <v>3.14</v>
      </c>
      <c r="J24" s="15">
        <f t="shared" si="9"/>
        <v>-0.10841852506071969</v>
      </c>
    </row>
    <row r="26" spans="1:11" x14ac:dyDescent="0.2">
      <c r="A26" s="2" t="s">
        <v>112</v>
      </c>
      <c r="B26" s="11" t="s">
        <v>98</v>
      </c>
    </row>
    <row r="27" spans="1:11" x14ac:dyDescent="0.2">
      <c r="A27" s="24"/>
      <c r="B27" s="24"/>
      <c r="C27" s="24" t="s">
        <v>99</v>
      </c>
      <c r="D27" s="24" t="s">
        <v>100</v>
      </c>
      <c r="E27" s="24" t="s">
        <v>113</v>
      </c>
      <c r="F27" s="24" t="s">
        <v>114</v>
      </c>
      <c r="G27" s="24" t="s">
        <v>115</v>
      </c>
      <c r="H27" s="24" t="s">
        <v>116</v>
      </c>
      <c r="I27" s="24" t="s">
        <v>104</v>
      </c>
      <c r="J27" s="24" t="s">
        <v>105</v>
      </c>
      <c r="K27" s="24" t="s">
        <v>106</v>
      </c>
    </row>
    <row r="28" spans="1:11" x14ac:dyDescent="0.2">
      <c r="A28" s="24" t="s">
        <v>107</v>
      </c>
      <c r="B28" s="24"/>
      <c r="C28" s="24">
        <v>19</v>
      </c>
      <c r="D28" s="25">
        <v>2.42</v>
      </c>
      <c r="E28" s="24"/>
      <c r="F28" s="24"/>
      <c r="G28" s="24"/>
      <c r="H28" s="24"/>
      <c r="I28" s="24">
        <v>1.37</v>
      </c>
      <c r="J28" s="24"/>
      <c r="K28" s="24"/>
    </row>
    <row r="29" spans="1:11" ht="16" thickBot="1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x14ac:dyDescent="0.2">
      <c r="A30" s="24" t="s">
        <v>108</v>
      </c>
      <c r="B30" s="24"/>
      <c r="C30" s="24">
        <v>44</v>
      </c>
      <c r="D30" s="26">
        <v>0.36499999999999999</v>
      </c>
      <c r="E30" s="27">
        <v>0.4</v>
      </c>
      <c r="F30" s="27">
        <f t="shared" ref="F30:F33" si="10">E30*D30</f>
        <v>0.14599999999999999</v>
      </c>
      <c r="G30" s="28">
        <f>F30/SUM($F$30:$F$33)</f>
        <v>0.38761130550673545</v>
      </c>
      <c r="H30" s="29">
        <f>G30*$D$28/D30</f>
        <v>2.5699160529487663</v>
      </c>
      <c r="I30" s="30">
        <f>-$I$28*H30</f>
        <v>-3.5207849925398103</v>
      </c>
      <c r="J30" s="24">
        <v>3.16</v>
      </c>
      <c r="K30" s="30">
        <f>J30+I30</f>
        <v>-0.36078499253981011</v>
      </c>
    </row>
    <row r="31" spans="1:11" x14ac:dyDescent="0.2">
      <c r="A31" s="24" t="s">
        <v>3</v>
      </c>
      <c r="B31" s="24"/>
      <c r="C31" s="24">
        <v>45.5</v>
      </c>
      <c r="D31" s="31">
        <v>8.5999999999999993E-2</v>
      </c>
      <c r="E31" s="27">
        <v>0.27600000000000002</v>
      </c>
      <c r="F31" s="27">
        <f t="shared" si="10"/>
        <v>2.3736E-2</v>
      </c>
      <c r="G31" s="28">
        <f t="shared" ref="G31:G33" si="11">F31/SUM($F$30:$F$33)</f>
        <v>6.3016040736355292E-2</v>
      </c>
      <c r="H31" s="30">
        <f t="shared" ref="H31:H33" si="12">G31*$D$28/D31</f>
        <v>1.773242076534649</v>
      </c>
      <c r="I31" s="30">
        <f t="shared" ref="I31:I33" si="13">-$I$28*H31</f>
        <v>-2.4293416448524692</v>
      </c>
      <c r="J31" s="30">
        <v>3.01</v>
      </c>
      <c r="K31" s="30">
        <f t="shared" ref="K31:K33" si="14">J31+I31</f>
        <v>0.58065835514753061</v>
      </c>
    </row>
    <row r="32" spans="1:11" x14ac:dyDescent="0.2">
      <c r="A32" s="24" t="s">
        <v>109</v>
      </c>
      <c r="B32" s="24"/>
      <c r="C32" s="24">
        <v>43.4</v>
      </c>
      <c r="D32" s="31">
        <v>0.10299999999999999</v>
      </c>
      <c r="E32" s="27">
        <v>0.71</v>
      </c>
      <c r="F32" s="27">
        <f t="shared" si="10"/>
        <v>7.3129999999999987E-2</v>
      </c>
      <c r="G32" s="28">
        <f t="shared" si="11"/>
        <v>0.19415078610758602</v>
      </c>
      <c r="H32" s="32">
        <f t="shared" si="12"/>
        <v>4.5616009939840598</v>
      </c>
      <c r="I32" s="30">
        <f t="shared" si="13"/>
        <v>-6.2493933617581625</v>
      </c>
      <c r="J32" s="30">
        <v>3.14</v>
      </c>
      <c r="K32" s="30">
        <f t="shared" si="14"/>
        <v>-3.1093933617581624</v>
      </c>
    </row>
    <row r="33" spans="1:11" ht="16" thickBot="1" x14ac:dyDescent="0.25">
      <c r="A33" s="24" t="s">
        <v>110</v>
      </c>
      <c r="B33" s="24"/>
      <c r="C33" s="24">
        <v>42.6</v>
      </c>
      <c r="D33" s="33">
        <v>0.44600000000000001</v>
      </c>
      <c r="E33" s="27">
        <v>0.3</v>
      </c>
      <c r="F33" s="27">
        <f t="shared" si="10"/>
        <v>0.1338</v>
      </c>
      <c r="G33" s="28">
        <f t="shared" si="11"/>
        <v>0.35522186764932334</v>
      </c>
      <c r="H33" s="29">
        <f t="shared" si="12"/>
        <v>1.927437039711575</v>
      </c>
      <c r="I33" s="30">
        <f t="shared" si="13"/>
        <v>-2.6405887444048579</v>
      </c>
      <c r="J33" s="24">
        <v>3.14</v>
      </c>
      <c r="K33" s="30">
        <f t="shared" si="14"/>
        <v>0.49941125559514221</v>
      </c>
    </row>
    <row r="35" spans="1:11" x14ac:dyDescent="0.2">
      <c r="A35" s="2" t="s">
        <v>112</v>
      </c>
      <c r="B35" s="11" t="s">
        <v>111</v>
      </c>
    </row>
    <row r="36" spans="1:11" x14ac:dyDescent="0.2">
      <c r="A36" s="24"/>
      <c r="B36" s="24"/>
      <c r="C36" s="24" t="s">
        <v>99</v>
      </c>
      <c r="D36" s="24" t="s">
        <v>100</v>
      </c>
      <c r="E36" s="24" t="s">
        <v>113</v>
      </c>
      <c r="F36" s="24" t="s">
        <v>114</v>
      </c>
      <c r="G36" s="24" t="s">
        <v>115</v>
      </c>
      <c r="H36" s="24" t="s">
        <v>116</v>
      </c>
      <c r="I36" s="24" t="s">
        <v>104</v>
      </c>
      <c r="J36" s="24" t="s">
        <v>105</v>
      </c>
      <c r="K36" s="24" t="s">
        <v>106</v>
      </c>
    </row>
    <row r="37" spans="1:11" x14ac:dyDescent="0.2">
      <c r="A37" s="24" t="s">
        <v>107</v>
      </c>
      <c r="B37" s="24"/>
      <c r="C37" s="24">
        <v>19</v>
      </c>
      <c r="D37" s="25">
        <v>2.42</v>
      </c>
      <c r="E37" s="24"/>
      <c r="F37" s="24"/>
      <c r="G37" s="24"/>
      <c r="H37" s="24"/>
      <c r="I37" s="24">
        <v>1.37</v>
      </c>
      <c r="J37" s="24"/>
      <c r="K37" s="24"/>
    </row>
    <row r="38" spans="1:11" ht="16" thickBot="1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 x14ac:dyDescent="0.2">
      <c r="A39" s="24" t="s">
        <v>108</v>
      </c>
      <c r="B39" s="24"/>
      <c r="C39" s="24">
        <v>44</v>
      </c>
      <c r="D39" s="26">
        <v>0.183</v>
      </c>
      <c r="E39" s="27">
        <v>0.4</v>
      </c>
      <c r="F39" s="27">
        <f t="shared" ref="F39:F42" si="15">E39*D39</f>
        <v>7.3200000000000001E-2</v>
      </c>
      <c r="G39" s="28">
        <f>F39/SUM($F$30:$F$33)</f>
        <v>0.19433662714447286</v>
      </c>
      <c r="H39" s="30">
        <f>G39*$D$37/D39</f>
        <v>2.5699160529487668</v>
      </c>
      <c r="I39" s="30">
        <f>-$I$28*H39</f>
        <v>-3.5207849925398107</v>
      </c>
      <c r="J39" s="24">
        <v>3.16</v>
      </c>
      <c r="K39" s="30">
        <f>J39+I39</f>
        <v>-0.36078499253981056</v>
      </c>
    </row>
    <row r="40" spans="1:11" x14ac:dyDescent="0.2">
      <c r="A40" s="24" t="s">
        <v>3</v>
      </c>
      <c r="B40" s="24"/>
      <c r="C40" s="24">
        <v>45.5</v>
      </c>
      <c r="D40" s="31">
        <v>8.5999999999999993E-2</v>
      </c>
      <c r="E40" s="27">
        <v>0.27600000000000002</v>
      </c>
      <c r="F40" s="27">
        <f t="shared" si="15"/>
        <v>2.3736E-2</v>
      </c>
      <c r="G40" s="28">
        <f t="shared" ref="G40:G42" si="16">F40/SUM($F$30:$F$33)</f>
        <v>6.3016040736355292E-2</v>
      </c>
      <c r="H40" s="30">
        <f t="shared" ref="H40:H42" si="17">G40*$D$37/D40</f>
        <v>1.773242076534649</v>
      </c>
      <c r="I40" s="30">
        <f t="shared" ref="I40:I42" si="18">-$I$28*H40</f>
        <v>-2.4293416448524692</v>
      </c>
      <c r="J40" s="30">
        <v>3.01</v>
      </c>
      <c r="K40" s="30">
        <f t="shared" ref="K40:K42" si="19">J40+I40</f>
        <v>0.58065835514753061</v>
      </c>
    </row>
    <row r="41" spans="1:11" x14ac:dyDescent="0.2">
      <c r="A41" s="24" t="s">
        <v>109</v>
      </c>
      <c r="B41" s="24"/>
      <c r="C41" s="24">
        <v>43.4</v>
      </c>
      <c r="D41" s="31">
        <v>0.46600000000000003</v>
      </c>
      <c r="E41" s="27">
        <v>0.71</v>
      </c>
      <c r="F41" s="27">
        <f t="shared" si="15"/>
        <v>0.33085999999999999</v>
      </c>
      <c r="G41" s="28">
        <f t="shared" si="16"/>
        <v>0.87839093520519518</v>
      </c>
      <c r="H41" s="29">
        <f t="shared" si="17"/>
        <v>4.5616009939840598</v>
      </c>
      <c r="I41" s="30">
        <f t="shared" si="18"/>
        <v>-6.2493933617581625</v>
      </c>
      <c r="J41" s="30">
        <v>3.14</v>
      </c>
      <c r="K41" s="30">
        <f t="shared" si="19"/>
        <v>-3.1093933617581624</v>
      </c>
    </row>
    <row r="42" spans="1:11" ht="16" thickBot="1" x14ac:dyDescent="0.25">
      <c r="A42" s="24" t="s">
        <v>110</v>
      </c>
      <c r="B42" s="24"/>
      <c r="C42" s="24">
        <v>42.6</v>
      </c>
      <c r="D42" s="33">
        <v>0.26500000000000001</v>
      </c>
      <c r="E42" s="27">
        <v>0.3</v>
      </c>
      <c r="F42" s="27">
        <f t="shared" si="15"/>
        <v>7.9500000000000001E-2</v>
      </c>
      <c r="G42" s="28">
        <f t="shared" si="16"/>
        <v>0.21106232046428405</v>
      </c>
      <c r="H42" s="30">
        <f t="shared" si="17"/>
        <v>1.927437039711575</v>
      </c>
      <c r="I42" s="30">
        <f t="shared" si="18"/>
        <v>-2.6405887444048579</v>
      </c>
      <c r="J42" s="24">
        <v>3.14</v>
      </c>
      <c r="K42" s="30">
        <f t="shared" si="19"/>
        <v>0.49941125559514221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7"/>
  <sheetViews>
    <sheetView tabSelected="1" topLeftCell="A165" workbookViewId="0">
      <selection activeCell="B194" sqref="B194"/>
    </sheetView>
  </sheetViews>
  <sheetFormatPr baseColWidth="10" defaultColWidth="8.83203125" defaultRowHeight="15" x14ac:dyDescent="0.2"/>
  <cols>
    <col min="1" max="1" width="59.33203125" bestFit="1" customWidth="1"/>
    <col min="2" max="2" width="14" bestFit="1" customWidth="1"/>
    <col min="4" max="4" width="12.33203125" bestFit="1" customWidth="1"/>
    <col min="7" max="7" width="42.1640625" bestFit="1" customWidth="1"/>
  </cols>
  <sheetData>
    <row r="1" spans="1:11" x14ac:dyDescent="0.2">
      <c r="A1" t="s">
        <v>21</v>
      </c>
      <c r="B1" t="s">
        <v>78</v>
      </c>
    </row>
    <row r="3" spans="1:11" ht="16" x14ac:dyDescent="0.2">
      <c r="A3" s="1" t="s">
        <v>0</v>
      </c>
      <c r="B3" s="1" t="s">
        <v>133</v>
      </c>
    </row>
    <row r="4" spans="1:11" x14ac:dyDescent="0.2">
      <c r="A4" t="s">
        <v>11</v>
      </c>
      <c r="B4" t="s">
        <v>25</v>
      </c>
    </row>
    <row r="5" spans="1:11" x14ac:dyDescent="0.2">
      <c r="A5" t="s">
        <v>1</v>
      </c>
      <c r="B5">
        <v>1</v>
      </c>
    </row>
    <row r="6" spans="1:11" ht="16" x14ac:dyDescent="0.2">
      <c r="A6" t="s">
        <v>2</v>
      </c>
      <c r="B6" s="4" t="s">
        <v>72</v>
      </c>
    </row>
    <row r="7" spans="1:11" x14ac:dyDescent="0.2">
      <c r="A7" t="s">
        <v>4</v>
      </c>
      <c r="B7" t="s">
        <v>5</v>
      </c>
    </row>
    <row r="8" spans="1:11" x14ac:dyDescent="0.2">
      <c r="A8" t="s">
        <v>6</v>
      </c>
      <c r="B8" t="s">
        <v>13</v>
      </c>
    </row>
    <row r="9" spans="1:11" ht="16" x14ac:dyDescent="0.2">
      <c r="A9" s="1" t="s">
        <v>8</v>
      </c>
    </row>
    <row r="10" spans="1:11" x14ac:dyDescent="0.2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51</v>
      </c>
      <c r="H10" t="s">
        <v>52</v>
      </c>
      <c r="I10" t="s">
        <v>53</v>
      </c>
      <c r="J10" t="s">
        <v>28</v>
      </c>
      <c r="K10" t="s">
        <v>2</v>
      </c>
    </row>
    <row r="11" spans="1:11" x14ac:dyDescent="0.2">
      <c r="A11" s="3" t="s">
        <v>133</v>
      </c>
      <c r="B11" s="3">
        <v>1</v>
      </c>
      <c r="C11" t="s">
        <v>25</v>
      </c>
      <c r="D11" s="3" t="s">
        <v>13</v>
      </c>
      <c r="E11" s="3"/>
      <c r="F11" s="3" t="s">
        <v>18</v>
      </c>
      <c r="G11" s="3"/>
      <c r="H11" s="3"/>
      <c r="I11" s="3">
        <v>100</v>
      </c>
      <c r="J11" s="3" t="s">
        <v>54</v>
      </c>
      <c r="K11" s="3" t="s">
        <v>72</v>
      </c>
    </row>
    <row r="12" spans="1:11" x14ac:dyDescent="0.2">
      <c r="A12" s="3" t="s">
        <v>125</v>
      </c>
      <c r="B12" s="3">
        <v>1.00057</v>
      </c>
      <c r="C12" t="s">
        <v>25</v>
      </c>
      <c r="D12" s="3" t="s">
        <v>13</v>
      </c>
      <c r="E12" s="3"/>
      <c r="F12" s="3" t="s">
        <v>14</v>
      </c>
      <c r="G12" s="3"/>
      <c r="H12" s="3"/>
      <c r="I12" s="3"/>
      <c r="J12" s="3"/>
      <c r="K12" s="3" t="s">
        <v>80</v>
      </c>
    </row>
    <row r="13" spans="1:11" x14ac:dyDescent="0.2">
      <c r="A13" t="s">
        <v>34</v>
      </c>
      <c r="B13" s="3">
        <v>6.7000000000000002E-3</v>
      </c>
      <c r="C13" t="s">
        <v>25</v>
      </c>
      <c r="D13" s="3" t="s">
        <v>7</v>
      </c>
      <c r="E13" s="3"/>
      <c r="F13" s="3" t="s">
        <v>14</v>
      </c>
      <c r="G13" s="3"/>
      <c r="H13" s="3"/>
      <c r="I13" s="3"/>
      <c r="J13" s="3"/>
      <c r="K13" s="3" t="s">
        <v>20</v>
      </c>
    </row>
    <row r="14" spans="1:11" x14ac:dyDescent="0.2">
      <c r="A14" s="3" t="s">
        <v>55</v>
      </c>
      <c r="B14" s="3">
        <v>-1.6799999999999999E-4</v>
      </c>
      <c r="C14" s="3" t="s">
        <v>49</v>
      </c>
      <c r="D14" s="3" t="s">
        <v>13</v>
      </c>
      <c r="E14" s="3"/>
      <c r="F14" s="3" t="s">
        <v>14</v>
      </c>
      <c r="G14" s="3"/>
      <c r="H14" s="3"/>
      <c r="I14" s="3"/>
      <c r="J14" s="3"/>
      <c r="K14" s="3" t="s">
        <v>56</v>
      </c>
    </row>
    <row r="15" spans="1:11" x14ac:dyDescent="0.2">
      <c r="A15" s="3" t="s">
        <v>57</v>
      </c>
      <c r="B15" s="6">
        <v>5.8399999999999999E-4</v>
      </c>
      <c r="C15" s="3" t="s">
        <v>19</v>
      </c>
      <c r="D15" s="3" t="s">
        <v>15</v>
      </c>
      <c r="E15" s="3"/>
      <c r="F15" s="3" t="s">
        <v>14</v>
      </c>
      <c r="G15" s="3"/>
      <c r="H15" s="3"/>
      <c r="I15" s="3"/>
      <c r="J15" s="3"/>
      <c r="K15" s="3" t="s">
        <v>58</v>
      </c>
    </row>
    <row r="16" spans="1:11" x14ac:dyDescent="0.2">
      <c r="A16" s="3" t="s">
        <v>59</v>
      </c>
      <c r="B16" s="6">
        <v>2.5999999999999998E-10</v>
      </c>
      <c r="C16" s="3" t="s">
        <v>25</v>
      </c>
      <c r="D16" s="3" t="s">
        <v>6</v>
      </c>
      <c r="E16" s="3"/>
      <c r="F16" s="3" t="s">
        <v>14</v>
      </c>
      <c r="G16" s="3"/>
      <c r="H16" s="3"/>
      <c r="I16" s="3"/>
      <c r="J16" s="3"/>
      <c r="K16" s="3" t="s">
        <v>60</v>
      </c>
    </row>
    <row r="17" spans="1:11" x14ac:dyDescent="0.2">
      <c r="A17" s="3" t="s">
        <v>61</v>
      </c>
      <c r="B17" s="6">
        <v>-6.2700000000000001E-6</v>
      </c>
      <c r="C17" s="3" t="s">
        <v>19</v>
      </c>
      <c r="D17" s="3" t="s">
        <v>13</v>
      </c>
      <c r="E17" s="3"/>
      <c r="F17" s="3" t="s">
        <v>14</v>
      </c>
      <c r="G17" s="3"/>
      <c r="H17" s="3"/>
      <c r="I17" s="3"/>
      <c r="J17" s="3"/>
      <c r="K17" s="3" t="s">
        <v>62</v>
      </c>
    </row>
    <row r="18" spans="1:11" x14ac:dyDescent="0.2">
      <c r="A18" s="3" t="s">
        <v>63</v>
      </c>
      <c r="B18" s="6">
        <v>-7.4999999999999993E-5</v>
      </c>
      <c r="C18" s="3" t="s">
        <v>49</v>
      </c>
      <c r="D18" s="3" t="s">
        <v>27</v>
      </c>
      <c r="E18" s="3"/>
      <c r="F18" s="3" t="s">
        <v>14</v>
      </c>
      <c r="G18" s="3"/>
      <c r="H18" s="3"/>
      <c r="I18" s="3"/>
      <c r="J18" s="3"/>
      <c r="K18" s="3" t="s">
        <v>64</v>
      </c>
    </row>
    <row r="19" spans="1:11" x14ac:dyDescent="0.2">
      <c r="A19" s="3" t="s">
        <v>48</v>
      </c>
      <c r="B19" s="6">
        <v>6.8900000000000005E-4</v>
      </c>
      <c r="C19" s="3" t="s">
        <v>49</v>
      </c>
      <c r="D19" s="3" t="s">
        <v>13</v>
      </c>
      <c r="E19" s="3"/>
      <c r="F19" s="3" t="s">
        <v>14</v>
      </c>
      <c r="G19" s="3"/>
      <c r="H19" s="3"/>
      <c r="I19" s="3"/>
      <c r="J19" s="3"/>
      <c r="K19" s="3" t="s">
        <v>50</v>
      </c>
    </row>
    <row r="20" spans="1:11" x14ac:dyDescent="0.2">
      <c r="A20" s="3" t="s">
        <v>65</v>
      </c>
      <c r="B20" s="3">
        <v>3.3599999999999998E-2</v>
      </c>
      <c r="C20" s="3" t="s">
        <v>49</v>
      </c>
      <c r="D20" s="3" t="s">
        <v>66</v>
      </c>
      <c r="E20" s="3"/>
      <c r="F20" s="3" t="s">
        <v>14</v>
      </c>
      <c r="G20" s="3"/>
      <c r="H20" s="3"/>
      <c r="I20" s="3"/>
      <c r="J20" s="3"/>
      <c r="K20" s="3" t="s">
        <v>67</v>
      </c>
    </row>
    <row r="21" spans="1:11" x14ac:dyDescent="0.2">
      <c r="A21" s="3" t="s">
        <v>68</v>
      </c>
      <c r="B21" s="3">
        <v>3.2599999999999997E-2</v>
      </c>
      <c r="C21" s="3" t="s">
        <v>25</v>
      </c>
      <c r="D21" s="3" t="s">
        <v>66</v>
      </c>
      <c r="E21" s="3"/>
      <c r="F21" s="3" t="s">
        <v>14</v>
      </c>
      <c r="G21" s="3"/>
      <c r="H21" s="3"/>
      <c r="I21" s="3"/>
      <c r="J21" s="3"/>
      <c r="K21" s="3" t="s">
        <v>69</v>
      </c>
    </row>
    <row r="22" spans="1:11" x14ac:dyDescent="0.2">
      <c r="A22" s="3" t="s">
        <v>73</v>
      </c>
      <c r="B22" s="6">
        <v>-6.8899999999999999E-7</v>
      </c>
      <c r="C22" s="3" t="s">
        <v>49</v>
      </c>
      <c r="D22" s="3" t="s">
        <v>27</v>
      </c>
      <c r="E22" s="3"/>
      <c r="F22" s="3" t="s">
        <v>14</v>
      </c>
      <c r="G22" s="3"/>
      <c r="H22" s="3"/>
      <c r="I22" s="3"/>
      <c r="J22" s="3"/>
      <c r="K22" s="3" t="s">
        <v>70</v>
      </c>
    </row>
    <row r="23" spans="1:11" s="21" customFormat="1" x14ac:dyDescent="0.2">
      <c r="A23" s="34" t="s">
        <v>156</v>
      </c>
      <c r="B23" s="35">
        <f>(B12-1)*3.14</f>
        <v>1.7897999999998727E-3</v>
      </c>
      <c r="C23" s="34"/>
      <c r="D23" s="34" t="s">
        <v>13</v>
      </c>
      <c r="E23" s="34" t="s">
        <v>16</v>
      </c>
      <c r="F23" s="34" t="s">
        <v>17</v>
      </c>
      <c r="G23" s="34"/>
      <c r="H23" s="34"/>
      <c r="I23" s="34"/>
      <c r="J23" s="34"/>
      <c r="K23" s="34"/>
    </row>
    <row r="24" spans="1:11" x14ac:dyDescent="0.2">
      <c r="A24" s="3"/>
      <c r="B24" s="6"/>
      <c r="C24" s="3"/>
      <c r="D24" s="3"/>
      <c r="E24" s="3"/>
      <c r="F24" s="3"/>
      <c r="G24" s="3"/>
      <c r="H24" s="3"/>
      <c r="I24" s="3"/>
      <c r="J24" s="3"/>
      <c r="K24" s="3"/>
    </row>
    <row r="25" spans="1:11" ht="16" x14ac:dyDescent="0.2">
      <c r="A25" s="1" t="s">
        <v>0</v>
      </c>
      <c r="B25" s="1" t="s">
        <v>134</v>
      </c>
    </row>
    <row r="26" spans="1:11" x14ac:dyDescent="0.2">
      <c r="A26" t="s">
        <v>11</v>
      </c>
      <c r="B26" t="s">
        <v>25</v>
      </c>
    </row>
    <row r="27" spans="1:11" x14ac:dyDescent="0.2">
      <c r="A27" t="s">
        <v>1</v>
      </c>
      <c r="B27">
        <v>1</v>
      </c>
    </row>
    <row r="28" spans="1:11" ht="16" x14ac:dyDescent="0.2">
      <c r="A28" t="s">
        <v>2</v>
      </c>
      <c r="B28" s="4" t="s">
        <v>77</v>
      </c>
    </row>
    <row r="29" spans="1:11" x14ac:dyDescent="0.2">
      <c r="A29" t="s">
        <v>4</v>
      </c>
      <c r="B29" t="s">
        <v>5</v>
      </c>
    </row>
    <row r="30" spans="1:11" x14ac:dyDescent="0.2">
      <c r="A30" t="s">
        <v>6</v>
      </c>
      <c r="B30" t="s">
        <v>13</v>
      </c>
    </row>
    <row r="31" spans="1:11" ht="16" x14ac:dyDescent="0.2">
      <c r="A31" s="1" t="s">
        <v>8</v>
      </c>
    </row>
    <row r="32" spans="1:11" x14ac:dyDescent="0.2">
      <c r="A32" t="s">
        <v>9</v>
      </c>
      <c r="B32" t="s">
        <v>10</v>
      </c>
      <c r="C32" t="s">
        <v>11</v>
      </c>
      <c r="D32" t="s">
        <v>6</v>
      </c>
      <c r="E32" t="s">
        <v>12</v>
      </c>
      <c r="F32" t="s">
        <v>4</v>
      </c>
      <c r="G32" t="s">
        <v>51</v>
      </c>
      <c r="H32" t="s">
        <v>52</v>
      </c>
      <c r="I32" t="s">
        <v>53</v>
      </c>
      <c r="J32" t="s">
        <v>28</v>
      </c>
      <c r="K32" t="s">
        <v>2</v>
      </c>
    </row>
    <row r="33" spans="1:11" x14ac:dyDescent="0.2">
      <c r="A33" s="3" t="s">
        <v>134</v>
      </c>
      <c r="B33" s="3">
        <v>1</v>
      </c>
      <c r="C33" t="s">
        <v>25</v>
      </c>
      <c r="D33" s="3" t="s">
        <v>13</v>
      </c>
      <c r="E33" s="3"/>
      <c r="F33" s="3" t="s">
        <v>18</v>
      </c>
      <c r="G33" s="3"/>
      <c r="H33" s="3"/>
      <c r="I33" s="3">
        <v>100</v>
      </c>
      <c r="J33" s="3" t="s">
        <v>54</v>
      </c>
      <c r="K33" s="3" t="s">
        <v>77</v>
      </c>
    </row>
    <row r="34" spans="1:11" x14ac:dyDescent="0.2">
      <c r="A34" s="3" t="s">
        <v>126</v>
      </c>
      <c r="B34" s="3">
        <v>1.00057</v>
      </c>
      <c r="C34" t="s">
        <v>25</v>
      </c>
      <c r="D34" s="3" t="s">
        <v>13</v>
      </c>
      <c r="E34" s="3"/>
      <c r="F34" s="3" t="s">
        <v>14</v>
      </c>
      <c r="G34" s="3"/>
      <c r="H34" s="3"/>
      <c r="I34" s="3"/>
      <c r="J34" s="3"/>
      <c r="K34" s="3" t="s">
        <v>89</v>
      </c>
    </row>
    <row r="35" spans="1:11" x14ac:dyDescent="0.2">
      <c r="A35" t="s">
        <v>34</v>
      </c>
      <c r="B35" s="3">
        <v>6.7000000000000002E-3</v>
      </c>
      <c r="C35" t="s">
        <v>25</v>
      </c>
      <c r="D35" s="3" t="s">
        <v>7</v>
      </c>
      <c r="E35" s="3"/>
      <c r="F35" s="3" t="s">
        <v>14</v>
      </c>
      <c r="G35" s="3"/>
      <c r="H35" s="3"/>
      <c r="I35" s="3"/>
      <c r="J35" s="3"/>
      <c r="K35" s="3" t="s">
        <v>20</v>
      </c>
    </row>
    <row r="36" spans="1:11" x14ac:dyDescent="0.2">
      <c r="A36" s="3" t="s">
        <v>55</v>
      </c>
      <c r="B36" s="3">
        <v>-1.6799999999999999E-4</v>
      </c>
      <c r="C36" s="3" t="s">
        <v>49</v>
      </c>
      <c r="D36" s="3" t="s">
        <v>13</v>
      </c>
      <c r="E36" s="3"/>
      <c r="F36" s="3" t="s">
        <v>14</v>
      </c>
      <c r="G36" s="3"/>
      <c r="H36" s="3"/>
      <c r="I36" s="3"/>
      <c r="J36" s="3"/>
      <c r="K36" s="3" t="s">
        <v>56</v>
      </c>
    </row>
    <row r="37" spans="1:11" x14ac:dyDescent="0.2">
      <c r="A37" s="3" t="s">
        <v>57</v>
      </c>
      <c r="B37" s="6">
        <v>5.8399999999999999E-4</v>
      </c>
      <c r="C37" s="3" t="s">
        <v>19</v>
      </c>
      <c r="D37" s="3" t="s">
        <v>15</v>
      </c>
      <c r="E37" s="3"/>
      <c r="F37" s="3" t="s">
        <v>14</v>
      </c>
      <c r="G37" s="3"/>
      <c r="H37" s="3"/>
      <c r="I37" s="3"/>
      <c r="J37" s="3"/>
      <c r="K37" s="3" t="s">
        <v>58</v>
      </c>
    </row>
    <row r="38" spans="1:11" x14ac:dyDescent="0.2">
      <c r="A38" s="3" t="s">
        <v>59</v>
      </c>
      <c r="B38" s="6">
        <v>2.5999999999999998E-10</v>
      </c>
      <c r="C38" s="3" t="s">
        <v>25</v>
      </c>
      <c r="D38" s="3" t="s">
        <v>6</v>
      </c>
      <c r="E38" s="3"/>
      <c r="F38" s="3" t="s">
        <v>14</v>
      </c>
      <c r="G38" s="3"/>
      <c r="H38" s="3"/>
      <c r="I38" s="3"/>
      <c r="J38" s="3"/>
      <c r="K38" s="3" t="s">
        <v>60</v>
      </c>
    </row>
    <row r="39" spans="1:11" x14ac:dyDescent="0.2">
      <c r="A39" s="3" t="s">
        <v>61</v>
      </c>
      <c r="B39" s="6">
        <v>-6.2700000000000001E-6</v>
      </c>
      <c r="C39" s="3" t="s">
        <v>19</v>
      </c>
      <c r="D39" s="3" t="s">
        <v>13</v>
      </c>
      <c r="E39" s="3"/>
      <c r="F39" s="3" t="s">
        <v>14</v>
      </c>
      <c r="G39" s="3"/>
      <c r="H39" s="3"/>
      <c r="I39" s="3"/>
      <c r="J39" s="3"/>
      <c r="K39" s="3" t="s">
        <v>62</v>
      </c>
    </row>
    <row r="40" spans="1:11" x14ac:dyDescent="0.2">
      <c r="A40" s="3" t="s">
        <v>63</v>
      </c>
      <c r="B40" s="6">
        <v>-7.4999999999999993E-5</v>
      </c>
      <c r="C40" s="3" t="s">
        <v>49</v>
      </c>
      <c r="D40" s="3" t="s">
        <v>27</v>
      </c>
      <c r="E40" s="3"/>
      <c r="F40" s="3" t="s">
        <v>14</v>
      </c>
      <c r="G40" s="3"/>
      <c r="H40" s="3"/>
      <c r="I40" s="3"/>
      <c r="J40" s="3"/>
      <c r="K40" s="3" t="s">
        <v>64</v>
      </c>
    </row>
    <row r="41" spans="1:11" x14ac:dyDescent="0.2">
      <c r="A41" s="3" t="s">
        <v>48</v>
      </c>
      <c r="B41" s="6">
        <v>6.8900000000000005E-4</v>
      </c>
      <c r="C41" s="3" t="s">
        <v>49</v>
      </c>
      <c r="D41" s="3" t="s">
        <v>13</v>
      </c>
      <c r="E41" s="3"/>
      <c r="F41" s="3" t="s">
        <v>14</v>
      </c>
      <c r="G41" s="3"/>
      <c r="H41" s="3"/>
      <c r="I41" s="3"/>
      <c r="J41" s="3"/>
      <c r="K41" s="3" t="s">
        <v>50</v>
      </c>
    </row>
    <row r="42" spans="1:11" x14ac:dyDescent="0.2">
      <c r="A42" s="3" t="s">
        <v>65</v>
      </c>
      <c r="B42" s="3">
        <v>3.3599999999999998E-2</v>
      </c>
      <c r="C42" s="3" t="s">
        <v>49</v>
      </c>
      <c r="D42" s="3" t="s">
        <v>66</v>
      </c>
      <c r="E42" s="3"/>
      <c r="F42" s="3" t="s">
        <v>14</v>
      </c>
      <c r="G42" s="3"/>
      <c r="H42" s="3"/>
      <c r="I42" s="3"/>
      <c r="J42" s="3"/>
      <c r="K42" s="3" t="s">
        <v>67</v>
      </c>
    </row>
    <row r="43" spans="1:11" x14ac:dyDescent="0.2">
      <c r="A43" s="3" t="s">
        <v>68</v>
      </c>
      <c r="B43" s="3">
        <v>3.2599999999999997E-2</v>
      </c>
      <c r="C43" s="3" t="s">
        <v>25</v>
      </c>
      <c r="D43" s="3" t="s">
        <v>66</v>
      </c>
      <c r="E43" s="3"/>
      <c r="F43" s="3" t="s">
        <v>14</v>
      </c>
      <c r="G43" s="3"/>
      <c r="H43" s="3"/>
      <c r="I43" s="3"/>
      <c r="J43" s="3"/>
      <c r="K43" s="3" t="s">
        <v>69</v>
      </c>
    </row>
    <row r="44" spans="1:11" x14ac:dyDescent="0.2">
      <c r="A44" s="3" t="s">
        <v>73</v>
      </c>
      <c r="B44" s="6">
        <v>-6.8899999999999999E-7</v>
      </c>
      <c r="C44" s="3" t="s">
        <v>49</v>
      </c>
      <c r="D44" s="3" t="s">
        <v>27</v>
      </c>
      <c r="E44" s="3"/>
      <c r="F44" s="3" t="s">
        <v>14</v>
      </c>
      <c r="G44" s="3"/>
      <c r="H44" s="3"/>
      <c r="I44" s="3"/>
      <c r="J44" s="3"/>
      <c r="K44" s="3" t="s">
        <v>70</v>
      </c>
    </row>
    <row r="45" spans="1:11" s="21" customFormat="1" x14ac:dyDescent="0.2">
      <c r="A45" s="34" t="s">
        <v>156</v>
      </c>
      <c r="B45" s="35">
        <f>(B34-1)*3.14</f>
        <v>1.7897999999998727E-3</v>
      </c>
      <c r="C45" s="34"/>
      <c r="D45" s="34" t="s">
        <v>13</v>
      </c>
      <c r="E45" s="34" t="s">
        <v>16</v>
      </c>
      <c r="F45" s="34" t="s">
        <v>17</v>
      </c>
      <c r="G45" s="34"/>
      <c r="H45" s="34"/>
      <c r="I45" s="34"/>
      <c r="J45" s="34"/>
      <c r="K45" s="34"/>
    </row>
    <row r="46" spans="1:11" x14ac:dyDescent="0.2">
      <c r="A46" s="3"/>
      <c r="B46" s="6"/>
      <c r="C46" s="3"/>
      <c r="D46" s="3"/>
      <c r="E46" s="3"/>
      <c r="F46" s="3"/>
      <c r="G46" s="3"/>
      <c r="H46" s="3"/>
      <c r="I46" s="3"/>
      <c r="J46" s="3"/>
      <c r="K46" s="3"/>
    </row>
    <row r="47" spans="1:11" ht="16" x14ac:dyDescent="0.2">
      <c r="A47" s="1" t="s">
        <v>0</v>
      </c>
      <c r="B47" s="1" t="s">
        <v>135</v>
      </c>
    </row>
    <row r="48" spans="1:11" x14ac:dyDescent="0.2">
      <c r="A48" t="s">
        <v>11</v>
      </c>
      <c r="B48" t="s">
        <v>25</v>
      </c>
    </row>
    <row r="49" spans="1:11" x14ac:dyDescent="0.2">
      <c r="A49" t="s">
        <v>1</v>
      </c>
      <c r="B49">
        <v>1</v>
      </c>
    </row>
    <row r="50" spans="1:11" ht="16" x14ac:dyDescent="0.2">
      <c r="A50" t="s">
        <v>2</v>
      </c>
      <c r="B50" s="4" t="s">
        <v>76</v>
      </c>
    </row>
    <row r="51" spans="1:11" x14ac:dyDescent="0.2">
      <c r="A51" t="s">
        <v>4</v>
      </c>
      <c r="B51" t="s">
        <v>5</v>
      </c>
    </row>
    <row r="52" spans="1:11" x14ac:dyDescent="0.2">
      <c r="A52" t="s">
        <v>6</v>
      </c>
      <c r="B52" t="s">
        <v>13</v>
      </c>
    </row>
    <row r="53" spans="1:11" ht="16" x14ac:dyDescent="0.2">
      <c r="A53" s="1" t="s">
        <v>8</v>
      </c>
    </row>
    <row r="54" spans="1:11" x14ac:dyDescent="0.2">
      <c r="A54" t="s">
        <v>9</v>
      </c>
      <c r="B54" t="s">
        <v>10</v>
      </c>
      <c r="C54" t="s">
        <v>11</v>
      </c>
      <c r="D54" t="s">
        <v>6</v>
      </c>
      <c r="E54" t="s">
        <v>12</v>
      </c>
      <c r="F54" t="s">
        <v>4</v>
      </c>
      <c r="G54" t="s">
        <v>51</v>
      </c>
      <c r="H54" t="s">
        <v>52</v>
      </c>
      <c r="I54" t="s">
        <v>53</v>
      </c>
      <c r="J54" t="s">
        <v>28</v>
      </c>
      <c r="K54" t="s">
        <v>2</v>
      </c>
    </row>
    <row r="55" spans="1:11" x14ac:dyDescent="0.2">
      <c r="A55" s="3" t="s">
        <v>135</v>
      </c>
      <c r="B55" s="3">
        <v>1</v>
      </c>
      <c r="C55" t="s">
        <v>25</v>
      </c>
      <c r="D55" s="3" t="s">
        <v>13</v>
      </c>
      <c r="E55" s="3"/>
      <c r="F55" s="3" t="s">
        <v>18</v>
      </c>
      <c r="G55" s="3"/>
      <c r="H55" s="3"/>
      <c r="I55" s="3">
        <v>100</v>
      </c>
      <c r="J55" s="3" t="s">
        <v>54</v>
      </c>
      <c r="K55" s="3" t="s">
        <v>76</v>
      </c>
    </row>
    <row r="56" spans="1:11" x14ac:dyDescent="0.2">
      <c r="A56" s="3" t="s">
        <v>127</v>
      </c>
      <c r="B56" s="3">
        <v>1.00057</v>
      </c>
      <c r="C56" t="s">
        <v>25</v>
      </c>
      <c r="D56" s="3" t="s">
        <v>13</v>
      </c>
      <c r="E56" s="3"/>
      <c r="F56" s="3" t="s">
        <v>14</v>
      </c>
      <c r="G56" s="3"/>
      <c r="H56" s="3"/>
      <c r="I56" s="3"/>
      <c r="J56" s="3"/>
      <c r="K56" s="3" t="s">
        <v>84</v>
      </c>
    </row>
    <row r="57" spans="1:11" x14ac:dyDescent="0.2">
      <c r="A57" t="s">
        <v>34</v>
      </c>
      <c r="B57" s="3">
        <v>6.7000000000000002E-3</v>
      </c>
      <c r="C57" t="s">
        <v>25</v>
      </c>
      <c r="D57" s="3" t="s">
        <v>7</v>
      </c>
      <c r="E57" s="3"/>
      <c r="F57" s="3" t="s">
        <v>14</v>
      </c>
      <c r="G57" s="3"/>
      <c r="H57" s="3"/>
      <c r="I57" s="3"/>
      <c r="J57" s="3"/>
      <c r="K57" s="3" t="s">
        <v>20</v>
      </c>
    </row>
    <row r="58" spans="1:11" x14ac:dyDescent="0.2">
      <c r="A58" s="3" t="s">
        <v>55</v>
      </c>
      <c r="B58" s="3">
        <v>-1.6799999999999999E-4</v>
      </c>
      <c r="C58" s="3" t="s">
        <v>49</v>
      </c>
      <c r="D58" s="3" t="s">
        <v>13</v>
      </c>
      <c r="E58" s="3"/>
      <c r="F58" s="3" t="s">
        <v>14</v>
      </c>
      <c r="G58" s="3"/>
      <c r="H58" s="3"/>
      <c r="I58" s="3"/>
      <c r="J58" s="3"/>
      <c r="K58" s="3" t="s">
        <v>56</v>
      </c>
    </row>
    <row r="59" spans="1:11" x14ac:dyDescent="0.2">
      <c r="A59" s="3" t="s">
        <v>57</v>
      </c>
      <c r="B59" s="6">
        <v>5.8399999999999999E-4</v>
      </c>
      <c r="C59" s="3" t="s">
        <v>19</v>
      </c>
      <c r="D59" s="3" t="s">
        <v>15</v>
      </c>
      <c r="E59" s="3"/>
      <c r="F59" s="3" t="s">
        <v>14</v>
      </c>
      <c r="G59" s="3"/>
      <c r="H59" s="3"/>
      <c r="I59" s="3"/>
      <c r="J59" s="3"/>
      <c r="K59" s="3" t="s">
        <v>58</v>
      </c>
    </row>
    <row r="60" spans="1:11" x14ac:dyDescent="0.2">
      <c r="A60" s="3" t="s">
        <v>59</v>
      </c>
      <c r="B60" s="6">
        <v>2.5999999999999998E-10</v>
      </c>
      <c r="C60" s="3" t="s">
        <v>25</v>
      </c>
      <c r="D60" s="3" t="s">
        <v>6</v>
      </c>
      <c r="E60" s="3"/>
      <c r="F60" s="3" t="s">
        <v>14</v>
      </c>
      <c r="G60" s="3"/>
      <c r="H60" s="3"/>
      <c r="I60" s="3"/>
      <c r="J60" s="3"/>
      <c r="K60" s="3" t="s">
        <v>60</v>
      </c>
    </row>
    <row r="61" spans="1:11" x14ac:dyDescent="0.2">
      <c r="A61" s="3" t="s">
        <v>61</v>
      </c>
      <c r="B61" s="6">
        <v>-6.2700000000000001E-6</v>
      </c>
      <c r="C61" s="3" t="s">
        <v>19</v>
      </c>
      <c r="D61" s="3" t="s">
        <v>13</v>
      </c>
      <c r="E61" s="3"/>
      <c r="F61" s="3" t="s">
        <v>14</v>
      </c>
      <c r="G61" s="3"/>
      <c r="H61" s="3"/>
      <c r="I61" s="3"/>
      <c r="J61" s="3"/>
      <c r="K61" s="3" t="s">
        <v>62</v>
      </c>
    </row>
    <row r="62" spans="1:11" x14ac:dyDescent="0.2">
      <c r="A62" s="3" t="s">
        <v>63</v>
      </c>
      <c r="B62" s="6">
        <v>-7.4999999999999993E-5</v>
      </c>
      <c r="C62" s="3" t="s">
        <v>49</v>
      </c>
      <c r="D62" s="3" t="s">
        <v>27</v>
      </c>
      <c r="E62" s="3"/>
      <c r="F62" s="3" t="s">
        <v>14</v>
      </c>
      <c r="G62" s="3"/>
      <c r="H62" s="3"/>
      <c r="I62" s="3"/>
      <c r="J62" s="3"/>
      <c r="K62" s="3" t="s">
        <v>64</v>
      </c>
    </row>
    <row r="63" spans="1:11" x14ac:dyDescent="0.2">
      <c r="A63" s="3" t="s">
        <v>48</v>
      </c>
      <c r="B63" s="6">
        <v>6.8900000000000005E-4</v>
      </c>
      <c r="C63" s="3" t="s">
        <v>49</v>
      </c>
      <c r="D63" s="3" t="s">
        <v>13</v>
      </c>
      <c r="E63" s="3"/>
      <c r="F63" s="3" t="s">
        <v>14</v>
      </c>
      <c r="G63" s="3"/>
      <c r="H63" s="3"/>
      <c r="I63" s="3"/>
      <c r="J63" s="3"/>
      <c r="K63" s="3" t="s">
        <v>50</v>
      </c>
    </row>
    <row r="64" spans="1:11" x14ac:dyDescent="0.2">
      <c r="A64" s="3" t="s">
        <v>65</v>
      </c>
      <c r="B64" s="3">
        <v>3.3599999999999998E-2</v>
      </c>
      <c r="C64" s="3" t="s">
        <v>49</v>
      </c>
      <c r="D64" s="3" t="s">
        <v>66</v>
      </c>
      <c r="E64" s="3"/>
      <c r="F64" s="3" t="s">
        <v>14</v>
      </c>
      <c r="G64" s="3"/>
      <c r="H64" s="3"/>
      <c r="I64" s="3"/>
      <c r="J64" s="3"/>
      <c r="K64" s="3" t="s">
        <v>67</v>
      </c>
    </row>
    <row r="65" spans="1:11" x14ac:dyDescent="0.2">
      <c r="A65" s="3" t="s">
        <v>68</v>
      </c>
      <c r="B65" s="3">
        <v>3.2599999999999997E-2</v>
      </c>
      <c r="C65" s="3" t="s">
        <v>25</v>
      </c>
      <c r="D65" s="3" t="s">
        <v>66</v>
      </c>
      <c r="E65" s="3"/>
      <c r="F65" s="3" t="s">
        <v>14</v>
      </c>
      <c r="G65" s="3"/>
      <c r="H65" s="3"/>
      <c r="I65" s="3"/>
      <c r="J65" s="3"/>
      <c r="K65" s="3" t="s">
        <v>69</v>
      </c>
    </row>
    <row r="66" spans="1:11" x14ac:dyDescent="0.2">
      <c r="A66" s="3" t="s">
        <v>73</v>
      </c>
      <c r="B66" s="6">
        <v>-6.8899999999999999E-7</v>
      </c>
      <c r="C66" s="3" t="s">
        <v>49</v>
      </c>
      <c r="D66" s="3" t="s">
        <v>27</v>
      </c>
      <c r="E66" s="3"/>
      <c r="F66" s="3" t="s">
        <v>14</v>
      </c>
      <c r="G66" s="3"/>
      <c r="H66" s="3"/>
      <c r="I66" s="3"/>
      <c r="J66" s="3"/>
      <c r="K66" s="3" t="s">
        <v>70</v>
      </c>
    </row>
    <row r="67" spans="1:11" s="21" customFormat="1" x14ac:dyDescent="0.2">
      <c r="A67" s="34" t="s">
        <v>156</v>
      </c>
      <c r="B67" s="35">
        <f>(B56-1)*3.14</f>
        <v>1.7897999999998727E-3</v>
      </c>
      <c r="C67" s="34"/>
      <c r="D67" s="34" t="s">
        <v>13</v>
      </c>
      <c r="E67" s="34" t="s">
        <v>16</v>
      </c>
      <c r="F67" s="34" t="s">
        <v>17</v>
      </c>
      <c r="G67" s="34"/>
      <c r="H67" s="34"/>
      <c r="I67" s="34"/>
      <c r="J67" s="34"/>
      <c r="K67" s="34"/>
    </row>
    <row r="68" spans="1:11" x14ac:dyDescent="0.2">
      <c r="A68" s="3"/>
      <c r="B68" s="6"/>
      <c r="C68" s="3"/>
      <c r="D68" s="3"/>
      <c r="E68" s="3"/>
      <c r="F68" s="3"/>
      <c r="G68" s="3"/>
      <c r="H68" s="3"/>
      <c r="I68" s="3"/>
      <c r="J68" s="3"/>
      <c r="K68" s="3"/>
    </row>
    <row r="69" spans="1:11" ht="16" x14ac:dyDescent="0.2">
      <c r="A69" s="1" t="s">
        <v>0</v>
      </c>
      <c r="B69" s="1" t="s">
        <v>136</v>
      </c>
    </row>
    <row r="70" spans="1:11" x14ac:dyDescent="0.2">
      <c r="A70" t="s">
        <v>11</v>
      </c>
      <c r="B70" t="s">
        <v>25</v>
      </c>
    </row>
    <row r="71" spans="1:11" x14ac:dyDescent="0.2">
      <c r="A71" t="s">
        <v>1</v>
      </c>
      <c r="B71">
        <v>1</v>
      </c>
    </row>
    <row r="72" spans="1:11" ht="16" x14ac:dyDescent="0.2">
      <c r="A72" t="s">
        <v>2</v>
      </c>
      <c r="B72" s="4" t="s">
        <v>71</v>
      </c>
    </row>
    <row r="73" spans="1:11" x14ac:dyDescent="0.2">
      <c r="A73" t="s">
        <v>4</v>
      </c>
      <c r="B73" t="s">
        <v>5</v>
      </c>
    </row>
    <row r="74" spans="1:11" x14ac:dyDescent="0.2">
      <c r="A74" t="s">
        <v>6</v>
      </c>
      <c r="B74" t="s">
        <v>13</v>
      </c>
    </row>
    <row r="75" spans="1:11" ht="16" x14ac:dyDescent="0.2">
      <c r="A75" s="1" t="s">
        <v>8</v>
      </c>
    </row>
    <row r="76" spans="1:11" x14ac:dyDescent="0.2">
      <c r="A76" t="s">
        <v>9</v>
      </c>
      <c r="B76" t="s">
        <v>10</v>
      </c>
      <c r="C76" t="s">
        <v>11</v>
      </c>
      <c r="D76" t="s">
        <v>6</v>
      </c>
      <c r="E76" t="s">
        <v>12</v>
      </c>
      <c r="F76" t="s">
        <v>4</v>
      </c>
      <c r="G76" t="s">
        <v>51</v>
      </c>
      <c r="H76" t="s">
        <v>52</v>
      </c>
      <c r="I76" t="s">
        <v>53</v>
      </c>
      <c r="J76" t="s">
        <v>28</v>
      </c>
      <c r="K76" t="s">
        <v>2</v>
      </c>
    </row>
    <row r="77" spans="1:11" x14ac:dyDescent="0.2">
      <c r="A77" s="3" t="s">
        <v>136</v>
      </c>
      <c r="B77" s="3">
        <v>1</v>
      </c>
      <c r="C77" t="s">
        <v>25</v>
      </c>
      <c r="D77" s="3" t="s">
        <v>13</v>
      </c>
      <c r="E77" s="3"/>
      <c r="F77" s="3" t="s">
        <v>18</v>
      </c>
      <c r="G77" s="3"/>
      <c r="H77" s="3"/>
      <c r="I77" s="3">
        <v>100</v>
      </c>
      <c r="J77" s="3" t="s">
        <v>54</v>
      </c>
      <c r="K77" s="3" t="s">
        <v>71</v>
      </c>
    </row>
    <row r="78" spans="1:11" x14ac:dyDescent="0.2">
      <c r="A78" s="3" t="s">
        <v>128</v>
      </c>
      <c r="B78" s="3">
        <v>1.00057</v>
      </c>
      <c r="C78" t="s">
        <v>25</v>
      </c>
      <c r="D78" s="3" t="s">
        <v>13</v>
      </c>
      <c r="E78" s="3"/>
      <c r="F78" s="3" t="s">
        <v>14</v>
      </c>
      <c r="G78" s="3"/>
      <c r="H78" s="3"/>
      <c r="I78" s="3"/>
      <c r="J78" s="3"/>
      <c r="K78" s="3" t="s">
        <v>46</v>
      </c>
    </row>
    <row r="79" spans="1:11" x14ac:dyDescent="0.2">
      <c r="A79" t="s">
        <v>34</v>
      </c>
      <c r="B79" s="3">
        <v>6.7000000000000002E-3</v>
      </c>
      <c r="C79" t="s">
        <v>25</v>
      </c>
      <c r="D79" s="3" t="s">
        <v>7</v>
      </c>
      <c r="E79" s="3"/>
      <c r="F79" s="3" t="s">
        <v>14</v>
      </c>
      <c r="G79" s="3"/>
      <c r="H79" s="3"/>
      <c r="I79" s="3"/>
      <c r="J79" s="3"/>
      <c r="K79" s="3" t="s">
        <v>20</v>
      </c>
    </row>
    <row r="80" spans="1:11" x14ac:dyDescent="0.2">
      <c r="A80" s="3" t="s">
        <v>55</v>
      </c>
      <c r="B80" s="3">
        <v>-1.6799999999999999E-4</v>
      </c>
      <c r="C80" s="3" t="s">
        <v>49</v>
      </c>
      <c r="D80" s="3" t="s">
        <v>13</v>
      </c>
      <c r="E80" s="3"/>
      <c r="F80" s="3" t="s">
        <v>14</v>
      </c>
      <c r="G80" s="3"/>
      <c r="H80" s="3"/>
      <c r="I80" s="3"/>
      <c r="J80" s="3"/>
      <c r="K80" s="3" t="s">
        <v>56</v>
      </c>
    </row>
    <row r="81" spans="1:11" x14ac:dyDescent="0.2">
      <c r="A81" s="3" t="s">
        <v>57</v>
      </c>
      <c r="B81" s="6">
        <v>5.8399999999999999E-4</v>
      </c>
      <c r="C81" s="3" t="s">
        <v>19</v>
      </c>
      <c r="D81" s="3" t="s">
        <v>15</v>
      </c>
      <c r="E81" s="3"/>
      <c r="F81" s="3" t="s">
        <v>14</v>
      </c>
      <c r="G81" s="3"/>
      <c r="H81" s="3"/>
      <c r="I81" s="3"/>
      <c r="J81" s="3"/>
      <c r="K81" s="3" t="s">
        <v>58</v>
      </c>
    </row>
    <row r="82" spans="1:11" x14ac:dyDescent="0.2">
      <c r="A82" s="3" t="s">
        <v>59</v>
      </c>
      <c r="B82" s="6">
        <v>2.5999999999999998E-10</v>
      </c>
      <c r="C82" s="3" t="s">
        <v>25</v>
      </c>
      <c r="D82" s="3" t="s">
        <v>6</v>
      </c>
      <c r="E82" s="3"/>
      <c r="F82" s="3" t="s">
        <v>14</v>
      </c>
      <c r="G82" s="3"/>
      <c r="H82" s="3"/>
      <c r="I82" s="3"/>
      <c r="J82" s="3"/>
      <c r="K82" s="3" t="s">
        <v>60</v>
      </c>
    </row>
    <row r="83" spans="1:11" x14ac:dyDescent="0.2">
      <c r="A83" s="3" t="s">
        <v>61</v>
      </c>
      <c r="B83" s="6">
        <v>-6.2700000000000001E-6</v>
      </c>
      <c r="C83" s="3" t="s">
        <v>19</v>
      </c>
      <c r="D83" s="3" t="s">
        <v>13</v>
      </c>
      <c r="E83" s="3"/>
      <c r="F83" s="3" t="s">
        <v>14</v>
      </c>
      <c r="G83" s="3"/>
      <c r="H83" s="3"/>
      <c r="I83" s="3"/>
      <c r="J83" s="3"/>
      <c r="K83" s="3" t="s">
        <v>62</v>
      </c>
    </row>
    <row r="84" spans="1:11" x14ac:dyDescent="0.2">
      <c r="A84" s="3" t="s">
        <v>63</v>
      </c>
      <c r="B84" s="6">
        <v>-7.4999999999999993E-5</v>
      </c>
      <c r="C84" s="3" t="s">
        <v>49</v>
      </c>
      <c r="D84" s="3" t="s">
        <v>27</v>
      </c>
      <c r="E84" s="3"/>
      <c r="F84" s="3" t="s">
        <v>14</v>
      </c>
      <c r="G84" s="3"/>
      <c r="H84" s="3"/>
      <c r="I84" s="3"/>
      <c r="J84" s="3"/>
      <c r="K84" s="3" t="s">
        <v>64</v>
      </c>
    </row>
    <row r="85" spans="1:11" x14ac:dyDescent="0.2">
      <c r="A85" s="3" t="s">
        <v>48</v>
      </c>
      <c r="B85" s="6">
        <v>6.8900000000000005E-4</v>
      </c>
      <c r="C85" s="3" t="s">
        <v>49</v>
      </c>
      <c r="D85" s="3" t="s">
        <v>13</v>
      </c>
      <c r="E85" s="3"/>
      <c r="F85" s="3" t="s">
        <v>14</v>
      </c>
      <c r="G85" s="3"/>
      <c r="H85" s="3"/>
      <c r="I85" s="3"/>
      <c r="J85" s="3"/>
      <c r="K85" s="3" t="s">
        <v>50</v>
      </c>
    </row>
    <row r="86" spans="1:11" x14ac:dyDescent="0.2">
      <c r="A86" s="3" t="s">
        <v>65</v>
      </c>
      <c r="B86" s="3">
        <v>3.3599999999999998E-2</v>
      </c>
      <c r="C86" s="3" t="s">
        <v>49</v>
      </c>
      <c r="D86" s="3" t="s">
        <v>66</v>
      </c>
      <c r="E86" s="3"/>
      <c r="F86" s="3" t="s">
        <v>14</v>
      </c>
      <c r="G86" s="3"/>
      <c r="H86" s="3"/>
      <c r="I86" s="3"/>
      <c r="J86" s="3"/>
      <c r="K86" s="3" t="s">
        <v>67</v>
      </c>
    </row>
    <row r="87" spans="1:11" x14ac:dyDescent="0.2">
      <c r="A87" s="3" t="s">
        <v>68</v>
      </c>
      <c r="B87" s="3">
        <v>3.2599999999999997E-2</v>
      </c>
      <c r="C87" s="3" t="s">
        <v>25</v>
      </c>
      <c r="D87" s="3" t="s">
        <v>66</v>
      </c>
      <c r="E87" s="3"/>
      <c r="F87" s="3" t="s">
        <v>14</v>
      </c>
      <c r="G87" s="3"/>
      <c r="H87" s="3"/>
      <c r="I87" s="3"/>
      <c r="J87" s="3"/>
      <c r="K87" s="3" t="s">
        <v>69</v>
      </c>
    </row>
    <row r="88" spans="1:11" x14ac:dyDescent="0.2">
      <c r="A88" s="3" t="s">
        <v>73</v>
      </c>
      <c r="B88" s="6">
        <v>-6.8899999999999999E-7</v>
      </c>
      <c r="C88" s="3" t="s">
        <v>49</v>
      </c>
      <c r="D88" s="3" t="s">
        <v>27</v>
      </c>
      <c r="E88" s="3"/>
      <c r="F88" s="3" t="s">
        <v>14</v>
      </c>
      <c r="G88" s="3"/>
      <c r="H88" s="3"/>
      <c r="I88" s="3"/>
      <c r="J88" s="3"/>
      <c r="K88" s="3" t="s">
        <v>70</v>
      </c>
    </row>
    <row r="89" spans="1:11" s="21" customFormat="1" x14ac:dyDescent="0.2">
      <c r="A89" s="34" t="s">
        <v>156</v>
      </c>
      <c r="B89" s="35">
        <f>(B78-1)*3.14</f>
        <v>1.7897999999998727E-3</v>
      </c>
      <c r="C89" s="34"/>
      <c r="D89" s="34" t="s">
        <v>13</v>
      </c>
      <c r="E89" s="34" t="s">
        <v>16</v>
      </c>
      <c r="F89" s="34" t="s">
        <v>17</v>
      </c>
      <c r="G89" s="34"/>
      <c r="H89" s="34"/>
      <c r="I89" s="34"/>
      <c r="J89" s="34"/>
      <c r="K89" s="34"/>
    </row>
    <row r="90" spans="1:11" x14ac:dyDescent="0.2">
      <c r="A90" s="3"/>
      <c r="B90" s="6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">
      <c r="A91" s="3"/>
      <c r="B91" s="6"/>
      <c r="C91" s="3"/>
      <c r="D91" s="3"/>
      <c r="E91" s="3"/>
      <c r="F91" s="3"/>
      <c r="G91" s="3"/>
      <c r="H91" s="3"/>
      <c r="I91" s="3"/>
      <c r="J91" s="3"/>
      <c r="K91" s="3"/>
    </row>
    <row r="92" spans="1:11" ht="16" x14ac:dyDescent="0.2">
      <c r="A92" s="1" t="s">
        <v>0</v>
      </c>
      <c r="B92" s="1" t="s">
        <v>137</v>
      </c>
    </row>
    <row r="93" spans="1:11" x14ac:dyDescent="0.2">
      <c r="A93" t="s">
        <v>11</v>
      </c>
      <c r="B93" t="s">
        <v>25</v>
      </c>
    </row>
    <row r="94" spans="1:11" x14ac:dyDescent="0.2">
      <c r="A94" t="s">
        <v>1</v>
      </c>
      <c r="B94">
        <v>1</v>
      </c>
    </row>
    <row r="95" spans="1:11" ht="16" x14ac:dyDescent="0.2">
      <c r="A95" t="s">
        <v>2</v>
      </c>
      <c r="B95" s="4" t="s">
        <v>72</v>
      </c>
    </row>
    <row r="96" spans="1:11" x14ac:dyDescent="0.2">
      <c r="A96" t="s">
        <v>4</v>
      </c>
      <c r="B96" t="s">
        <v>5</v>
      </c>
    </row>
    <row r="97" spans="1:11" x14ac:dyDescent="0.2">
      <c r="A97" t="s">
        <v>6</v>
      </c>
      <c r="B97" t="s">
        <v>13</v>
      </c>
    </row>
    <row r="98" spans="1:11" ht="16" x14ac:dyDescent="0.2">
      <c r="A98" s="1" t="s">
        <v>8</v>
      </c>
    </row>
    <row r="99" spans="1:11" x14ac:dyDescent="0.2">
      <c r="A99" t="s">
        <v>9</v>
      </c>
      <c r="B99" t="s">
        <v>10</v>
      </c>
      <c r="C99" t="s">
        <v>11</v>
      </c>
      <c r="D99" t="s">
        <v>6</v>
      </c>
      <c r="E99" t="s">
        <v>12</v>
      </c>
      <c r="F99" t="s">
        <v>4</v>
      </c>
      <c r="G99" t="s">
        <v>51</v>
      </c>
      <c r="H99" t="s">
        <v>52</v>
      </c>
      <c r="I99" t="s">
        <v>53</v>
      </c>
      <c r="J99" t="s">
        <v>28</v>
      </c>
      <c r="K99" t="s">
        <v>2</v>
      </c>
    </row>
    <row r="100" spans="1:11" x14ac:dyDescent="0.2">
      <c r="A100" s="3" t="s">
        <v>137</v>
      </c>
      <c r="B100" s="3">
        <v>1</v>
      </c>
      <c r="C100" t="s">
        <v>25</v>
      </c>
      <c r="D100" s="3" t="s">
        <v>13</v>
      </c>
      <c r="E100" s="3"/>
      <c r="F100" s="3" t="s">
        <v>18</v>
      </c>
      <c r="G100" s="3"/>
      <c r="H100" s="3"/>
      <c r="I100" s="3">
        <v>100</v>
      </c>
      <c r="J100" s="3" t="s">
        <v>54</v>
      </c>
      <c r="K100" s="3" t="s">
        <v>72</v>
      </c>
    </row>
    <row r="101" spans="1:11" x14ac:dyDescent="0.2">
      <c r="A101" s="3" t="s">
        <v>129</v>
      </c>
      <c r="B101" s="3">
        <v>1.00057</v>
      </c>
      <c r="C101" t="s">
        <v>25</v>
      </c>
      <c r="D101" s="3" t="s">
        <v>13</v>
      </c>
      <c r="E101" s="3"/>
      <c r="F101" s="3" t="s">
        <v>14</v>
      </c>
      <c r="G101" s="3"/>
      <c r="H101" s="3"/>
      <c r="I101" s="3"/>
      <c r="J101" s="3"/>
      <c r="K101" s="3" t="s">
        <v>80</v>
      </c>
    </row>
    <row r="102" spans="1:11" x14ac:dyDescent="0.2">
      <c r="A102" t="s">
        <v>34</v>
      </c>
      <c r="B102" s="3">
        <v>6.7000000000000002E-3</v>
      </c>
      <c r="C102" t="s">
        <v>25</v>
      </c>
      <c r="D102" s="3" t="s">
        <v>7</v>
      </c>
      <c r="E102" s="3"/>
      <c r="F102" s="3" t="s">
        <v>14</v>
      </c>
      <c r="G102" s="3"/>
      <c r="H102" s="3"/>
      <c r="I102" s="3"/>
      <c r="J102" s="3"/>
      <c r="K102" s="3" t="s">
        <v>20</v>
      </c>
    </row>
    <row r="103" spans="1:11" x14ac:dyDescent="0.2">
      <c r="A103" s="3" t="s">
        <v>55</v>
      </c>
      <c r="B103" s="3">
        <v>-1.6799999999999999E-4</v>
      </c>
      <c r="C103" s="3" t="s">
        <v>49</v>
      </c>
      <c r="D103" s="3" t="s">
        <v>13</v>
      </c>
      <c r="E103" s="3"/>
      <c r="F103" s="3" t="s">
        <v>14</v>
      </c>
      <c r="G103" s="3"/>
      <c r="H103" s="3"/>
      <c r="I103" s="3"/>
      <c r="J103" s="3"/>
      <c r="K103" s="3" t="s">
        <v>56</v>
      </c>
    </row>
    <row r="104" spans="1:11" x14ac:dyDescent="0.2">
      <c r="A104" s="3" t="s">
        <v>57</v>
      </c>
      <c r="B104" s="6">
        <v>5.8399999999999999E-4</v>
      </c>
      <c r="C104" s="3" t="s">
        <v>19</v>
      </c>
      <c r="D104" s="3" t="s">
        <v>15</v>
      </c>
      <c r="E104" s="3"/>
      <c r="F104" s="3" t="s">
        <v>14</v>
      </c>
      <c r="G104" s="3"/>
      <c r="H104" s="3"/>
      <c r="I104" s="3"/>
      <c r="J104" s="3"/>
      <c r="K104" s="3" t="s">
        <v>58</v>
      </c>
    </row>
    <row r="105" spans="1:11" x14ac:dyDescent="0.2">
      <c r="A105" s="3" t="s">
        <v>59</v>
      </c>
      <c r="B105" s="6">
        <v>2.5999999999999998E-10</v>
      </c>
      <c r="C105" s="3" t="s">
        <v>25</v>
      </c>
      <c r="D105" s="3" t="s">
        <v>6</v>
      </c>
      <c r="E105" s="3"/>
      <c r="F105" s="3" t="s">
        <v>14</v>
      </c>
      <c r="G105" s="3"/>
      <c r="H105" s="3"/>
      <c r="I105" s="3"/>
      <c r="J105" s="3"/>
      <c r="K105" s="3" t="s">
        <v>60</v>
      </c>
    </row>
    <row r="106" spans="1:11" x14ac:dyDescent="0.2">
      <c r="A106" s="3" t="s">
        <v>61</v>
      </c>
      <c r="B106" s="6">
        <v>-6.2700000000000001E-6</v>
      </c>
      <c r="C106" s="3" t="s">
        <v>19</v>
      </c>
      <c r="D106" s="3" t="s">
        <v>13</v>
      </c>
      <c r="E106" s="3"/>
      <c r="F106" s="3" t="s">
        <v>14</v>
      </c>
      <c r="G106" s="3"/>
      <c r="H106" s="3"/>
      <c r="I106" s="3"/>
      <c r="J106" s="3"/>
      <c r="K106" s="3" t="s">
        <v>62</v>
      </c>
    </row>
    <row r="107" spans="1:11" x14ac:dyDescent="0.2">
      <c r="A107" s="3" t="s">
        <v>63</v>
      </c>
      <c r="B107" s="6">
        <v>-7.4999999999999993E-5</v>
      </c>
      <c r="C107" s="3" t="s">
        <v>49</v>
      </c>
      <c r="D107" s="3" t="s">
        <v>27</v>
      </c>
      <c r="E107" s="3"/>
      <c r="F107" s="3" t="s">
        <v>14</v>
      </c>
      <c r="G107" s="3"/>
      <c r="H107" s="3"/>
      <c r="I107" s="3"/>
      <c r="J107" s="3"/>
      <c r="K107" s="3" t="s">
        <v>64</v>
      </c>
    </row>
    <row r="108" spans="1:11" x14ac:dyDescent="0.2">
      <c r="A108" s="3" t="s">
        <v>48</v>
      </c>
      <c r="B108" s="6">
        <v>6.8900000000000005E-4</v>
      </c>
      <c r="C108" s="3" t="s">
        <v>49</v>
      </c>
      <c r="D108" s="3" t="s">
        <v>13</v>
      </c>
      <c r="E108" s="3"/>
      <c r="F108" s="3" t="s">
        <v>14</v>
      </c>
      <c r="G108" s="3"/>
      <c r="H108" s="3"/>
      <c r="I108" s="3"/>
      <c r="J108" s="3"/>
      <c r="K108" s="3" t="s">
        <v>50</v>
      </c>
    </row>
    <row r="109" spans="1:11" x14ac:dyDescent="0.2">
      <c r="A109" s="3" t="s">
        <v>65</v>
      </c>
      <c r="B109" s="3">
        <v>3.3599999999999998E-2</v>
      </c>
      <c r="C109" s="3" t="s">
        <v>49</v>
      </c>
      <c r="D109" s="3" t="s">
        <v>66</v>
      </c>
      <c r="E109" s="3"/>
      <c r="F109" s="3" t="s">
        <v>14</v>
      </c>
      <c r="G109" s="3"/>
      <c r="H109" s="3"/>
      <c r="I109" s="3"/>
      <c r="J109" s="3"/>
      <c r="K109" s="3" t="s">
        <v>67</v>
      </c>
    </row>
    <row r="110" spans="1:11" x14ac:dyDescent="0.2">
      <c r="A110" s="3" t="s">
        <v>68</v>
      </c>
      <c r="B110" s="3">
        <v>3.2599999999999997E-2</v>
      </c>
      <c r="C110" s="3" t="s">
        <v>25</v>
      </c>
      <c r="D110" s="3" t="s">
        <v>66</v>
      </c>
      <c r="E110" s="3"/>
      <c r="F110" s="3" t="s">
        <v>14</v>
      </c>
      <c r="G110" s="3"/>
      <c r="H110" s="3"/>
      <c r="I110" s="3"/>
      <c r="J110" s="3"/>
      <c r="K110" s="3" t="s">
        <v>69</v>
      </c>
    </row>
    <row r="111" spans="1:11" x14ac:dyDescent="0.2">
      <c r="A111" s="3" t="s">
        <v>73</v>
      </c>
      <c r="B111" s="6">
        <v>-6.8899999999999999E-7</v>
      </c>
      <c r="C111" s="3" t="s">
        <v>49</v>
      </c>
      <c r="D111" s="3" t="s">
        <v>27</v>
      </c>
      <c r="E111" s="3"/>
      <c r="F111" s="3" t="s">
        <v>14</v>
      </c>
      <c r="G111" s="3"/>
      <c r="H111" s="3"/>
      <c r="I111" s="3"/>
      <c r="J111" s="3"/>
      <c r="K111" s="3" t="s">
        <v>70</v>
      </c>
    </row>
    <row r="112" spans="1:11" s="21" customFormat="1" x14ac:dyDescent="0.2">
      <c r="A112" s="34" t="s">
        <v>156</v>
      </c>
      <c r="B112" s="35">
        <f>(B101-1)*3.14</f>
        <v>1.7897999999998727E-3</v>
      </c>
      <c r="C112" s="34"/>
      <c r="D112" s="34" t="s">
        <v>13</v>
      </c>
      <c r="E112" s="34" t="s">
        <v>16</v>
      </c>
      <c r="F112" s="34" t="s">
        <v>17</v>
      </c>
      <c r="G112" s="34"/>
      <c r="H112" s="34"/>
      <c r="I112" s="34"/>
      <c r="J112" s="34"/>
      <c r="K112" s="34"/>
    </row>
    <row r="113" spans="1:11" x14ac:dyDescent="0.2">
      <c r="A113" s="3"/>
      <c r="B113" s="6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6" x14ac:dyDescent="0.2">
      <c r="A114" s="1" t="s">
        <v>0</v>
      </c>
      <c r="B114" s="1" t="s">
        <v>138</v>
      </c>
    </row>
    <row r="115" spans="1:11" x14ac:dyDescent="0.2">
      <c r="A115" t="s">
        <v>11</v>
      </c>
      <c r="B115" t="s">
        <v>25</v>
      </c>
    </row>
    <row r="116" spans="1:11" x14ac:dyDescent="0.2">
      <c r="A116" t="s">
        <v>1</v>
      </c>
      <c r="B116">
        <v>1</v>
      </c>
    </row>
    <row r="117" spans="1:11" ht="16" x14ac:dyDescent="0.2">
      <c r="A117" t="s">
        <v>2</v>
      </c>
      <c r="B117" s="4" t="s">
        <v>77</v>
      </c>
    </row>
    <row r="118" spans="1:11" x14ac:dyDescent="0.2">
      <c r="A118" t="s">
        <v>4</v>
      </c>
      <c r="B118" t="s">
        <v>5</v>
      </c>
    </row>
    <row r="119" spans="1:11" x14ac:dyDescent="0.2">
      <c r="A119" t="s">
        <v>6</v>
      </c>
      <c r="B119" t="s">
        <v>13</v>
      </c>
    </row>
    <row r="120" spans="1:11" ht="16" x14ac:dyDescent="0.2">
      <c r="A120" s="1" t="s">
        <v>8</v>
      </c>
    </row>
    <row r="121" spans="1:11" x14ac:dyDescent="0.2">
      <c r="A121" t="s">
        <v>9</v>
      </c>
      <c r="B121" t="s">
        <v>10</v>
      </c>
      <c r="C121" t="s">
        <v>11</v>
      </c>
      <c r="D121" t="s">
        <v>6</v>
      </c>
      <c r="E121" t="s">
        <v>12</v>
      </c>
      <c r="F121" t="s">
        <v>4</v>
      </c>
      <c r="G121" t="s">
        <v>51</v>
      </c>
      <c r="H121" t="s">
        <v>52</v>
      </c>
      <c r="I121" t="s">
        <v>53</v>
      </c>
      <c r="J121" t="s">
        <v>28</v>
      </c>
      <c r="K121" t="s">
        <v>2</v>
      </c>
    </row>
    <row r="122" spans="1:11" x14ac:dyDescent="0.2">
      <c r="A122" s="3" t="s">
        <v>138</v>
      </c>
      <c r="B122" s="3">
        <v>1</v>
      </c>
      <c r="C122" t="s">
        <v>25</v>
      </c>
      <c r="D122" s="3" t="s">
        <v>13</v>
      </c>
      <c r="E122" s="3"/>
      <c r="F122" s="3" t="s">
        <v>18</v>
      </c>
      <c r="G122" s="3"/>
      <c r="H122" s="3"/>
      <c r="I122" s="3">
        <v>100</v>
      </c>
      <c r="J122" s="3" t="s">
        <v>54</v>
      </c>
      <c r="K122" s="3" t="s">
        <v>77</v>
      </c>
    </row>
    <row r="123" spans="1:11" x14ac:dyDescent="0.2">
      <c r="A123" s="3" t="s">
        <v>130</v>
      </c>
      <c r="B123" s="3">
        <v>1.00057</v>
      </c>
      <c r="C123" t="s">
        <v>25</v>
      </c>
      <c r="D123" s="3" t="s">
        <v>13</v>
      </c>
      <c r="E123" s="3"/>
      <c r="F123" s="3" t="s">
        <v>14</v>
      </c>
      <c r="G123" s="3"/>
      <c r="H123" s="3"/>
      <c r="I123" s="3"/>
      <c r="J123" s="3"/>
      <c r="K123" s="3" t="s">
        <v>89</v>
      </c>
    </row>
    <row r="124" spans="1:11" x14ac:dyDescent="0.2">
      <c r="A124" t="s">
        <v>34</v>
      </c>
      <c r="B124" s="3">
        <v>6.7000000000000002E-3</v>
      </c>
      <c r="C124" t="s">
        <v>25</v>
      </c>
      <c r="D124" s="3" t="s">
        <v>7</v>
      </c>
      <c r="E124" s="3"/>
      <c r="F124" s="3" t="s">
        <v>14</v>
      </c>
      <c r="G124" s="3"/>
      <c r="H124" s="3"/>
      <c r="I124" s="3"/>
      <c r="J124" s="3"/>
      <c r="K124" s="3" t="s">
        <v>20</v>
      </c>
    </row>
    <row r="125" spans="1:11" x14ac:dyDescent="0.2">
      <c r="A125" s="3" t="s">
        <v>55</v>
      </c>
      <c r="B125" s="3">
        <v>-1.6799999999999999E-4</v>
      </c>
      <c r="C125" s="3" t="s">
        <v>49</v>
      </c>
      <c r="D125" s="3" t="s">
        <v>13</v>
      </c>
      <c r="E125" s="3"/>
      <c r="F125" s="3" t="s">
        <v>14</v>
      </c>
      <c r="G125" s="3"/>
      <c r="H125" s="3"/>
      <c r="I125" s="3"/>
      <c r="J125" s="3"/>
      <c r="K125" s="3" t="s">
        <v>56</v>
      </c>
    </row>
    <row r="126" spans="1:11" x14ac:dyDescent="0.2">
      <c r="A126" s="3" t="s">
        <v>57</v>
      </c>
      <c r="B126" s="6">
        <v>5.8399999999999999E-4</v>
      </c>
      <c r="C126" s="3" t="s">
        <v>19</v>
      </c>
      <c r="D126" s="3" t="s">
        <v>15</v>
      </c>
      <c r="E126" s="3"/>
      <c r="F126" s="3" t="s">
        <v>14</v>
      </c>
      <c r="G126" s="3"/>
      <c r="H126" s="3"/>
      <c r="I126" s="3"/>
      <c r="J126" s="3"/>
      <c r="K126" s="3" t="s">
        <v>58</v>
      </c>
    </row>
    <row r="127" spans="1:11" x14ac:dyDescent="0.2">
      <c r="A127" s="3" t="s">
        <v>59</v>
      </c>
      <c r="B127" s="6">
        <v>2.5999999999999998E-10</v>
      </c>
      <c r="C127" s="3" t="s">
        <v>25</v>
      </c>
      <c r="D127" s="3" t="s">
        <v>6</v>
      </c>
      <c r="E127" s="3"/>
      <c r="F127" s="3" t="s">
        <v>14</v>
      </c>
      <c r="G127" s="3"/>
      <c r="H127" s="3"/>
      <c r="I127" s="3"/>
      <c r="J127" s="3"/>
      <c r="K127" s="3" t="s">
        <v>60</v>
      </c>
    </row>
    <row r="128" spans="1:11" x14ac:dyDescent="0.2">
      <c r="A128" s="3" t="s">
        <v>61</v>
      </c>
      <c r="B128" s="6">
        <v>-6.2700000000000001E-6</v>
      </c>
      <c r="C128" s="3" t="s">
        <v>19</v>
      </c>
      <c r="D128" s="3" t="s">
        <v>13</v>
      </c>
      <c r="E128" s="3"/>
      <c r="F128" s="3" t="s">
        <v>14</v>
      </c>
      <c r="G128" s="3"/>
      <c r="H128" s="3"/>
      <c r="I128" s="3"/>
      <c r="J128" s="3"/>
      <c r="K128" s="3" t="s">
        <v>62</v>
      </c>
    </row>
    <row r="129" spans="1:11" x14ac:dyDescent="0.2">
      <c r="A129" s="3" t="s">
        <v>63</v>
      </c>
      <c r="B129" s="6">
        <v>-7.4999999999999993E-5</v>
      </c>
      <c r="C129" s="3" t="s">
        <v>49</v>
      </c>
      <c r="D129" s="3" t="s">
        <v>27</v>
      </c>
      <c r="E129" s="3"/>
      <c r="F129" s="3" t="s">
        <v>14</v>
      </c>
      <c r="G129" s="3"/>
      <c r="H129" s="3"/>
      <c r="I129" s="3"/>
      <c r="J129" s="3"/>
      <c r="K129" s="3" t="s">
        <v>64</v>
      </c>
    </row>
    <row r="130" spans="1:11" x14ac:dyDescent="0.2">
      <c r="A130" s="3" t="s">
        <v>48</v>
      </c>
      <c r="B130" s="6">
        <v>6.8900000000000005E-4</v>
      </c>
      <c r="C130" s="3" t="s">
        <v>49</v>
      </c>
      <c r="D130" s="3" t="s">
        <v>13</v>
      </c>
      <c r="E130" s="3"/>
      <c r="F130" s="3" t="s">
        <v>14</v>
      </c>
      <c r="G130" s="3"/>
      <c r="H130" s="3"/>
      <c r="I130" s="3"/>
      <c r="J130" s="3"/>
      <c r="K130" s="3" t="s">
        <v>50</v>
      </c>
    </row>
    <row r="131" spans="1:11" x14ac:dyDescent="0.2">
      <c r="A131" s="3" t="s">
        <v>65</v>
      </c>
      <c r="B131" s="3">
        <v>3.3599999999999998E-2</v>
      </c>
      <c r="C131" s="3" t="s">
        <v>49</v>
      </c>
      <c r="D131" s="3" t="s">
        <v>66</v>
      </c>
      <c r="E131" s="3"/>
      <c r="F131" s="3" t="s">
        <v>14</v>
      </c>
      <c r="G131" s="3"/>
      <c r="H131" s="3"/>
      <c r="I131" s="3"/>
      <c r="J131" s="3"/>
      <c r="K131" s="3" t="s">
        <v>67</v>
      </c>
    </row>
    <row r="132" spans="1:11" x14ac:dyDescent="0.2">
      <c r="A132" s="3" t="s">
        <v>68</v>
      </c>
      <c r="B132" s="3">
        <v>3.2599999999999997E-2</v>
      </c>
      <c r="C132" s="3" t="s">
        <v>25</v>
      </c>
      <c r="D132" s="3" t="s">
        <v>66</v>
      </c>
      <c r="E132" s="3"/>
      <c r="F132" s="3" t="s">
        <v>14</v>
      </c>
      <c r="G132" s="3"/>
      <c r="H132" s="3"/>
      <c r="I132" s="3"/>
      <c r="J132" s="3"/>
      <c r="K132" s="3" t="s">
        <v>69</v>
      </c>
    </row>
    <row r="133" spans="1:11" x14ac:dyDescent="0.2">
      <c r="A133" s="3" t="s">
        <v>73</v>
      </c>
      <c r="B133" s="6">
        <v>-6.8899999999999999E-7</v>
      </c>
      <c r="C133" s="3" t="s">
        <v>49</v>
      </c>
      <c r="D133" s="3" t="s">
        <v>27</v>
      </c>
      <c r="E133" s="3"/>
      <c r="F133" s="3" t="s">
        <v>14</v>
      </c>
      <c r="G133" s="3"/>
      <c r="H133" s="3"/>
      <c r="I133" s="3"/>
      <c r="J133" s="3"/>
      <c r="K133" s="3" t="s">
        <v>70</v>
      </c>
    </row>
    <row r="134" spans="1:11" s="21" customFormat="1" x14ac:dyDescent="0.2">
      <c r="A134" s="34" t="s">
        <v>156</v>
      </c>
      <c r="B134" s="35">
        <f>(B123-1)*3.14</f>
        <v>1.7897999999998727E-3</v>
      </c>
      <c r="C134" s="34"/>
      <c r="D134" s="34" t="s">
        <v>13</v>
      </c>
      <c r="E134" s="34" t="s">
        <v>16</v>
      </c>
      <c r="F134" s="34" t="s">
        <v>17</v>
      </c>
      <c r="G134" s="34"/>
      <c r="H134" s="34"/>
      <c r="I134" s="34"/>
      <c r="J134" s="34"/>
      <c r="K134" s="34"/>
    </row>
    <row r="135" spans="1:11" x14ac:dyDescent="0.2">
      <c r="A135" s="3"/>
      <c r="B135" s="6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6" x14ac:dyDescent="0.2">
      <c r="A136" s="1" t="s">
        <v>0</v>
      </c>
      <c r="B136" s="1" t="s">
        <v>139</v>
      </c>
    </row>
    <row r="137" spans="1:11" x14ac:dyDescent="0.2">
      <c r="A137" t="s">
        <v>11</v>
      </c>
      <c r="B137" t="s">
        <v>25</v>
      </c>
    </row>
    <row r="138" spans="1:11" x14ac:dyDescent="0.2">
      <c r="A138" t="s">
        <v>1</v>
      </c>
      <c r="B138">
        <v>1</v>
      </c>
    </row>
    <row r="139" spans="1:11" ht="16" x14ac:dyDescent="0.2">
      <c r="A139" t="s">
        <v>2</v>
      </c>
      <c r="B139" s="4" t="s">
        <v>76</v>
      </c>
    </row>
    <row r="140" spans="1:11" x14ac:dyDescent="0.2">
      <c r="A140" t="s">
        <v>4</v>
      </c>
      <c r="B140" t="s">
        <v>5</v>
      </c>
    </row>
    <row r="141" spans="1:11" x14ac:dyDescent="0.2">
      <c r="A141" t="s">
        <v>6</v>
      </c>
      <c r="B141" t="s">
        <v>13</v>
      </c>
    </row>
    <row r="142" spans="1:11" ht="16" x14ac:dyDescent="0.2">
      <c r="A142" s="1" t="s">
        <v>8</v>
      </c>
    </row>
    <row r="143" spans="1:11" x14ac:dyDescent="0.2">
      <c r="A143" t="s">
        <v>9</v>
      </c>
      <c r="B143" t="s">
        <v>10</v>
      </c>
      <c r="C143" t="s">
        <v>11</v>
      </c>
      <c r="D143" t="s">
        <v>6</v>
      </c>
      <c r="E143" t="s">
        <v>12</v>
      </c>
      <c r="F143" t="s">
        <v>4</v>
      </c>
      <c r="G143" t="s">
        <v>51</v>
      </c>
      <c r="H143" t="s">
        <v>52</v>
      </c>
      <c r="I143" t="s">
        <v>53</v>
      </c>
      <c r="J143" t="s">
        <v>28</v>
      </c>
      <c r="K143" t="s">
        <v>2</v>
      </c>
    </row>
    <row r="144" spans="1:11" x14ac:dyDescent="0.2">
      <c r="A144" s="3" t="s">
        <v>139</v>
      </c>
      <c r="B144" s="3">
        <v>1</v>
      </c>
      <c r="C144" t="s">
        <v>25</v>
      </c>
      <c r="D144" s="3" t="s">
        <v>13</v>
      </c>
      <c r="E144" s="3"/>
      <c r="F144" s="3" t="s">
        <v>18</v>
      </c>
      <c r="G144" s="3"/>
      <c r="H144" s="3"/>
      <c r="I144" s="3">
        <v>100</v>
      </c>
      <c r="J144" s="3" t="s">
        <v>54</v>
      </c>
      <c r="K144" s="3" t="s">
        <v>76</v>
      </c>
    </row>
    <row r="145" spans="1:11" x14ac:dyDescent="0.2">
      <c r="A145" s="3" t="s">
        <v>131</v>
      </c>
      <c r="B145" s="3">
        <v>1.00057</v>
      </c>
      <c r="C145" t="s">
        <v>25</v>
      </c>
      <c r="D145" s="3" t="s">
        <v>13</v>
      </c>
      <c r="E145" s="3"/>
      <c r="F145" s="3" t="s">
        <v>14</v>
      </c>
      <c r="G145" s="3"/>
      <c r="H145" s="3"/>
      <c r="I145" s="3"/>
      <c r="J145" s="3"/>
      <c r="K145" s="3" t="s">
        <v>84</v>
      </c>
    </row>
    <row r="146" spans="1:11" x14ac:dyDescent="0.2">
      <c r="A146" t="s">
        <v>34</v>
      </c>
      <c r="B146" s="3">
        <v>6.7000000000000002E-3</v>
      </c>
      <c r="C146" t="s">
        <v>25</v>
      </c>
      <c r="D146" s="3" t="s">
        <v>7</v>
      </c>
      <c r="E146" s="3"/>
      <c r="F146" s="3" t="s">
        <v>14</v>
      </c>
      <c r="G146" s="3"/>
      <c r="H146" s="3"/>
      <c r="I146" s="3"/>
      <c r="J146" s="3"/>
      <c r="K146" s="3" t="s">
        <v>20</v>
      </c>
    </row>
    <row r="147" spans="1:11" x14ac:dyDescent="0.2">
      <c r="A147" s="3" t="s">
        <v>55</v>
      </c>
      <c r="B147" s="3">
        <v>-1.6799999999999999E-4</v>
      </c>
      <c r="C147" s="3" t="s">
        <v>49</v>
      </c>
      <c r="D147" s="3" t="s">
        <v>13</v>
      </c>
      <c r="E147" s="3"/>
      <c r="F147" s="3" t="s">
        <v>14</v>
      </c>
      <c r="G147" s="3"/>
      <c r="H147" s="3"/>
      <c r="I147" s="3"/>
      <c r="J147" s="3"/>
      <c r="K147" s="3" t="s">
        <v>56</v>
      </c>
    </row>
    <row r="148" spans="1:11" x14ac:dyDescent="0.2">
      <c r="A148" s="3" t="s">
        <v>57</v>
      </c>
      <c r="B148" s="6">
        <v>5.8399999999999999E-4</v>
      </c>
      <c r="C148" s="3" t="s">
        <v>19</v>
      </c>
      <c r="D148" s="3" t="s">
        <v>15</v>
      </c>
      <c r="E148" s="3"/>
      <c r="F148" s="3" t="s">
        <v>14</v>
      </c>
      <c r="G148" s="3"/>
      <c r="H148" s="3"/>
      <c r="I148" s="3"/>
      <c r="J148" s="3"/>
      <c r="K148" s="3" t="s">
        <v>58</v>
      </c>
    </row>
    <row r="149" spans="1:11" x14ac:dyDescent="0.2">
      <c r="A149" s="3" t="s">
        <v>59</v>
      </c>
      <c r="B149" s="6">
        <v>2.5999999999999998E-10</v>
      </c>
      <c r="C149" s="3" t="s">
        <v>25</v>
      </c>
      <c r="D149" s="3" t="s">
        <v>6</v>
      </c>
      <c r="E149" s="3"/>
      <c r="F149" s="3" t="s">
        <v>14</v>
      </c>
      <c r="G149" s="3"/>
      <c r="H149" s="3"/>
      <c r="I149" s="3"/>
      <c r="J149" s="3"/>
      <c r="K149" s="3" t="s">
        <v>60</v>
      </c>
    </row>
    <row r="150" spans="1:11" x14ac:dyDescent="0.2">
      <c r="A150" s="3" t="s">
        <v>61</v>
      </c>
      <c r="B150" s="6">
        <v>-6.2700000000000001E-6</v>
      </c>
      <c r="C150" s="3" t="s">
        <v>19</v>
      </c>
      <c r="D150" s="3" t="s">
        <v>13</v>
      </c>
      <c r="E150" s="3"/>
      <c r="F150" s="3" t="s">
        <v>14</v>
      </c>
      <c r="G150" s="3"/>
      <c r="H150" s="3"/>
      <c r="I150" s="3"/>
      <c r="J150" s="3"/>
      <c r="K150" s="3" t="s">
        <v>62</v>
      </c>
    </row>
    <row r="151" spans="1:11" x14ac:dyDescent="0.2">
      <c r="A151" s="3" t="s">
        <v>63</v>
      </c>
      <c r="B151" s="6">
        <v>-7.4999999999999993E-5</v>
      </c>
      <c r="C151" s="3" t="s">
        <v>49</v>
      </c>
      <c r="D151" s="3" t="s">
        <v>27</v>
      </c>
      <c r="E151" s="3"/>
      <c r="F151" s="3" t="s">
        <v>14</v>
      </c>
      <c r="G151" s="3"/>
      <c r="H151" s="3"/>
      <c r="I151" s="3"/>
      <c r="J151" s="3"/>
      <c r="K151" s="3" t="s">
        <v>64</v>
      </c>
    </row>
    <row r="152" spans="1:11" x14ac:dyDescent="0.2">
      <c r="A152" s="3" t="s">
        <v>48</v>
      </c>
      <c r="B152" s="6">
        <v>6.8900000000000005E-4</v>
      </c>
      <c r="C152" s="3" t="s">
        <v>49</v>
      </c>
      <c r="D152" s="3" t="s">
        <v>13</v>
      </c>
      <c r="E152" s="3"/>
      <c r="F152" s="3" t="s">
        <v>14</v>
      </c>
      <c r="G152" s="3"/>
      <c r="H152" s="3"/>
      <c r="I152" s="3"/>
      <c r="J152" s="3"/>
      <c r="K152" s="3" t="s">
        <v>50</v>
      </c>
    </row>
    <row r="153" spans="1:11" x14ac:dyDescent="0.2">
      <c r="A153" s="3" t="s">
        <v>65</v>
      </c>
      <c r="B153" s="3">
        <v>3.3599999999999998E-2</v>
      </c>
      <c r="C153" s="3" t="s">
        <v>49</v>
      </c>
      <c r="D153" s="3" t="s">
        <v>66</v>
      </c>
      <c r="E153" s="3"/>
      <c r="F153" s="3" t="s">
        <v>14</v>
      </c>
      <c r="G153" s="3"/>
      <c r="H153" s="3"/>
      <c r="I153" s="3"/>
      <c r="J153" s="3"/>
      <c r="K153" s="3" t="s">
        <v>67</v>
      </c>
    </row>
    <row r="154" spans="1:11" x14ac:dyDescent="0.2">
      <c r="A154" s="3" t="s">
        <v>68</v>
      </c>
      <c r="B154" s="3">
        <v>3.2599999999999997E-2</v>
      </c>
      <c r="C154" s="3" t="s">
        <v>25</v>
      </c>
      <c r="D154" s="3" t="s">
        <v>66</v>
      </c>
      <c r="E154" s="3"/>
      <c r="F154" s="3" t="s">
        <v>14</v>
      </c>
      <c r="G154" s="3"/>
      <c r="H154" s="3"/>
      <c r="I154" s="3"/>
      <c r="J154" s="3"/>
      <c r="K154" s="3" t="s">
        <v>69</v>
      </c>
    </row>
    <row r="155" spans="1:11" x14ac:dyDescent="0.2">
      <c r="A155" s="3" t="s">
        <v>73</v>
      </c>
      <c r="B155" s="6">
        <v>-6.8899999999999999E-7</v>
      </c>
      <c r="C155" s="3" t="s">
        <v>49</v>
      </c>
      <c r="D155" s="3" t="s">
        <v>27</v>
      </c>
      <c r="E155" s="3"/>
      <c r="F155" s="3" t="s">
        <v>14</v>
      </c>
      <c r="G155" s="3"/>
      <c r="H155" s="3"/>
      <c r="I155" s="3"/>
      <c r="J155" s="3"/>
      <c r="K155" s="3" t="s">
        <v>70</v>
      </c>
    </row>
    <row r="156" spans="1:11" s="21" customFormat="1" x14ac:dyDescent="0.2">
      <c r="A156" s="34" t="s">
        <v>156</v>
      </c>
      <c r="B156" s="35">
        <f>(B145-1)*3.14</f>
        <v>1.7897999999998727E-3</v>
      </c>
      <c r="C156" s="34"/>
      <c r="D156" s="34" t="s">
        <v>13</v>
      </c>
      <c r="E156" s="34" t="s">
        <v>16</v>
      </c>
      <c r="F156" s="34" t="s">
        <v>17</v>
      </c>
      <c r="G156" s="34"/>
      <c r="H156" s="34"/>
      <c r="I156" s="34"/>
      <c r="J156" s="34"/>
      <c r="K156" s="34"/>
    </row>
    <row r="157" spans="1:11" x14ac:dyDescent="0.2">
      <c r="A157" s="3"/>
      <c r="B157" s="6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6" x14ac:dyDescent="0.2">
      <c r="A158" s="1" t="s">
        <v>0</v>
      </c>
      <c r="B158" s="1" t="s">
        <v>140</v>
      </c>
    </row>
    <row r="159" spans="1:11" x14ac:dyDescent="0.2">
      <c r="A159" t="s">
        <v>11</v>
      </c>
      <c r="B159" t="s">
        <v>25</v>
      </c>
    </row>
    <row r="160" spans="1:11" x14ac:dyDescent="0.2">
      <c r="A160" t="s">
        <v>1</v>
      </c>
      <c r="B160">
        <v>1</v>
      </c>
    </row>
    <row r="161" spans="1:11" ht="16" x14ac:dyDescent="0.2">
      <c r="A161" t="s">
        <v>2</v>
      </c>
      <c r="B161" s="4" t="s">
        <v>71</v>
      </c>
    </row>
    <row r="162" spans="1:11" x14ac:dyDescent="0.2">
      <c r="A162" t="s">
        <v>4</v>
      </c>
      <c r="B162" t="s">
        <v>5</v>
      </c>
    </row>
    <row r="163" spans="1:11" x14ac:dyDescent="0.2">
      <c r="A163" t="s">
        <v>6</v>
      </c>
      <c r="B163" t="s">
        <v>13</v>
      </c>
    </row>
    <row r="164" spans="1:11" ht="16" x14ac:dyDescent="0.2">
      <c r="A164" s="1" t="s">
        <v>8</v>
      </c>
    </row>
    <row r="165" spans="1:11" x14ac:dyDescent="0.2">
      <c r="A165" t="s">
        <v>9</v>
      </c>
      <c r="B165" t="s">
        <v>10</v>
      </c>
      <c r="C165" t="s">
        <v>11</v>
      </c>
      <c r="D165" t="s">
        <v>6</v>
      </c>
      <c r="E165" t="s">
        <v>12</v>
      </c>
      <c r="F165" t="s">
        <v>4</v>
      </c>
      <c r="G165" t="s">
        <v>51</v>
      </c>
      <c r="H165" t="s">
        <v>52</v>
      </c>
      <c r="I165" t="s">
        <v>53</v>
      </c>
      <c r="J165" t="s">
        <v>28</v>
      </c>
      <c r="K165" t="s">
        <v>2</v>
      </c>
    </row>
    <row r="166" spans="1:11" x14ac:dyDescent="0.2">
      <c r="A166" s="3" t="s">
        <v>140</v>
      </c>
      <c r="B166" s="3">
        <v>1</v>
      </c>
      <c r="C166" t="s">
        <v>25</v>
      </c>
      <c r="D166" s="3" t="s">
        <v>13</v>
      </c>
      <c r="E166" s="3"/>
      <c r="F166" s="3" t="s">
        <v>18</v>
      </c>
      <c r="G166" s="3"/>
      <c r="H166" s="3"/>
      <c r="I166" s="3">
        <v>100</v>
      </c>
      <c r="J166" s="3" t="s">
        <v>54</v>
      </c>
      <c r="K166" s="3" t="s">
        <v>71</v>
      </c>
    </row>
    <row r="167" spans="1:11" x14ac:dyDescent="0.2">
      <c r="A167" s="3" t="s">
        <v>132</v>
      </c>
      <c r="B167" s="3">
        <v>1.00057</v>
      </c>
      <c r="C167" t="s">
        <v>25</v>
      </c>
      <c r="D167" s="3" t="s">
        <v>13</v>
      </c>
      <c r="E167" s="3"/>
      <c r="F167" s="3" t="s">
        <v>14</v>
      </c>
      <c r="G167" s="3"/>
      <c r="H167" s="3"/>
      <c r="I167" s="3"/>
      <c r="J167" s="3"/>
      <c r="K167" s="3" t="s">
        <v>46</v>
      </c>
    </row>
    <row r="168" spans="1:11" x14ac:dyDescent="0.2">
      <c r="A168" t="s">
        <v>34</v>
      </c>
      <c r="B168" s="3">
        <v>6.7000000000000002E-3</v>
      </c>
      <c r="C168" t="s">
        <v>25</v>
      </c>
      <c r="D168" s="3" t="s">
        <v>7</v>
      </c>
      <c r="E168" s="3"/>
      <c r="F168" s="3" t="s">
        <v>14</v>
      </c>
      <c r="G168" s="3"/>
      <c r="H168" s="3"/>
      <c r="I168" s="3"/>
      <c r="J168" s="3"/>
      <c r="K168" s="3" t="s">
        <v>20</v>
      </c>
    </row>
    <row r="169" spans="1:11" x14ac:dyDescent="0.2">
      <c r="A169" s="3" t="s">
        <v>55</v>
      </c>
      <c r="B169" s="3">
        <v>-1.6799999999999999E-4</v>
      </c>
      <c r="C169" s="3" t="s">
        <v>49</v>
      </c>
      <c r="D169" s="3" t="s">
        <v>13</v>
      </c>
      <c r="E169" s="3"/>
      <c r="F169" s="3" t="s">
        <v>14</v>
      </c>
      <c r="G169" s="3"/>
      <c r="H169" s="3"/>
      <c r="I169" s="3"/>
      <c r="J169" s="3"/>
      <c r="K169" s="3" t="s">
        <v>56</v>
      </c>
    </row>
    <row r="170" spans="1:11" x14ac:dyDescent="0.2">
      <c r="A170" s="3" t="s">
        <v>57</v>
      </c>
      <c r="B170" s="6">
        <v>5.8399999999999999E-4</v>
      </c>
      <c r="C170" s="3" t="s">
        <v>19</v>
      </c>
      <c r="D170" s="3" t="s">
        <v>15</v>
      </c>
      <c r="E170" s="3"/>
      <c r="F170" s="3" t="s">
        <v>14</v>
      </c>
      <c r="G170" s="3"/>
      <c r="H170" s="3"/>
      <c r="I170" s="3"/>
      <c r="J170" s="3"/>
      <c r="K170" s="3" t="s">
        <v>58</v>
      </c>
    </row>
    <row r="171" spans="1:11" x14ac:dyDescent="0.2">
      <c r="A171" s="3" t="s">
        <v>59</v>
      </c>
      <c r="B171" s="6">
        <v>2.5999999999999998E-10</v>
      </c>
      <c r="C171" s="3" t="s">
        <v>25</v>
      </c>
      <c r="D171" s="3" t="s">
        <v>6</v>
      </c>
      <c r="E171" s="3"/>
      <c r="F171" s="3" t="s">
        <v>14</v>
      </c>
      <c r="G171" s="3"/>
      <c r="H171" s="3"/>
      <c r="I171" s="3"/>
      <c r="J171" s="3"/>
      <c r="K171" s="3" t="s">
        <v>60</v>
      </c>
    </row>
    <row r="172" spans="1:11" x14ac:dyDescent="0.2">
      <c r="A172" s="3" t="s">
        <v>61</v>
      </c>
      <c r="B172" s="6">
        <v>-6.2700000000000001E-6</v>
      </c>
      <c r="C172" s="3" t="s">
        <v>19</v>
      </c>
      <c r="D172" s="3" t="s">
        <v>13</v>
      </c>
      <c r="E172" s="3"/>
      <c r="F172" s="3" t="s">
        <v>14</v>
      </c>
      <c r="G172" s="3"/>
      <c r="H172" s="3"/>
      <c r="I172" s="3"/>
      <c r="J172" s="3"/>
      <c r="K172" s="3" t="s">
        <v>62</v>
      </c>
    </row>
    <row r="173" spans="1:11" x14ac:dyDescent="0.2">
      <c r="A173" s="3" t="s">
        <v>63</v>
      </c>
      <c r="B173" s="6">
        <v>-7.4999999999999993E-5</v>
      </c>
      <c r="C173" s="3" t="s">
        <v>49</v>
      </c>
      <c r="D173" s="3" t="s">
        <v>27</v>
      </c>
      <c r="E173" s="3"/>
      <c r="F173" s="3" t="s">
        <v>14</v>
      </c>
      <c r="G173" s="3"/>
      <c r="H173" s="3"/>
      <c r="I173" s="3"/>
      <c r="J173" s="3"/>
      <c r="K173" s="3" t="s">
        <v>64</v>
      </c>
    </row>
    <row r="174" spans="1:11" x14ac:dyDescent="0.2">
      <c r="A174" s="3" t="s">
        <v>48</v>
      </c>
      <c r="B174" s="6">
        <v>6.8900000000000005E-4</v>
      </c>
      <c r="C174" s="3" t="s">
        <v>49</v>
      </c>
      <c r="D174" s="3" t="s">
        <v>13</v>
      </c>
      <c r="E174" s="3"/>
      <c r="F174" s="3" t="s">
        <v>14</v>
      </c>
      <c r="G174" s="3"/>
      <c r="H174" s="3"/>
      <c r="I174" s="3"/>
      <c r="J174" s="3"/>
      <c r="K174" s="3" t="s">
        <v>50</v>
      </c>
    </row>
    <row r="175" spans="1:11" x14ac:dyDescent="0.2">
      <c r="A175" s="3" t="s">
        <v>65</v>
      </c>
      <c r="B175" s="3">
        <v>3.3599999999999998E-2</v>
      </c>
      <c r="C175" s="3" t="s">
        <v>49</v>
      </c>
      <c r="D175" s="3" t="s">
        <v>66</v>
      </c>
      <c r="E175" s="3"/>
      <c r="F175" s="3" t="s">
        <v>14</v>
      </c>
      <c r="G175" s="3"/>
      <c r="H175" s="3"/>
      <c r="I175" s="3"/>
      <c r="J175" s="3"/>
      <c r="K175" s="3" t="s">
        <v>67</v>
      </c>
    </row>
    <row r="176" spans="1:11" x14ac:dyDescent="0.2">
      <c r="A176" s="3" t="s">
        <v>68</v>
      </c>
      <c r="B176" s="3">
        <v>3.2599999999999997E-2</v>
      </c>
      <c r="C176" s="3" t="s">
        <v>25</v>
      </c>
      <c r="D176" s="3" t="s">
        <v>66</v>
      </c>
      <c r="E176" s="3"/>
      <c r="F176" s="3" t="s">
        <v>14</v>
      </c>
      <c r="G176" s="3"/>
      <c r="H176" s="3"/>
      <c r="I176" s="3"/>
      <c r="J176" s="3"/>
      <c r="K176" s="3" t="s">
        <v>69</v>
      </c>
    </row>
    <row r="177" spans="1:11" x14ac:dyDescent="0.2">
      <c r="A177" s="3" t="s">
        <v>73</v>
      </c>
      <c r="B177" s="6">
        <v>-6.8899999999999999E-7</v>
      </c>
      <c r="C177" s="3" t="s">
        <v>49</v>
      </c>
      <c r="D177" s="3" t="s">
        <v>27</v>
      </c>
      <c r="E177" s="3"/>
      <c r="F177" s="3" t="s">
        <v>14</v>
      </c>
      <c r="G177" s="3"/>
      <c r="H177" s="3"/>
      <c r="I177" s="3"/>
      <c r="J177" s="3"/>
      <c r="K177" s="3" t="s">
        <v>70</v>
      </c>
    </row>
    <row r="178" spans="1:11" s="21" customFormat="1" x14ac:dyDescent="0.2">
      <c r="A178" s="34" t="s">
        <v>156</v>
      </c>
      <c r="B178" s="35">
        <f>(B167-1)*3.14</f>
        <v>1.7897999999998727E-3</v>
      </c>
      <c r="C178" s="34"/>
      <c r="D178" s="34" t="s">
        <v>13</v>
      </c>
      <c r="E178" s="34" t="s">
        <v>16</v>
      </c>
      <c r="F178" s="34" t="s">
        <v>17</v>
      </c>
      <c r="G178" s="34"/>
      <c r="H178" s="34"/>
      <c r="I178" s="34"/>
      <c r="J178" s="34"/>
      <c r="K178" s="34"/>
    </row>
    <row r="179" spans="1:11" x14ac:dyDescent="0.2">
      <c r="A179" s="3"/>
      <c r="B179" s="6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">
      <c r="A180" s="3"/>
      <c r="B180" s="6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">
      <c r="A181" s="2" t="s">
        <v>0</v>
      </c>
      <c r="B181" s="2" t="s">
        <v>130</v>
      </c>
    </row>
    <row r="182" spans="1:11" x14ac:dyDescent="0.2">
      <c r="A182" t="s">
        <v>1</v>
      </c>
      <c r="B182">
        <v>1</v>
      </c>
    </row>
    <row r="183" spans="1:11" x14ac:dyDescent="0.2">
      <c r="A183" t="s">
        <v>2</v>
      </c>
      <c r="B183" s="3" t="s">
        <v>89</v>
      </c>
    </row>
    <row r="184" spans="1:11" x14ac:dyDescent="0.2">
      <c r="A184" t="s">
        <v>4</v>
      </c>
      <c r="B184" t="s">
        <v>5</v>
      </c>
    </row>
    <row r="185" spans="1:11" x14ac:dyDescent="0.2">
      <c r="A185" t="s">
        <v>6</v>
      </c>
      <c r="B185" t="s">
        <v>13</v>
      </c>
    </row>
    <row r="186" spans="1:11" x14ac:dyDescent="0.2">
      <c r="A186" t="s">
        <v>11</v>
      </c>
      <c r="B186" t="s">
        <v>25</v>
      </c>
    </row>
    <row r="187" spans="1:11" x14ac:dyDescent="0.2">
      <c r="A187" t="s">
        <v>28</v>
      </c>
      <c r="B187" t="s">
        <v>90</v>
      </c>
    </row>
    <row r="188" spans="1:11" x14ac:dyDescent="0.2">
      <c r="A188" t="s">
        <v>22</v>
      </c>
      <c r="B188" s="8" t="s">
        <v>79</v>
      </c>
    </row>
    <row r="189" spans="1:11" x14ac:dyDescent="0.2">
      <c r="A189" s="2" t="s">
        <v>8</v>
      </c>
    </row>
    <row r="190" spans="1:11" x14ac:dyDescent="0.2">
      <c r="A190" s="2" t="s">
        <v>9</v>
      </c>
      <c r="B190" s="2" t="s">
        <v>10</v>
      </c>
      <c r="C190" s="2" t="s">
        <v>11</v>
      </c>
      <c r="D190" s="2" t="s">
        <v>6</v>
      </c>
      <c r="E190" s="2" t="s">
        <v>12</v>
      </c>
      <c r="F190" s="2" t="s">
        <v>4</v>
      </c>
      <c r="G190" s="2" t="s">
        <v>21</v>
      </c>
      <c r="H190" s="2" t="s">
        <v>2</v>
      </c>
      <c r="I190" s="2" t="s">
        <v>28</v>
      </c>
    </row>
    <row r="191" spans="1:11" x14ac:dyDescent="0.2">
      <c r="A191" s="3" t="s">
        <v>130</v>
      </c>
      <c r="B191" s="3">
        <v>1</v>
      </c>
      <c r="C191" t="s">
        <v>25</v>
      </c>
      <c r="D191" t="s">
        <v>13</v>
      </c>
      <c r="E191" s="2"/>
      <c r="F191" s="3" t="s">
        <v>18</v>
      </c>
      <c r="G191" t="s">
        <v>47</v>
      </c>
      <c r="H191" s="3" t="s">
        <v>89</v>
      </c>
    </row>
    <row r="192" spans="1:11" x14ac:dyDescent="0.2">
      <c r="A192" t="s">
        <v>122</v>
      </c>
      <c r="B192" s="5">
        <v>2.3730000000000002</v>
      </c>
      <c r="C192" t="s">
        <v>25</v>
      </c>
      <c r="D192" t="s">
        <v>13</v>
      </c>
      <c r="F192" t="s">
        <v>14</v>
      </c>
      <c r="G192" t="s">
        <v>47</v>
      </c>
      <c r="H192" t="s">
        <v>123</v>
      </c>
    </row>
    <row r="193" spans="1:9" x14ac:dyDescent="0.2">
      <c r="A193" t="s">
        <v>156</v>
      </c>
      <c r="B193" s="5">
        <v>0.11</v>
      </c>
      <c r="D193" t="s">
        <v>13</v>
      </c>
      <c r="E193" t="s">
        <v>16</v>
      </c>
      <c r="F193" t="s">
        <v>17</v>
      </c>
      <c r="G193" t="s">
        <v>23</v>
      </c>
      <c r="I193" t="s">
        <v>74</v>
      </c>
    </row>
    <row r="194" spans="1:9" x14ac:dyDescent="0.2">
      <c r="A194" t="s">
        <v>34</v>
      </c>
      <c r="B194" s="5">
        <f>18.4/1000*B192</f>
        <v>4.3663200000000006E-2</v>
      </c>
      <c r="C194" t="s">
        <v>25</v>
      </c>
      <c r="D194" t="s">
        <v>7</v>
      </c>
      <c r="F194" t="s">
        <v>14</v>
      </c>
      <c r="G194" t="s">
        <v>24</v>
      </c>
      <c r="H194" t="s">
        <v>20</v>
      </c>
    </row>
    <row r="195" spans="1:9" ht="16" x14ac:dyDescent="0.2">
      <c r="A195" s="4" t="s">
        <v>141</v>
      </c>
      <c r="B195" s="5">
        <f>0.01*B192</f>
        <v>2.3730000000000001E-2</v>
      </c>
      <c r="C195" t="s">
        <v>25</v>
      </c>
      <c r="D195" t="s">
        <v>13</v>
      </c>
      <c r="F195" t="s">
        <v>14</v>
      </c>
      <c r="G195" t="s">
        <v>24</v>
      </c>
      <c r="H195" s="4" t="s">
        <v>42</v>
      </c>
      <c r="I195" t="s">
        <v>75</v>
      </c>
    </row>
    <row r="196" spans="1:9" x14ac:dyDescent="0.2">
      <c r="B196" s="5"/>
    </row>
    <row r="197" spans="1:9" x14ac:dyDescent="0.2">
      <c r="A197" s="2" t="s">
        <v>0</v>
      </c>
      <c r="B197" s="2" t="s">
        <v>126</v>
      </c>
    </row>
    <row r="198" spans="1:9" x14ac:dyDescent="0.2">
      <c r="A198" t="s">
        <v>1</v>
      </c>
      <c r="B198">
        <v>1</v>
      </c>
    </row>
    <row r="199" spans="1:9" x14ac:dyDescent="0.2">
      <c r="A199" t="s">
        <v>2</v>
      </c>
      <c r="B199" s="3" t="s">
        <v>89</v>
      </c>
    </row>
    <row r="200" spans="1:9" x14ac:dyDescent="0.2">
      <c r="A200" t="s">
        <v>4</v>
      </c>
      <c r="B200" t="s">
        <v>5</v>
      </c>
    </row>
    <row r="201" spans="1:9" x14ac:dyDescent="0.2">
      <c r="A201" t="s">
        <v>6</v>
      </c>
      <c r="B201" t="s">
        <v>13</v>
      </c>
    </row>
    <row r="202" spans="1:9" x14ac:dyDescent="0.2">
      <c r="A202" t="s">
        <v>11</v>
      </c>
      <c r="B202" t="s">
        <v>25</v>
      </c>
    </row>
    <row r="203" spans="1:9" x14ac:dyDescent="0.2">
      <c r="A203" t="s">
        <v>28</v>
      </c>
      <c r="B203" t="s">
        <v>91</v>
      </c>
    </row>
    <row r="204" spans="1:9" x14ac:dyDescent="0.2">
      <c r="A204" t="s">
        <v>22</v>
      </c>
      <c r="B204" s="8" t="s">
        <v>79</v>
      </c>
    </row>
    <row r="205" spans="1:9" x14ac:dyDescent="0.2">
      <c r="A205" s="2" t="s">
        <v>8</v>
      </c>
    </row>
    <row r="206" spans="1:9" x14ac:dyDescent="0.2">
      <c r="A206" s="2" t="s">
        <v>9</v>
      </c>
      <c r="B206" s="2" t="s">
        <v>10</v>
      </c>
      <c r="C206" s="2" t="s">
        <v>11</v>
      </c>
      <c r="D206" s="2" t="s">
        <v>6</v>
      </c>
      <c r="E206" s="2" t="s">
        <v>12</v>
      </c>
      <c r="F206" s="2" t="s">
        <v>4</v>
      </c>
      <c r="G206" s="2" t="s">
        <v>21</v>
      </c>
      <c r="H206" s="2" t="s">
        <v>2</v>
      </c>
      <c r="I206" s="2" t="s">
        <v>28</v>
      </c>
    </row>
    <row r="207" spans="1:9" x14ac:dyDescent="0.2">
      <c r="A207" s="3" t="s">
        <v>126</v>
      </c>
      <c r="B207" s="3">
        <v>1</v>
      </c>
      <c r="C207" t="s">
        <v>25</v>
      </c>
      <c r="D207" t="s">
        <v>13</v>
      </c>
      <c r="E207" s="2"/>
      <c r="F207" s="3" t="s">
        <v>18</v>
      </c>
      <c r="G207" t="s">
        <v>47</v>
      </c>
      <c r="H207" s="3" t="s">
        <v>89</v>
      </c>
    </row>
    <row r="208" spans="1:9" x14ac:dyDescent="0.2">
      <c r="A208" t="s">
        <v>122</v>
      </c>
      <c r="B208" s="5">
        <v>1.93</v>
      </c>
      <c r="C208" t="s">
        <v>25</v>
      </c>
      <c r="D208" t="s">
        <v>13</v>
      </c>
      <c r="F208" t="s">
        <v>14</v>
      </c>
      <c r="G208" t="s">
        <v>47</v>
      </c>
      <c r="H208" t="s">
        <v>123</v>
      </c>
    </row>
    <row r="209" spans="1:9" x14ac:dyDescent="0.2">
      <c r="A209" t="s">
        <v>158</v>
      </c>
      <c r="B209" s="5">
        <v>0.5</v>
      </c>
      <c r="D209" t="s">
        <v>13</v>
      </c>
      <c r="E209" t="s">
        <v>157</v>
      </c>
      <c r="F209" t="s">
        <v>17</v>
      </c>
      <c r="G209" t="s">
        <v>23</v>
      </c>
      <c r="I209" t="s">
        <v>74</v>
      </c>
    </row>
    <row r="210" spans="1:9" x14ac:dyDescent="0.2">
      <c r="A210" t="s">
        <v>34</v>
      </c>
      <c r="B210" s="5">
        <f>18.4/1000*B208</f>
        <v>3.5511999999999995E-2</v>
      </c>
      <c r="C210" t="s">
        <v>25</v>
      </c>
      <c r="D210" t="s">
        <v>7</v>
      </c>
      <c r="F210" t="s">
        <v>14</v>
      </c>
      <c r="G210" t="s">
        <v>24</v>
      </c>
      <c r="H210" t="s">
        <v>20</v>
      </c>
    </row>
    <row r="211" spans="1:9" ht="16" x14ac:dyDescent="0.2">
      <c r="A211" s="4" t="s">
        <v>141</v>
      </c>
      <c r="B211" s="5">
        <f>0.01*B208</f>
        <v>1.9300000000000001E-2</v>
      </c>
      <c r="C211" t="s">
        <v>25</v>
      </c>
      <c r="D211" t="s">
        <v>13</v>
      </c>
      <c r="F211" t="s">
        <v>14</v>
      </c>
      <c r="G211" t="s">
        <v>24</v>
      </c>
      <c r="H211" s="4" t="s">
        <v>42</v>
      </c>
      <c r="I211" t="s">
        <v>75</v>
      </c>
    </row>
    <row r="212" spans="1:9" x14ac:dyDescent="0.2">
      <c r="B212" s="5"/>
    </row>
    <row r="213" spans="1:9" x14ac:dyDescent="0.2">
      <c r="A213" s="2" t="s">
        <v>0</v>
      </c>
      <c r="B213" s="2" t="s">
        <v>131</v>
      </c>
    </row>
    <row r="214" spans="1:9" x14ac:dyDescent="0.2">
      <c r="A214" t="s">
        <v>1</v>
      </c>
      <c r="B214">
        <v>1</v>
      </c>
    </row>
    <row r="215" spans="1:9" x14ac:dyDescent="0.2">
      <c r="A215" t="s">
        <v>2</v>
      </c>
      <c r="B215" s="3" t="s">
        <v>84</v>
      </c>
    </row>
    <row r="216" spans="1:9" x14ac:dyDescent="0.2">
      <c r="A216" t="s">
        <v>4</v>
      </c>
      <c r="B216" t="s">
        <v>5</v>
      </c>
    </row>
    <row r="217" spans="1:9" x14ac:dyDescent="0.2">
      <c r="A217" t="s">
        <v>6</v>
      </c>
      <c r="B217" t="s">
        <v>13</v>
      </c>
    </row>
    <row r="218" spans="1:9" x14ac:dyDescent="0.2">
      <c r="A218" t="s">
        <v>11</v>
      </c>
      <c r="B218" t="s">
        <v>25</v>
      </c>
    </row>
    <row r="219" spans="1:9" x14ac:dyDescent="0.2">
      <c r="A219" t="s">
        <v>28</v>
      </c>
      <c r="B219" t="s">
        <v>87</v>
      </c>
    </row>
    <row r="220" spans="1:9" x14ac:dyDescent="0.2">
      <c r="A220" t="s">
        <v>22</v>
      </c>
      <c r="B220" s="8" t="s">
        <v>79</v>
      </c>
    </row>
    <row r="221" spans="1:9" x14ac:dyDescent="0.2">
      <c r="A221" s="2" t="s">
        <v>8</v>
      </c>
    </row>
    <row r="222" spans="1:9" x14ac:dyDescent="0.2">
      <c r="A222" s="2" t="s">
        <v>9</v>
      </c>
      <c r="B222" s="2" t="s">
        <v>10</v>
      </c>
      <c r="C222" s="2" t="s">
        <v>11</v>
      </c>
      <c r="D222" s="2" t="s">
        <v>6</v>
      </c>
      <c r="E222" s="2" t="s">
        <v>12</v>
      </c>
      <c r="F222" s="2" t="s">
        <v>4</v>
      </c>
      <c r="G222" s="2" t="s">
        <v>21</v>
      </c>
      <c r="H222" s="2" t="s">
        <v>2</v>
      </c>
      <c r="I222" s="2" t="s">
        <v>28</v>
      </c>
    </row>
    <row r="223" spans="1:9" x14ac:dyDescent="0.2">
      <c r="A223" s="3" t="s">
        <v>131</v>
      </c>
      <c r="B223" s="3">
        <v>1</v>
      </c>
      <c r="C223" t="s">
        <v>25</v>
      </c>
      <c r="D223" t="s">
        <v>13</v>
      </c>
      <c r="E223" s="2"/>
      <c r="F223" s="3" t="s">
        <v>18</v>
      </c>
      <c r="G223" t="s">
        <v>47</v>
      </c>
      <c r="H223" s="3" t="s">
        <v>84</v>
      </c>
    </row>
    <row r="224" spans="1:9" x14ac:dyDescent="0.2">
      <c r="A224" t="s">
        <v>122</v>
      </c>
      <c r="B224" s="5">
        <v>2.4510000000000001</v>
      </c>
      <c r="C224" t="s">
        <v>25</v>
      </c>
      <c r="D224" t="s">
        <v>13</v>
      </c>
      <c r="F224" t="s">
        <v>14</v>
      </c>
      <c r="G224" t="s">
        <v>47</v>
      </c>
      <c r="H224" t="s">
        <v>123</v>
      </c>
    </row>
    <row r="225" spans="1:9" x14ac:dyDescent="0.2">
      <c r="A225" t="s">
        <v>156</v>
      </c>
      <c r="B225" s="5">
        <v>0.2</v>
      </c>
      <c r="D225" t="s">
        <v>13</v>
      </c>
      <c r="E225" t="s">
        <v>16</v>
      </c>
      <c r="F225" t="s">
        <v>17</v>
      </c>
      <c r="G225" t="s">
        <v>23</v>
      </c>
      <c r="I225" t="s">
        <v>74</v>
      </c>
    </row>
    <row r="226" spans="1:9" x14ac:dyDescent="0.2">
      <c r="A226" t="s">
        <v>34</v>
      </c>
      <c r="B226" s="5">
        <f>18.4/1000*B224</f>
        <v>4.5098400000000004E-2</v>
      </c>
      <c r="C226" t="s">
        <v>25</v>
      </c>
      <c r="D226" t="s">
        <v>7</v>
      </c>
      <c r="F226" t="s">
        <v>14</v>
      </c>
      <c r="G226" t="s">
        <v>24</v>
      </c>
      <c r="H226" t="s">
        <v>20</v>
      </c>
    </row>
    <row r="227" spans="1:9" ht="16" x14ac:dyDescent="0.2">
      <c r="A227" s="4" t="s">
        <v>141</v>
      </c>
      <c r="B227" s="5">
        <f>0.01*B224</f>
        <v>2.4510000000000001E-2</v>
      </c>
      <c r="C227" t="s">
        <v>25</v>
      </c>
      <c r="D227" t="s">
        <v>13</v>
      </c>
      <c r="F227" t="s">
        <v>14</v>
      </c>
      <c r="G227" t="s">
        <v>24</v>
      </c>
      <c r="H227" s="4" t="s">
        <v>42</v>
      </c>
      <c r="I227" t="s">
        <v>75</v>
      </c>
    </row>
    <row r="228" spans="1:9" x14ac:dyDescent="0.2">
      <c r="B228" s="5"/>
    </row>
    <row r="229" spans="1:9" x14ac:dyDescent="0.2">
      <c r="A229" s="2" t="s">
        <v>0</v>
      </c>
      <c r="B229" s="2" t="s">
        <v>127</v>
      </c>
    </row>
    <row r="230" spans="1:9" x14ac:dyDescent="0.2">
      <c r="A230" t="s">
        <v>1</v>
      </c>
      <c r="B230">
        <v>1</v>
      </c>
    </row>
    <row r="231" spans="1:9" x14ac:dyDescent="0.2">
      <c r="A231" t="s">
        <v>2</v>
      </c>
      <c r="B231" s="3" t="s">
        <v>84</v>
      </c>
    </row>
    <row r="232" spans="1:9" x14ac:dyDescent="0.2">
      <c r="A232" t="s">
        <v>4</v>
      </c>
      <c r="B232" t="s">
        <v>5</v>
      </c>
    </row>
    <row r="233" spans="1:9" x14ac:dyDescent="0.2">
      <c r="A233" t="s">
        <v>6</v>
      </c>
      <c r="B233" t="s">
        <v>13</v>
      </c>
    </row>
    <row r="234" spans="1:9" x14ac:dyDescent="0.2">
      <c r="A234" t="s">
        <v>11</v>
      </c>
      <c r="B234" t="s">
        <v>25</v>
      </c>
    </row>
    <row r="235" spans="1:9" x14ac:dyDescent="0.2">
      <c r="A235" t="s">
        <v>28</v>
      </c>
      <c r="B235" t="s">
        <v>88</v>
      </c>
    </row>
    <row r="236" spans="1:9" x14ac:dyDescent="0.2">
      <c r="A236" t="s">
        <v>22</v>
      </c>
      <c r="B236" s="8" t="s">
        <v>79</v>
      </c>
    </row>
    <row r="237" spans="1:9" x14ac:dyDescent="0.2">
      <c r="A237" s="2" t="s">
        <v>8</v>
      </c>
    </row>
    <row r="238" spans="1:9" x14ac:dyDescent="0.2">
      <c r="A238" s="2" t="s">
        <v>9</v>
      </c>
      <c r="B238" s="2" t="s">
        <v>10</v>
      </c>
      <c r="C238" s="2" t="s">
        <v>11</v>
      </c>
      <c r="D238" s="2" t="s">
        <v>6</v>
      </c>
      <c r="E238" s="2" t="s">
        <v>12</v>
      </c>
      <c r="F238" s="2" t="s">
        <v>4</v>
      </c>
      <c r="G238" s="2" t="s">
        <v>21</v>
      </c>
      <c r="H238" s="2" t="s">
        <v>2</v>
      </c>
      <c r="I238" s="2" t="s">
        <v>28</v>
      </c>
    </row>
    <row r="239" spans="1:9" x14ac:dyDescent="0.2">
      <c r="A239" s="3" t="s">
        <v>127</v>
      </c>
      <c r="B239" s="3">
        <v>1</v>
      </c>
      <c r="C239" t="s">
        <v>25</v>
      </c>
      <c r="D239" t="s">
        <v>13</v>
      </c>
      <c r="E239" s="2"/>
      <c r="F239" s="3" t="s">
        <v>18</v>
      </c>
      <c r="G239" t="s">
        <v>47</v>
      </c>
      <c r="H239" s="3" t="s">
        <v>84</v>
      </c>
    </row>
    <row r="240" spans="1:9" x14ac:dyDescent="0.2">
      <c r="A240" t="s">
        <v>122</v>
      </c>
      <c r="B240" s="5">
        <v>2.57</v>
      </c>
      <c r="C240" t="s">
        <v>25</v>
      </c>
      <c r="D240" t="s">
        <v>13</v>
      </c>
      <c r="F240" t="s">
        <v>14</v>
      </c>
      <c r="G240" t="s">
        <v>47</v>
      </c>
      <c r="H240" t="s">
        <v>123</v>
      </c>
    </row>
    <row r="241" spans="1:9" x14ac:dyDescent="0.2">
      <c r="A241" t="s">
        <v>156</v>
      </c>
      <c r="B241" s="5">
        <v>0.36</v>
      </c>
      <c r="D241" t="s">
        <v>13</v>
      </c>
      <c r="E241" t="s">
        <v>16</v>
      </c>
      <c r="F241" t="s">
        <v>17</v>
      </c>
      <c r="G241" t="s">
        <v>23</v>
      </c>
      <c r="I241" t="s">
        <v>74</v>
      </c>
    </row>
    <row r="242" spans="1:9" x14ac:dyDescent="0.2">
      <c r="A242" t="s">
        <v>34</v>
      </c>
      <c r="B242" s="5">
        <f>18.4/1000*B240</f>
        <v>4.7287999999999997E-2</v>
      </c>
      <c r="C242" t="s">
        <v>25</v>
      </c>
      <c r="D242" t="s">
        <v>7</v>
      </c>
      <c r="F242" t="s">
        <v>14</v>
      </c>
      <c r="G242" t="s">
        <v>24</v>
      </c>
      <c r="H242" t="s">
        <v>20</v>
      </c>
    </row>
    <row r="243" spans="1:9" ht="16" x14ac:dyDescent="0.2">
      <c r="A243" s="4" t="s">
        <v>141</v>
      </c>
      <c r="B243" s="5">
        <f>0.01*B240</f>
        <v>2.5700000000000001E-2</v>
      </c>
      <c r="C243" t="s">
        <v>25</v>
      </c>
      <c r="D243" t="s">
        <v>13</v>
      </c>
      <c r="F243" t="s">
        <v>14</v>
      </c>
      <c r="G243" t="s">
        <v>24</v>
      </c>
      <c r="H243" s="4" t="s">
        <v>42</v>
      </c>
      <c r="I243" t="s">
        <v>75</v>
      </c>
    </row>
    <row r="244" spans="1:9" x14ac:dyDescent="0.2">
      <c r="B244" s="5"/>
    </row>
    <row r="245" spans="1:9" x14ac:dyDescent="0.2">
      <c r="B245" s="5"/>
    </row>
    <row r="246" spans="1:9" x14ac:dyDescent="0.2">
      <c r="A246" s="2" t="s">
        <v>0</v>
      </c>
      <c r="B246" s="2" t="s">
        <v>132</v>
      </c>
    </row>
    <row r="247" spans="1:9" x14ac:dyDescent="0.2">
      <c r="A247" t="s">
        <v>1</v>
      </c>
      <c r="B247">
        <v>1</v>
      </c>
    </row>
    <row r="248" spans="1:9" x14ac:dyDescent="0.2">
      <c r="A248" t="s">
        <v>2</v>
      </c>
      <c r="B248" s="3" t="s">
        <v>83</v>
      </c>
    </row>
    <row r="249" spans="1:9" x14ac:dyDescent="0.2">
      <c r="A249" t="s">
        <v>4</v>
      </c>
      <c r="B249" t="s">
        <v>5</v>
      </c>
    </row>
    <row r="250" spans="1:9" x14ac:dyDescent="0.2">
      <c r="A250" t="s">
        <v>6</v>
      </c>
      <c r="B250" t="s">
        <v>13</v>
      </c>
    </row>
    <row r="251" spans="1:9" x14ac:dyDescent="0.2">
      <c r="A251" t="s">
        <v>11</v>
      </c>
      <c r="B251" t="s">
        <v>25</v>
      </c>
    </row>
    <row r="252" spans="1:9" x14ac:dyDescent="0.2">
      <c r="A252" t="s">
        <v>28</v>
      </c>
      <c r="B252" t="s">
        <v>85</v>
      </c>
    </row>
    <row r="253" spans="1:9" x14ac:dyDescent="0.2">
      <c r="A253" t="s">
        <v>22</v>
      </c>
      <c r="B253" s="8" t="s">
        <v>79</v>
      </c>
    </row>
    <row r="254" spans="1:9" x14ac:dyDescent="0.2">
      <c r="A254" s="2" t="s">
        <v>8</v>
      </c>
    </row>
    <row r="255" spans="1:9" x14ac:dyDescent="0.2">
      <c r="A255" s="2" t="s">
        <v>9</v>
      </c>
      <c r="B255" s="2" t="s">
        <v>10</v>
      </c>
      <c r="C255" s="2" t="s">
        <v>11</v>
      </c>
      <c r="D255" s="2" t="s">
        <v>6</v>
      </c>
      <c r="E255" s="2" t="s">
        <v>12</v>
      </c>
      <c r="F255" s="2" t="s">
        <v>4</v>
      </c>
      <c r="G255" s="2" t="s">
        <v>21</v>
      </c>
      <c r="H255" s="2" t="s">
        <v>2</v>
      </c>
      <c r="I255" s="2" t="s">
        <v>28</v>
      </c>
    </row>
    <row r="256" spans="1:9" x14ac:dyDescent="0.2">
      <c r="A256" s="3" t="s">
        <v>132</v>
      </c>
      <c r="B256" s="3">
        <v>1</v>
      </c>
      <c r="C256" t="s">
        <v>25</v>
      </c>
      <c r="D256" t="s">
        <v>13</v>
      </c>
      <c r="E256" s="2"/>
      <c r="F256" s="3" t="s">
        <v>18</v>
      </c>
      <c r="G256" t="s">
        <v>47</v>
      </c>
      <c r="H256" s="3" t="s">
        <v>83</v>
      </c>
    </row>
    <row r="257" spans="1:9" x14ac:dyDescent="0.2">
      <c r="A257" t="s">
        <v>122</v>
      </c>
      <c r="B257" s="5">
        <v>2.371</v>
      </c>
      <c r="C257" t="s">
        <v>25</v>
      </c>
      <c r="D257" t="s">
        <v>13</v>
      </c>
      <c r="F257" t="s">
        <v>14</v>
      </c>
      <c r="G257" t="s">
        <v>47</v>
      </c>
      <c r="H257" t="s">
        <v>123</v>
      </c>
    </row>
    <row r="258" spans="1:9" x14ac:dyDescent="0.2">
      <c r="A258" t="s">
        <v>156</v>
      </c>
      <c r="B258" s="5">
        <v>0.11</v>
      </c>
      <c r="D258" t="s">
        <v>13</v>
      </c>
      <c r="E258" t="s">
        <v>16</v>
      </c>
      <c r="F258" t="s">
        <v>17</v>
      </c>
      <c r="G258" t="s">
        <v>23</v>
      </c>
      <c r="I258" t="s">
        <v>74</v>
      </c>
    </row>
    <row r="259" spans="1:9" x14ac:dyDescent="0.2">
      <c r="A259" t="s">
        <v>34</v>
      </c>
      <c r="B259" s="5">
        <f>18.4/1000*B257</f>
        <v>4.3626399999999996E-2</v>
      </c>
      <c r="C259" t="s">
        <v>25</v>
      </c>
      <c r="D259" t="s">
        <v>7</v>
      </c>
      <c r="F259" t="s">
        <v>14</v>
      </c>
      <c r="G259" t="s">
        <v>24</v>
      </c>
      <c r="H259" t="s">
        <v>20</v>
      </c>
    </row>
    <row r="260" spans="1:9" ht="16" x14ac:dyDescent="0.2">
      <c r="A260" s="4" t="s">
        <v>141</v>
      </c>
      <c r="B260" s="5">
        <f>0.01*B257</f>
        <v>2.3710000000000002E-2</v>
      </c>
      <c r="C260" t="s">
        <v>25</v>
      </c>
      <c r="D260" t="s">
        <v>13</v>
      </c>
      <c r="F260" t="s">
        <v>14</v>
      </c>
      <c r="G260" t="s">
        <v>24</v>
      </c>
      <c r="H260" s="4" t="s">
        <v>42</v>
      </c>
      <c r="I260" t="s">
        <v>75</v>
      </c>
    </row>
    <row r="261" spans="1:9" x14ac:dyDescent="0.2">
      <c r="B261" s="5"/>
    </row>
    <row r="262" spans="1:9" x14ac:dyDescent="0.2">
      <c r="A262" s="2" t="s">
        <v>0</v>
      </c>
      <c r="B262" s="2" t="s">
        <v>128</v>
      </c>
    </row>
    <row r="263" spans="1:9" x14ac:dyDescent="0.2">
      <c r="A263" t="s">
        <v>1</v>
      </c>
      <c r="B263">
        <v>1</v>
      </c>
    </row>
    <row r="264" spans="1:9" x14ac:dyDescent="0.2">
      <c r="A264" t="s">
        <v>2</v>
      </c>
      <c r="B264" s="3" t="s">
        <v>83</v>
      </c>
    </row>
    <row r="265" spans="1:9" x14ac:dyDescent="0.2">
      <c r="A265" t="s">
        <v>4</v>
      </c>
      <c r="B265" t="s">
        <v>5</v>
      </c>
    </row>
    <row r="266" spans="1:9" x14ac:dyDescent="0.2">
      <c r="A266" t="s">
        <v>6</v>
      </c>
      <c r="B266" t="s">
        <v>13</v>
      </c>
    </row>
    <row r="267" spans="1:9" x14ac:dyDescent="0.2">
      <c r="A267" t="s">
        <v>11</v>
      </c>
      <c r="B267" t="s">
        <v>25</v>
      </c>
    </row>
    <row r="268" spans="1:9" x14ac:dyDescent="0.2">
      <c r="A268" t="s">
        <v>28</v>
      </c>
      <c r="B268" t="s">
        <v>86</v>
      </c>
    </row>
    <row r="269" spans="1:9" x14ac:dyDescent="0.2">
      <c r="A269" t="s">
        <v>22</v>
      </c>
      <c r="B269" s="8" t="s">
        <v>79</v>
      </c>
    </row>
    <row r="270" spans="1:9" x14ac:dyDescent="0.2">
      <c r="A270" s="2" t="s">
        <v>8</v>
      </c>
    </row>
    <row r="271" spans="1:9" x14ac:dyDescent="0.2">
      <c r="A271" s="2" t="s">
        <v>9</v>
      </c>
      <c r="B271" s="2" t="s">
        <v>10</v>
      </c>
      <c r="C271" s="2" t="s">
        <v>11</v>
      </c>
      <c r="D271" s="2" t="s">
        <v>6</v>
      </c>
      <c r="E271" s="2" t="s">
        <v>12</v>
      </c>
      <c r="F271" s="2" t="s">
        <v>4</v>
      </c>
      <c r="G271" s="2" t="s">
        <v>21</v>
      </c>
      <c r="H271" s="2" t="s">
        <v>2</v>
      </c>
      <c r="I271" s="2" t="s">
        <v>28</v>
      </c>
    </row>
    <row r="272" spans="1:9" x14ac:dyDescent="0.2">
      <c r="A272" s="3" t="s">
        <v>128</v>
      </c>
      <c r="B272" s="3">
        <v>1</v>
      </c>
      <c r="C272" t="s">
        <v>25</v>
      </c>
      <c r="D272" t="s">
        <v>13</v>
      </c>
      <c r="E272" s="2"/>
      <c r="F272" s="3" t="s">
        <v>18</v>
      </c>
      <c r="G272" t="s">
        <v>47</v>
      </c>
      <c r="H272" s="3" t="s">
        <v>83</v>
      </c>
    </row>
    <row r="273" spans="1:9" x14ac:dyDescent="0.2">
      <c r="A273" t="s">
        <v>122</v>
      </c>
      <c r="B273" s="5">
        <v>4.5599999999999996</v>
      </c>
      <c r="C273" t="s">
        <v>25</v>
      </c>
      <c r="D273" t="s">
        <v>13</v>
      </c>
      <c r="F273" t="s">
        <v>14</v>
      </c>
      <c r="G273" t="s">
        <v>47</v>
      </c>
      <c r="H273" t="s">
        <v>123</v>
      </c>
    </row>
    <row r="274" spans="1:9" x14ac:dyDescent="0.2">
      <c r="A274" t="s">
        <v>156</v>
      </c>
      <c r="B274" s="5">
        <v>3.11</v>
      </c>
      <c r="D274" t="s">
        <v>13</v>
      </c>
      <c r="E274" t="s">
        <v>16</v>
      </c>
      <c r="F274" t="s">
        <v>17</v>
      </c>
      <c r="G274" t="s">
        <v>23</v>
      </c>
      <c r="I274" t="s">
        <v>74</v>
      </c>
    </row>
    <row r="275" spans="1:9" x14ac:dyDescent="0.2">
      <c r="A275" t="s">
        <v>34</v>
      </c>
      <c r="B275" s="5">
        <f>18.4/1000*B273</f>
        <v>8.3903999999999992E-2</v>
      </c>
      <c r="C275" t="s">
        <v>25</v>
      </c>
      <c r="D275" t="s">
        <v>7</v>
      </c>
      <c r="F275" t="s">
        <v>14</v>
      </c>
      <c r="G275" t="s">
        <v>24</v>
      </c>
      <c r="H275" t="s">
        <v>20</v>
      </c>
    </row>
    <row r="276" spans="1:9" ht="16" x14ac:dyDescent="0.2">
      <c r="A276" s="4" t="s">
        <v>141</v>
      </c>
      <c r="B276" s="5">
        <f>0.01*B273</f>
        <v>4.5599999999999995E-2</v>
      </c>
      <c r="C276" t="s">
        <v>25</v>
      </c>
      <c r="D276" t="s">
        <v>13</v>
      </c>
      <c r="F276" t="s">
        <v>14</v>
      </c>
      <c r="G276" t="s">
        <v>24</v>
      </c>
      <c r="H276" s="4" t="s">
        <v>42</v>
      </c>
      <c r="I276" t="s">
        <v>75</v>
      </c>
    </row>
    <row r="277" spans="1:9" x14ac:dyDescent="0.2">
      <c r="B277" s="5"/>
    </row>
    <row r="278" spans="1:9" x14ac:dyDescent="0.2">
      <c r="B278" s="5"/>
    </row>
    <row r="279" spans="1:9" x14ac:dyDescent="0.2">
      <c r="A279" s="2" t="s">
        <v>0</v>
      </c>
      <c r="B279" s="2" t="s">
        <v>129</v>
      </c>
    </row>
    <row r="280" spans="1:9" x14ac:dyDescent="0.2">
      <c r="A280" t="s">
        <v>1</v>
      </c>
      <c r="B280">
        <v>1</v>
      </c>
    </row>
    <row r="281" spans="1:9" x14ac:dyDescent="0.2">
      <c r="A281" t="s">
        <v>2</v>
      </c>
      <c r="B281" s="3" t="s">
        <v>80</v>
      </c>
    </row>
    <row r="282" spans="1:9" x14ac:dyDescent="0.2">
      <c r="A282" t="s">
        <v>4</v>
      </c>
      <c r="B282" t="s">
        <v>5</v>
      </c>
    </row>
    <row r="283" spans="1:9" x14ac:dyDescent="0.2">
      <c r="A283" t="s">
        <v>6</v>
      </c>
      <c r="B283" t="s">
        <v>13</v>
      </c>
    </row>
    <row r="284" spans="1:9" x14ac:dyDescent="0.2">
      <c r="A284" t="s">
        <v>11</v>
      </c>
      <c r="B284" t="s">
        <v>25</v>
      </c>
    </row>
    <row r="285" spans="1:9" x14ac:dyDescent="0.2">
      <c r="A285" t="s">
        <v>28</v>
      </c>
      <c r="B285" t="s">
        <v>82</v>
      </c>
    </row>
    <row r="286" spans="1:9" x14ac:dyDescent="0.2">
      <c r="A286" t="s">
        <v>22</v>
      </c>
      <c r="B286" s="8" t="s">
        <v>79</v>
      </c>
    </row>
    <row r="287" spans="1:9" x14ac:dyDescent="0.2">
      <c r="A287" s="2" t="s">
        <v>8</v>
      </c>
    </row>
    <row r="288" spans="1:9" x14ac:dyDescent="0.2">
      <c r="A288" s="2" t="s">
        <v>9</v>
      </c>
      <c r="B288" s="2" t="s">
        <v>10</v>
      </c>
      <c r="C288" s="2" t="s">
        <v>11</v>
      </c>
      <c r="D288" s="2" t="s">
        <v>6</v>
      </c>
      <c r="E288" s="2" t="s">
        <v>12</v>
      </c>
      <c r="F288" s="2" t="s">
        <v>4</v>
      </c>
      <c r="G288" s="2" t="s">
        <v>21</v>
      </c>
      <c r="H288" s="2" t="s">
        <v>2</v>
      </c>
      <c r="I288" s="2" t="s">
        <v>28</v>
      </c>
    </row>
    <row r="289" spans="1:9" x14ac:dyDescent="0.2">
      <c r="A289" s="3" t="s">
        <v>129</v>
      </c>
      <c r="B289" s="3">
        <v>1</v>
      </c>
      <c r="C289" t="s">
        <v>25</v>
      </c>
      <c r="D289" t="s">
        <v>13</v>
      </c>
      <c r="E289" s="2"/>
      <c r="F289" s="3" t="s">
        <v>18</v>
      </c>
      <c r="G289" t="s">
        <v>47</v>
      </c>
      <c r="H289" s="3" t="s">
        <v>80</v>
      </c>
    </row>
    <row r="290" spans="1:9" x14ac:dyDescent="0.2">
      <c r="A290" t="s">
        <v>122</v>
      </c>
      <c r="B290" s="5">
        <v>2.5350000000000001</v>
      </c>
      <c r="C290" t="s">
        <v>25</v>
      </c>
      <c r="D290" t="s">
        <v>13</v>
      </c>
      <c r="F290" t="s">
        <v>14</v>
      </c>
      <c r="G290" t="s">
        <v>47</v>
      </c>
      <c r="H290" t="s">
        <v>123</v>
      </c>
    </row>
    <row r="291" spans="1:9" x14ac:dyDescent="0.2">
      <c r="A291" t="s">
        <v>156</v>
      </c>
      <c r="B291" s="5">
        <v>0.46</v>
      </c>
      <c r="D291" t="s">
        <v>13</v>
      </c>
      <c r="E291" t="s">
        <v>16</v>
      </c>
      <c r="F291" t="s">
        <v>17</v>
      </c>
      <c r="G291" t="s">
        <v>23</v>
      </c>
      <c r="I291" t="s">
        <v>74</v>
      </c>
    </row>
    <row r="292" spans="1:9" x14ac:dyDescent="0.2">
      <c r="A292" t="s">
        <v>34</v>
      </c>
      <c r="B292" s="5">
        <f>18.4/1000*B290</f>
        <v>4.6644000000000005E-2</v>
      </c>
      <c r="C292" t="s">
        <v>25</v>
      </c>
      <c r="D292" t="s">
        <v>7</v>
      </c>
      <c r="F292" t="s">
        <v>14</v>
      </c>
      <c r="G292" t="s">
        <v>24</v>
      </c>
      <c r="H292" t="s">
        <v>20</v>
      </c>
    </row>
    <row r="293" spans="1:9" ht="16" x14ac:dyDescent="0.2">
      <c r="A293" s="4" t="s">
        <v>141</v>
      </c>
      <c r="B293" s="5">
        <f>0.01*B290</f>
        <v>2.5350000000000001E-2</v>
      </c>
      <c r="C293" t="s">
        <v>25</v>
      </c>
      <c r="D293" t="s">
        <v>13</v>
      </c>
      <c r="F293" t="s">
        <v>14</v>
      </c>
      <c r="G293" t="s">
        <v>24</v>
      </c>
      <c r="H293" s="4" t="s">
        <v>42</v>
      </c>
      <c r="I293" t="s">
        <v>75</v>
      </c>
    </row>
    <row r="294" spans="1:9" x14ac:dyDescent="0.2">
      <c r="B294" s="5"/>
    </row>
    <row r="295" spans="1:9" x14ac:dyDescent="0.2">
      <c r="A295" s="2" t="s">
        <v>0</v>
      </c>
      <c r="B295" s="2" t="s">
        <v>125</v>
      </c>
    </row>
    <row r="296" spans="1:9" x14ac:dyDescent="0.2">
      <c r="A296" t="s">
        <v>1</v>
      </c>
      <c r="B296">
        <v>1</v>
      </c>
    </row>
    <row r="297" spans="1:9" x14ac:dyDescent="0.2">
      <c r="A297" t="s">
        <v>2</v>
      </c>
      <c r="B297" s="3" t="s">
        <v>80</v>
      </c>
    </row>
    <row r="298" spans="1:9" x14ac:dyDescent="0.2">
      <c r="A298" t="s">
        <v>4</v>
      </c>
      <c r="B298" t="s">
        <v>5</v>
      </c>
    </row>
    <row r="299" spans="1:9" x14ac:dyDescent="0.2">
      <c r="A299" t="s">
        <v>6</v>
      </c>
      <c r="B299" t="s">
        <v>13</v>
      </c>
    </row>
    <row r="300" spans="1:9" x14ac:dyDescent="0.2">
      <c r="A300" t="s">
        <v>11</v>
      </c>
      <c r="B300" t="s">
        <v>25</v>
      </c>
    </row>
    <row r="301" spans="1:9" x14ac:dyDescent="0.2">
      <c r="A301" t="s">
        <v>28</v>
      </c>
      <c r="B301" t="s">
        <v>81</v>
      </c>
    </row>
    <row r="302" spans="1:9" x14ac:dyDescent="0.2">
      <c r="A302" t="s">
        <v>22</v>
      </c>
      <c r="B302" s="8" t="s">
        <v>79</v>
      </c>
    </row>
    <row r="303" spans="1:9" x14ac:dyDescent="0.2">
      <c r="A303" s="2" t="s">
        <v>8</v>
      </c>
    </row>
    <row r="304" spans="1:9" x14ac:dyDescent="0.2">
      <c r="A304" s="2" t="s">
        <v>9</v>
      </c>
      <c r="B304" s="2" t="s">
        <v>10</v>
      </c>
      <c r="C304" s="2" t="s">
        <v>11</v>
      </c>
      <c r="D304" s="2" t="s">
        <v>6</v>
      </c>
      <c r="E304" s="2" t="s">
        <v>12</v>
      </c>
      <c r="F304" s="2" t="s">
        <v>4</v>
      </c>
      <c r="G304" s="2" t="s">
        <v>21</v>
      </c>
      <c r="H304" s="2" t="s">
        <v>2</v>
      </c>
      <c r="I304" s="2" t="s">
        <v>28</v>
      </c>
    </row>
    <row r="305" spans="1:9" x14ac:dyDescent="0.2">
      <c r="A305" s="3" t="s">
        <v>125</v>
      </c>
      <c r="B305" s="3">
        <v>1</v>
      </c>
      <c r="C305" t="s">
        <v>25</v>
      </c>
      <c r="D305" t="s">
        <v>13</v>
      </c>
      <c r="E305" s="2"/>
      <c r="F305" s="3" t="s">
        <v>18</v>
      </c>
      <c r="G305" t="s">
        <v>47</v>
      </c>
      <c r="H305" s="3" t="s">
        <v>80</v>
      </c>
    </row>
    <row r="306" spans="1:9" x14ac:dyDescent="0.2">
      <c r="A306" t="s">
        <v>122</v>
      </c>
      <c r="B306" s="5">
        <v>1.77</v>
      </c>
      <c r="C306" t="s">
        <v>25</v>
      </c>
      <c r="D306" t="s">
        <v>13</v>
      </c>
      <c r="F306" t="s">
        <v>14</v>
      </c>
      <c r="G306" t="s">
        <v>47</v>
      </c>
      <c r="H306" t="s">
        <v>123</v>
      </c>
    </row>
    <row r="307" spans="1:9" x14ac:dyDescent="0.2">
      <c r="A307" t="s">
        <v>158</v>
      </c>
      <c r="B307" s="5">
        <v>0.57999999999999996</v>
      </c>
      <c r="D307" t="s">
        <v>13</v>
      </c>
      <c r="E307" t="s">
        <v>157</v>
      </c>
      <c r="F307" t="s">
        <v>17</v>
      </c>
      <c r="G307" t="s">
        <v>23</v>
      </c>
      <c r="I307" t="s">
        <v>74</v>
      </c>
    </row>
    <row r="308" spans="1:9" x14ac:dyDescent="0.2">
      <c r="A308" t="s">
        <v>34</v>
      </c>
      <c r="B308" s="5">
        <f>18.4/1000*B306</f>
        <v>3.2568E-2</v>
      </c>
      <c r="C308" t="s">
        <v>25</v>
      </c>
      <c r="D308" t="s">
        <v>7</v>
      </c>
      <c r="F308" t="s">
        <v>14</v>
      </c>
      <c r="G308" t="s">
        <v>24</v>
      </c>
      <c r="H308" t="s">
        <v>20</v>
      </c>
    </row>
    <row r="309" spans="1:9" ht="16" x14ac:dyDescent="0.2">
      <c r="A309" s="4" t="s">
        <v>141</v>
      </c>
      <c r="B309" s="5">
        <f>0.01*B306</f>
        <v>1.77E-2</v>
      </c>
      <c r="C309" t="s">
        <v>25</v>
      </c>
      <c r="D309" t="s">
        <v>13</v>
      </c>
      <c r="F309" t="s">
        <v>14</v>
      </c>
      <c r="G309" t="s">
        <v>24</v>
      </c>
      <c r="H309" s="4" t="s">
        <v>42</v>
      </c>
      <c r="I309" t="s">
        <v>75</v>
      </c>
    </row>
    <row r="310" spans="1:9" x14ac:dyDescent="0.2">
      <c r="B310" s="5"/>
    </row>
    <row r="311" spans="1:9" x14ac:dyDescent="0.2">
      <c r="A311" s="2" t="s">
        <v>0</v>
      </c>
      <c r="B311" s="2" t="s">
        <v>122</v>
      </c>
    </row>
    <row r="312" spans="1:9" x14ac:dyDescent="0.2">
      <c r="A312" t="s">
        <v>1</v>
      </c>
      <c r="B312">
        <v>1</v>
      </c>
    </row>
    <row r="313" spans="1:9" x14ac:dyDescent="0.2">
      <c r="A313" t="s">
        <v>28</v>
      </c>
      <c r="B313" t="s">
        <v>29</v>
      </c>
    </row>
    <row r="314" spans="1:9" x14ac:dyDescent="0.2">
      <c r="A314" t="s">
        <v>2</v>
      </c>
      <c r="B314" t="s">
        <v>123</v>
      </c>
    </row>
    <row r="315" spans="1:9" x14ac:dyDescent="0.2">
      <c r="A315" t="s">
        <v>4</v>
      </c>
      <c r="B315" t="s">
        <v>5</v>
      </c>
    </row>
    <row r="316" spans="1:9" x14ac:dyDescent="0.2">
      <c r="A316" t="s">
        <v>6</v>
      </c>
      <c r="B316" t="s">
        <v>13</v>
      </c>
    </row>
    <row r="317" spans="1:9" x14ac:dyDescent="0.2">
      <c r="A317" t="s">
        <v>22</v>
      </c>
      <c r="B317" t="s">
        <v>45</v>
      </c>
    </row>
    <row r="318" spans="1:9" x14ac:dyDescent="0.2">
      <c r="A318" t="s">
        <v>11</v>
      </c>
      <c r="B318" t="s">
        <v>25</v>
      </c>
    </row>
    <row r="319" spans="1:9" x14ac:dyDescent="0.2">
      <c r="A319" t="s">
        <v>28</v>
      </c>
      <c r="B319" s="7" t="s">
        <v>121</v>
      </c>
    </row>
    <row r="320" spans="1:9" x14ac:dyDescent="0.2">
      <c r="A320" t="s">
        <v>22</v>
      </c>
      <c r="B320" s="7" t="s">
        <v>120</v>
      </c>
    </row>
    <row r="321" spans="1:8" x14ac:dyDescent="0.2">
      <c r="A321" s="2" t="s">
        <v>8</v>
      </c>
    </row>
    <row r="322" spans="1:8" x14ac:dyDescent="0.2">
      <c r="A322" s="2" t="s">
        <v>9</v>
      </c>
      <c r="B322" s="2" t="s">
        <v>10</v>
      </c>
      <c r="C322" s="2" t="s">
        <v>11</v>
      </c>
      <c r="D322" s="2" t="s">
        <v>6</v>
      </c>
      <c r="E322" s="2" t="s">
        <v>12</v>
      </c>
      <c r="F322" s="2" t="s">
        <v>4</v>
      </c>
      <c r="G322" s="2" t="s">
        <v>2</v>
      </c>
      <c r="H322" s="2" t="s">
        <v>21</v>
      </c>
    </row>
    <row r="323" spans="1:8" x14ac:dyDescent="0.2">
      <c r="A323" t="s">
        <v>118</v>
      </c>
      <c r="B323">
        <v>1</v>
      </c>
      <c r="C323" t="s">
        <v>25</v>
      </c>
      <c r="D323" t="s">
        <v>13</v>
      </c>
      <c r="F323" t="s">
        <v>14</v>
      </c>
      <c r="G323" t="s">
        <v>124</v>
      </c>
      <c r="H323" t="s">
        <v>3</v>
      </c>
    </row>
    <row r="324" spans="1:8" x14ac:dyDescent="0.2">
      <c r="A324" t="s">
        <v>122</v>
      </c>
      <c r="B324">
        <v>1</v>
      </c>
      <c r="C324" t="s">
        <v>25</v>
      </c>
      <c r="D324" t="s">
        <v>13</v>
      </c>
      <c r="F324" t="s">
        <v>18</v>
      </c>
      <c r="G324" t="s">
        <v>123</v>
      </c>
      <c r="H324" t="s">
        <v>3</v>
      </c>
    </row>
    <row r="325" spans="1:8" x14ac:dyDescent="0.2">
      <c r="A325" t="s">
        <v>30</v>
      </c>
      <c r="B325">
        <v>3.5098030277376187</v>
      </c>
      <c r="C325" t="s">
        <v>31</v>
      </c>
      <c r="D325" t="s">
        <v>15</v>
      </c>
      <c r="F325" t="s">
        <v>14</v>
      </c>
      <c r="G325" t="s">
        <v>32</v>
      </c>
      <c r="H325" t="s">
        <v>24</v>
      </c>
    </row>
    <row r="326" spans="1:8" x14ac:dyDescent="0.2">
      <c r="A326" t="s">
        <v>156</v>
      </c>
      <c r="B326">
        <v>0.13206758828730655</v>
      </c>
      <c r="D326" t="s">
        <v>13</v>
      </c>
      <c r="E326" t="s">
        <v>16</v>
      </c>
      <c r="F326" t="s">
        <v>17</v>
      </c>
      <c r="H326" t="s">
        <v>23</v>
      </c>
    </row>
    <row r="327" spans="1:8" x14ac:dyDescent="0.2">
      <c r="A327" t="s">
        <v>33</v>
      </c>
      <c r="B327">
        <v>1.6694063119110985E-6</v>
      </c>
      <c r="D327" t="s">
        <v>13</v>
      </c>
      <c r="E327" t="s">
        <v>16</v>
      </c>
      <c r="F327" t="s">
        <v>17</v>
      </c>
      <c r="H327" t="s">
        <v>23</v>
      </c>
    </row>
    <row r="328" spans="1:8" x14ac:dyDescent="0.2">
      <c r="A328" t="s">
        <v>117</v>
      </c>
      <c r="B328">
        <v>12.456827894327896</v>
      </c>
      <c r="C328" t="s">
        <v>25</v>
      </c>
      <c r="D328" t="s">
        <v>6</v>
      </c>
      <c r="F328" t="s">
        <v>14</v>
      </c>
      <c r="G328" t="s">
        <v>117</v>
      </c>
      <c r="H328" t="s">
        <v>3</v>
      </c>
    </row>
    <row r="330" spans="1:8" ht="16" x14ac:dyDescent="0.2">
      <c r="A330" s="1" t="s">
        <v>0</v>
      </c>
      <c r="B330" s="2" t="s">
        <v>118</v>
      </c>
    </row>
    <row r="331" spans="1:8" x14ac:dyDescent="0.2">
      <c r="A331" t="s">
        <v>1</v>
      </c>
      <c r="B331">
        <v>1</v>
      </c>
    </row>
    <row r="332" spans="1:8" x14ac:dyDescent="0.2">
      <c r="A332" t="s">
        <v>2</v>
      </c>
      <c r="B332" t="s">
        <v>124</v>
      </c>
    </row>
    <row r="333" spans="1:8" x14ac:dyDescent="0.2">
      <c r="A333" t="s">
        <v>4</v>
      </c>
      <c r="B333" t="s">
        <v>5</v>
      </c>
    </row>
    <row r="334" spans="1:8" x14ac:dyDescent="0.2">
      <c r="A334" t="s">
        <v>6</v>
      </c>
      <c r="B334" t="s">
        <v>13</v>
      </c>
    </row>
    <row r="335" spans="1:8" x14ac:dyDescent="0.2">
      <c r="A335" t="s">
        <v>11</v>
      </c>
      <c r="B335" t="s">
        <v>25</v>
      </c>
    </row>
    <row r="336" spans="1:8" x14ac:dyDescent="0.2">
      <c r="A336" t="s">
        <v>28</v>
      </c>
      <c r="B336" s="7" t="s">
        <v>119</v>
      </c>
    </row>
    <row r="337" spans="1:10" x14ac:dyDescent="0.2">
      <c r="A337" t="s">
        <v>22</v>
      </c>
      <c r="B337" s="7" t="s">
        <v>120</v>
      </c>
    </row>
    <row r="338" spans="1:10" ht="16" x14ac:dyDescent="0.2">
      <c r="A338" s="1" t="s">
        <v>8</v>
      </c>
    </row>
    <row r="339" spans="1:10" x14ac:dyDescent="0.2">
      <c r="A339" t="s">
        <v>9</v>
      </c>
      <c r="B339" t="s">
        <v>10</v>
      </c>
      <c r="C339" t="s">
        <v>11</v>
      </c>
      <c r="D339" t="s">
        <v>6</v>
      </c>
      <c r="E339" t="s">
        <v>12</v>
      </c>
      <c r="F339" t="s">
        <v>4</v>
      </c>
      <c r="G339" t="s">
        <v>2</v>
      </c>
      <c r="H339" t="s">
        <v>21</v>
      </c>
    </row>
    <row r="340" spans="1:10" x14ac:dyDescent="0.2">
      <c r="A340" t="s">
        <v>117</v>
      </c>
      <c r="B340">
        <f>12.89</f>
        <v>12.89</v>
      </c>
      <c r="C340" t="s">
        <v>25</v>
      </c>
      <c r="D340" t="s">
        <v>6</v>
      </c>
      <c r="F340" t="s">
        <v>14</v>
      </c>
      <c r="G340" t="s">
        <v>117</v>
      </c>
      <c r="H340" t="s">
        <v>44</v>
      </c>
    </row>
    <row r="341" spans="1:10" x14ac:dyDescent="0.2">
      <c r="A341" t="s">
        <v>118</v>
      </c>
      <c r="B341">
        <v>1</v>
      </c>
      <c r="C341" t="s">
        <v>25</v>
      </c>
      <c r="D341" t="s">
        <v>13</v>
      </c>
      <c r="F341" t="s">
        <v>18</v>
      </c>
      <c r="G341" t="s">
        <v>124</v>
      </c>
      <c r="H341" t="s">
        <v>44</v>
      </c>
    </row>
    <row r="342" spans="1:10" x14ac:dyDescent="0.2">
      <c r="A342" t="s">
        <v>48</v>
      </c>
      <c r="B342" s="5">
        <f>((3090000*1000)/44900000)</f>
        <v>68.819599109131403</v>
      </c>
      <c r="C342" t="s">
        <v>49</v>
      </c>
      <c r="D342" t="s">
        <v>13</v>
      </c>
      <c r="F342" t="s">
        <v>14</v>
      </c>
      <c r="G342" t="s">
        <v>50</v>
      </c>
      <c r="H342" t="s">
        <v>24</v>
      </c>
    </row>
    <row r="343" spans="1:10" x14ac:dyDescent="0.2">
      <c r="A343" t="s">
        <v>34</v>
      </c>
      <c r="B343" s="5">
        <f>(13600*1000)/44900000</f>
        <v>0.30289532293986637</v>
      </c>
      <c r="C343" t="s">
        <v>25</v>
      </c>
      <c r="D343" t="s">
        <v>7</v>
      </c>
      <c r="F343" t="s">
        <v>14</v>
      </c>
      <c r="G343" t="s">
        <v>20</v>
      </c>
      <c r="H343" t="s">
        <v>24</v>
      </c>
    </row>
    <row r="344" spans="1:10" x14ac:dyDescent="0.2">
      <c r="A344" t="s">
        <v>35</v>
      </c>
      <c r="B344" s="36">
        <f>356/44900000</f>
        <v>7.9287305122494425E-6</v>
      </c>
      <c r="C344" t="s">
        <v>26</v>
      </c>
      <c r="D344" t="s">
        <v>13</v>
      </c>
      <c r="F344" t="s">
        <v>14</v>
      </c>
      <c r="G344" t="s">
        <v>36</v>
      </c>
      <c r="H344" t="s">
        <v>24</v>
      </c>
    </row>
    <row r="345" spans="1:10" x14ac:dyDescent="0.2">
      <c r="A345" t="s">
        <v>37</v>
      </c>
      <c r="B345" s="36">
        <f>949/44900000</f>
        <v>2.11358574610245E-5</v>
      </c>
      <c r="C345" t="s">
        <v>26</v>
      </c>
      <c r="D345" t="s">
        <v>13</v>
      </c>
      <c r="F345" t="s">
        <v>14</v>
      </c>
      <c r="G345" t="s">
        <v>38</v>
      </c>
      <c r="H345" t="s">
        <v>24</v>
      </c>
    </row>
    <row r="346" spans="1:10" x14ac:dyDescent="0.2">
      <c r="A346" t="s">
        <v>39</v>
      </c>
      <c r="B346" s="36">
        <f>178/44900000</f>
        <v>3.9643652561247212E-6</v>
      </c>
      <c r="C346" t="s">
        <v>40</v>
      </c>
      <c r="D346" t="s">
        <v>13</v>
      </c>
      <c r="F346" t="s">
        <v>14</v>
      </c>
      <c r="G346" t="s">
        <v>41</v>
      </c>
      <c r="H346" t="s">
        <v>24</v>
      </c>
    </row>
    <row r="347" spans="1:10" ht="16" x14ac:dyDescent="0.2">
      <c r="A347" s="4" t="s">
        <v>141</v>
      </c>
      <c r="B347" s="5">
        <f>6240000/44900000</f>
        <v>0.13897550111358575</v>
      </c>
      <c r="C347" t="s">
        <v>25</v>
      </c>
      <c r="D347" t="s">
        <v>13</v>
      </c>
      <c r="F347" t="s">
        <v>14</v>
      </c>
      <c r="G347" s="4" t="s">
        <v>42</v>
      </c>
      <c r="H347" t="s">
        <v>44</v>
      </c>
    </row>
    <row r="348" spans="1:10" ht="16" x14ac:dyDescent="0.2">
      <c r="A348" s="4" t="s">
        <v>43</v>
      </c>
      <c r="B348" s="5">
        <f>75900000/44900000</f>
        <v>1.6904231625835189</v>
      </c>
      <c r="C348" t="s">
        <v>25</v>
      </c>
      <c r="D348" t="s">
        <v>13</v>
      </c>
      <c r="F348" t="s">
        <v>14</v>
      </c>
      <c r="G348" s="4" t="s">
        <v>43</v>
      </c>
      <c r="H348" t="s">
        <v>44</v>
      </c>
    </row>
    <row r="349" spans="1:10" x14ac:dyDescent="0.2">
      <c r="A349" s="3" t="s">
        <v>73</v>
      </c>
      <c r="B349" s="6">
        <f>B342/1000</f>
        <v>6.8819599109131407E-2</v>
      </c>
      <c r="C349" s="3" t="s">
        <v>49</v>
      </c>
      <c r="D349" s="3" t="s">
        <v>27</v>
      </c>
      <c r="E349" s="3"/>
      <c r="F349" s="3" t="s">
        <v>14</v>
      </c>
      <c r="G349" s="3" t="s">
        <v>70</v>
      </c>
      <c r="H349" t="s">
        <v>24</v>
      </c>
      <c r="I349" s="3"/>
      <c r="J349" s="3"/>
    </row>
    <row r="351" spans="1:10" ht="16" x14ac:dyDescent="0.2">
      <c r="A351" s="1" t="s">
        <v>0</v>
      </c>
      <c r="B351" s="2" t="s">
        <v>117</v>
      </c>
    </row>
    <row r="352" spans="1:10" x14ac:dyDescent="0.2">
      <c r="A352" t="s">
        <v>1</v>
      </c>
      <c r="B352">
        <v>1</v>
      </c>
    </row>
    <row r="353" spans="1:8" x14ac:dyDescent="0.2">
      <c r="A353" t="s">
        <v>2</v>
      </c>
      <c r="B353" t="s">
        <v>117</v>
      </c>
    </row>
    <row r="354" spans="1:8" x14ac:dyDescent="0.2">
      <c r="A354" t="s">
        <v>4</v>
      </c>
      <c r="B354" t="s">
        <v>5</v>
      </c>
    </row>
    <row r="355" spans="1:8" x14ac:dyDescent="0.2">
      <c r="A355" t="s">
        <v>6</v>
      </c>
      <c r="B355" t="s">
        <v>6</v>
      </c>
    </row>
    <row r="356" spans="1:8" x14ac:dyDescent="0.2">
      <c r="A356" t="s">
        <v>22</v>
      </c>
      <c r="B356" t="s">
        <v>45</v>
      </c>
    </row>
    <row r="357" spans="1:8" x14ac:dyDescent="0.2">
      <c r="A357" t="s">
        <v>11</v>
      </c>
      <c r="B357" t="s">
        <v>25</v>
      </c>
    </row>
    <row r="358" spans="1:8" ht="16" x14ac:dyDescent="0.2">
      <c r="A358" s="1" t="s">
        <v>8</v>
      </c>
    </row>
    <row r="359" spans="1:8" x14ac:dyDescent="0.2">
      <c r="A359" t="s">
        <v>9</v>
      </c>
      <c r="B359" t="s">
        <v>10</v>
      </c>
      <c r="C359" t="s">
        <v>11</v>
      </c>
      <c r="D359" t="s">
        <v>6</v>
      </c>
      <c r="E359" t="s">
        <v>12</v>
      </c>
      <c r="F359" t="s">
        <v>4</v>
      </c>
      <c r="G359" t="s">
        <v>2</v>
      </c>
      <c r="H359" t="s">
        <v>21</v>
      </c>
    </row>
    <row r="360" spans="1:8" x14ac:dyDescent="0.2">
      <c r="A360" t="s">
        <v>142</v>
      </c>
      <c r="B360">
        <v>7.2924747866563216E-6</v>
      </c>
      <c r="C360" t="s">
        <v>26</v>
      </c>
      <c r="D360" t="s">
        <v>13</v>
      </c>
      <c r="F360" t="s">
        <v>143</v>
      </c>
      <c r="G360" t="s">
        <v>144</v>
      </c>
      <c r="H360" t="s">
        <v>24</v>
      </c>
    </row>
    <row r="361" spans="1:8" x14ac:dyDescent="0.2">
      <c r="A361" t="s">
        <v>145</v>
      </c>
      <c r="B361">
        <v>7.4243599689681927E-4</v>
      </c>
      <c r="C361" t="s">
        <v>25</v>
      </c>
      <c r="D361" t="s">
        <v>13</v>
      </c>
      <c r="F361" t="s">
        <v>143</v>
      </c>
      <c r="G361" t="s">
        <v>146</v>
      </c>
      <c r="H361" t="s">
        <v>24</v>
      </c>
    </row>
    <row r="362" spans="1:8" x14ac:dyDescent="0.2">
      <c r="A362" t="s">
        <v>147</v>
      </c>
      <c r="B362">
        <v>4.1349883630721488E-7</v>
      </c>
      <c r="C362" t="s">
        <v>26</v>
      </c>
      <c r="D362" t="s">
        <v>13</v>
      </c>
      <c r="F362" t="s">
        <v>143</v>
      </c>
      <c r="G362" t="s">
        <v>148</v>
      </c>
      <c r="H362" t="s">
        <v>24</v>
      </c>
    </row>
    <row r="363" spans="1:8" x14ac:dyDescent="0.2">
      <c r="A363" t="s">
        <v>149</v>
      </c>
      <c r="B363">
        <f>0.00273079906904577/2300</f>
        <v>1.1873039430633782E-6</v>
      </c>
      <c r="C363" t="s">
        <v>19</v>
      </c>
      <c r="D363" t="s">
        <v>27</v>
      </c>
      <c r="F363" t="s">
        <v>143</v>
      </c>
      <c r="G363" t="s">
        <v>150</v>
      </c>
      <c r="H363" t="s">
        <v>24</v>
      </c>
    </row>
    <row r="364" spans="1:8" x14ac:dyDescent="0.2">
      <c r="A364" t="s">
        <v>151</v>
      </c>
      <c r="B364">
        <v>1.3045108429904572E-9</v>
      </c>
      <c r="C364" t="s">
        <v>26</v>
      </c>
      <c r="D364" t="s">
        <v>6</v>
      </c>
      <c r="F364" t="s">
        <v>143</v>
      </c>
      <c r="G364" t="s">
        <v>152</v>
      </c>
      <c r="H364" t="s">
        <v>24</v>
      </c>
    </row>
    <row r="365" spans="1:8" x14ac:dyDescent="0.2">
      <c r="A365" t="s">
        <v>153</v>
      </c>
      <c r="B365">
        <v>5.7536703406069172E-11</v>
      </c>
      <c r="C365" t="s">
        <v>25</v>
      </c>
      <c r="D365" t="s">
        <v>6</v>
      </c>
      <c r="F365" t="s">
        <v>143</v>
      </c>
      <c r="G365" t="s">
        <v>153</v>
      </c>
      <c r="H365" t="s">
        <v>3</v>
      </c>
    </row>
    <row r="366" spans="1:8" x14ac:dyDescent="0.2">
      <c r="A366" t="s">
        <v>154</v>
      </c>
      <c r="B366">
        <v>1.5533182090707562E-11</v>
      </c>
      <c r="C366" t="s">
        <v>31</v>
      </c>
      <c r="D366" t="s">
        <v>6</v>
      </c>
      <c r="F366" t="s">
        <v>143</v>
      </c>
      <c r="G366" t="s">
        <v>155</v>
      </c>
      <c r="H366" t="s">
        <v>24</v>
      </c>
    </row>
    <row r="367" spans="1:8" x14ac:dyDescent="0.2">
      <c r="A367" t="s">
        <v>117</v>
      </c>
      <c r="B367">
        <v>1</v>
      </c>
      <c r="C367" t="s">
        <v>25</v>
      </c>
      <c r="D367" t="s">
        <v>6</v>
      </c>
      <c r="F367" t="s">
        <v>18</v>
      </c>
      <c r="G367" t="s">
        <v>117</v>
      </c>
      <c r="H367" t="s">
        <v>3</v>
      </c>
    </row>
  </sheetData>
  <hyperlinks>
    <hyperlink ref="B302" r:id="rId1" xr:uid="{00000000-0004-0000-0100-000000000000}"/>
    <hyperlink ref="B286" r:id="rId2" xr:uid="{00000000-0004-0000-0100-000001000000}"/>
    <hyperlink ref="B269" r:id="rId3" xr:uid="{00000000-0004-0000-0100-000002000000}"/>
    <hyperlink ref="B253" r:id="rId4" xr:uid="{00000000-0004-0000-0100-000003000000}"/>
    <hyperlink ref="B236" r:id="rId5" xr:uid="{00000000-0004-0000-0100-000004000000}"/>
    <hyperlink ref="B220" r:id="rId6" xr:uid="{00000000-0004-0000-0100-000005000000}"/>
    <hyperlink ref="B204" r:id="rId7" xr:uid="{00000000-0004-0000-0100-000006000000}"/>
    <hyperlink ref="B188" r:id="rId8" xr:uid="{00000000-0004-0000-0100-000007000000}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MTG Process description</vt:lpstr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Microsoft Office User</cp:lastModifiedBy>
  <dcterms:created xsi:type="dcterms:W3CDTF">2020-03-27T18:42:39Z</dcterms:created>
  <dcterms:modified xsi:type="dcterms:W3CDTF">2022-05-11T08:16:05Z</dcterms:modified>
</cp:coreProperties>
</file>