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3860"/>
  </bookViews>
  <sheets>
    <sheet name="Лист1" sheetId="1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O68" i="1" l="1"/>
  <c r="O67" i="1"/>
  <c r="J68" i="1"/>
  <c r="J67" i="1"/>
  <c r="E68" i="1"/>
  <c r="E67" i="1"/>
  <c r="N68" i="1"/>
  <c r="I68" i="1"/>
  <c r="D68" i="1"/>
  <c r="D67" i="1"/>
  <c r="N67" i="1"/>
  <c r="I67" i="1"/>
  <c r="L67" i="1"/>
  <c r="L68" i="1"/>
  <c r="G68" i="1"/>
  <c r="G67" i="1"/>
  <c r="B68" i="1"/>
  <c r="B67" i="1"/>
  <c r="D57" i="1"/>
  <c r="D56" i="1"/>
  <c r="D55" i="1"/>
  <c r="D54" i="1"/>
  <c r="H55" i="1"/>
  <c r="D63" i="1"/>
  <c r="K46" i="1"/>
  <c r="J46" i="1"/>
  <c r="I46" i="1"/>
  <c r="H46" i="1"/>
  <c r="G46" i="1"/>
  <c r="F46" i="1"/>
  <c r="E46" i="1"/>
  <c r="D46" i="1"/>
  <c r="C46" i="1"/>
  <c r="B46" i="1"/>
  <c r="E30" i="1"/>
  <c r="V36" i="1"/>
  <c r="I36" i="1"/>
  <c r="I45" i="1"/>
  <c r="I62" i="1"/>
  <c r="I63" i="1"/>
  <c r="I64" i="1"/>
  <c r="AC34" i="1" l="1"/>
  <c r="AC36" i="1" s="1"/>
  <c r="AB34" i="1"/>
  <c r="AB36" i="1" s="1"/>
  <c r="AA34" i="1"/>
  <c r="AA36" i="1" s="1"/>
  <c r="Z34" i="1"/>
  <c r="Z36" i="1" s="1"/>
  <c r="Y34" i="1"/>
  <c r="Y36" i="1" s="1"/>
  <c r="X34" i="1"/>
  <c r="X36" i="1" s="1"/>
  <c r="W34" i="1"/>
  <c r="W36" i="1" s="1"/>
  <c r="V34" i="1"/>
  <c r="U34" i="1"/>
  <c r="U36" i="1" s="1"/>
  <c r="T34" i="1"/>
  <c r="T36" i="1" s="1"/>
  <c r="S34" i="1"/>
  <c r="S36" i="1" s="1"/>
  <c r="R34" i="1"/>
  <c r="R36" i="1" s="1"/>
  <c r="Q34" i="1"/>
  <c r="Q36" i="1" s="1"/>
  <c r="P34" i="1"/>
  <c r="P36" i="1" s="1"/>
  <c r="O34" i="1"/>
  <c r="O36" i="1" s="1"/>
  <c r="N34" i="1"/>
  <c r="N36" i="1" s="1"/>
  <c r="M34" i="1"/>
  <c r="M36" i="1" s="1"/>
  <c r="L34" i="1"/>
  <c r="L36" i="1" s="1"/>
  <c r="K34" i="1" l="1"/>
  <c r="K36" i="1" s="1"/>
  <c r="J34" i="1"/>
  <c r="J36" i="1" s="1"/>
  <c r="I34" i="1"/>
  <c r="H34" i="1"/>
  <c r="H36" i="1" s="1"/>
  <c r="G34" i="1"/>
  <c r="G36" i="1" s="1"/>
  <c r="F34" i="1"/>
  <c r="F36" i="1" s="1"/>
  <c r="E34" i="1"/>
  <c r="E36" i="1" s="1"/>
  <c r="D34" i="1"/>
  <c r="D36" i="1" s="1"/>
  <c r="B34" i="1"/>
  <c r="B36" i="1" s="1"/>
  <c r="C34" i="1"/>
  <c r="C36" i="1" s="1"/>
  <c r="D21" i="1" l="1"/>
  <c r="F21" i="1" s="1"/>
  <c r="D15" i="1"/>
  <c r="F15" i="1" s="1"/>
  <c r="D9" i="1"/>
  <c r="F9" i="1" s="1"/>
  <c r="D64" i="1" l="1"/>
  <c r="N65" i="1"/>
  <c r="N64" i="1"/>
  <c r="N63" i="1"/>
  <c r="N62" i="1"/>
  <c r="I65" i="1"/>
  <c r="D65" i="1"/>
  <c r="D62" i="1"/>
  <c r="C45" i="1" l="1"/>
  <c r="D45" i="1"/>
  <c r="E45" i="1"/>
  <c r="F45" i="1"/>
  <c r="G45" i="1"/>
  <c r="H45" i="1"/>
  <c r="J45" i="1"/>
  <c r="K45" i="1"/>
  <c r="B45" i="1"/>
</calcChain>
</file>

<file path=xl/sharedStrings.xml><?xml version="1.0" encoding="utf-8"?>
<sst xmlns="http://schemas.openxmlformats.org/spreadsheetml/2006/main" count="94" uniqueCount="49">
  <si>
    <t>Задание 1</t>
  </si>
  <si>
    <t>Щель: цена деления - 0,01 мм</t>
  </si>
  <si>
    <t>Вольтметры:</t>
  </si>
  <si>
    <t>Vз=25</t>
  </si>
  <si>
    <t>ΔVз=0,25</t>
  </si>
  <si>
    <t>100 делений</t>
  </si>
  <si>
    <t>Vз=92 дел</t>
  </si>
  <si>
    <t>выход 0,1 мм</t>
  </si>
  <si>
    <t>град</t>
  </si>
  <si>
    <r>
      <rPr>
        <sz val="11"/>
        <color theme="1"/>
        <rFont val="Times New Roman"/>
        <family val="1"/>
        <charset val="204"/>
      </rPr>
      <t>υ</t>
    </r>
    <r>
      <rPr>
        <sz val="11"/>
        <color theme="1"/>
        <rFont val="Calibri"/>
        <family val="2"/>
        <charset val="204"/>
      </rPr>
      <t>, Гц</t>
    </r>
  </si>
  <si>
    <t>вход, мм</t>
  </si>
  <si>
    <t>ток, дел</t>
  </si>
  <si>
    <t>выход 0,06 мм</t>
  </si>
  <si>
    <t>выход 0,035 мм</t>
  </si>
  <si>
    <t>Задание 2</t>
  </si>
  <si>
    <t>погрешность в одну сторону 2</t>
  </si>
  <si>
    <t>когда в обе стороны 30</t>
  </si>
  <si>
    <t>Задание 3</t>
  </si>
  <si>
    <t>выход 0,25 мм</t>
  </si>
  <si>
    <t>вход 0,25 мм</t>
  </si>
  <si>
    <t>Vз, дел</t>
  </si>
  <si>
    <t>Vз, В</t>
  </si>
  <si>
    <t>Задание 4</t>
  </si>
  <si>
    <t>спектр ртути</t>
  </si>
  <si>
    <t>вход</t>
  </si>
  <si>
    <t>выход</t>
  </si>
  <si>
    <t>0,4 мм</t>
  </si>
  <si>
    <t>0,41 мм</t>
  </si>
  <si>
    <t>пара</t>
  </si>
  <si>
    <t>градусы</t>
  </si>
  <si>
    <t>фототок</t>
  </si>
  <si>
    <t>частота</t>
  </si>
  <si>
    <t>Ӏ</t>
  </si>
  <si>
    <t>II</t>
  </si>
  <si>
    <t>выход 0,3 мм</t>
  </si>
  <si>
    <t>вход 0,3 мм</t>
  </si>
  <si>
    <t>Vз</t>
  </si>
  <si>
    <t>ΔVз</t>
  </si>
  <si>
    <t>дел</t>
  </si>
  <si>
    <t>В</t>
  </si>
  <si>
    <t>выход 0,6 мм</t>
  </si>
  <si>
    <t>вход 0,6 мм</t>
  </si>
  <si>
    <t>выход 0,9 мм</t>
  </si>
  <si>
    <t>вход 0,9 мм</t>
  </si>
  <si>
    <t>λ, м</t>
  </si>
  <si>
    <t>дл волны</t>
  </si>
  <si>
    <t>e</t>
  </si>
  <si>
    <t>h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</si>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</sst>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NumberFormat="1" applyBorder="1"/>
    <xf numFmtId="0" fontId="1" fillId="0" borderId="1" xfId="0" applyFont="1" applyBorder="1"/>
    <xf numFmtId="0" fontId="0" fillId="0" borderId="2" xfId="0" applyFill="1" applyBorder="1"/>
    <xf numFmtId="0" fontId="0" fillId="0" borderId="2" xfId="0" applyFont="1" applyFill="1" applyBorder="1"/>
    <xf numFmtId="164" fontId="0" fillId="0" borderId="0" xfId="0" applyNumberFormat="1"/>
    <xf numFmtId="0" fontId="0" fillId="0" borderId="0" xfId="0" applyFill="1" applyBorder="1"/>
    <xf numFmtId="11" fontId="0" fillId="0" borderId="0" xfId="0" applyNumberFormat="1"/>
    <xf numFmtId="0" fontId="1" fillId="0" borderId="1" xfId="0" applyFont="1" applyBorder="1" applyAlignment="1"/>
    <xf numFmtId="0" fontId="0" fillId="0" borderId="1" xfId="0" applyBorder="1" applyAlignme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ток, дел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Лист1!$B$11:$AC$11</c:f>
              <c:numCache>
                <c:formatCode>General</c:formatCode>
                <c:ptCount val="2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</c:numCache>
            </c:numRef>
          </c:xVal>
          <c:yVal>
            <c:numRef>
              <c:f>Лист1!$B$12:$AC$12</c:f>
              <c:numCache>
                <c:formatCode>General</c:formatCode>
                <c:ptCount val="28"/>
                <c:pt idx="0">
                  <c:v>50</c:v>
                </c:pt>
                <c:pt idx="1">
                  <c:v>46</c:v>
                </c:pt>
                <c:pt idx="2">
                  <c:v>41.5</c:v>
                </c:pt>
                <c:pt idx="3">
                  <c:v>37</c:v>
                </c:pt>
                <c:pt idx="4">
                  <c:v>32</c:v>
                </c:pt>
                <c:pt idx="5">
                  <c:v>27</c:v>
                </c:pt>
                <c:pt idx="6">
                  <c:v>21.5</c:v>
                </c:pt>
                <c:pt idx="7">
                  <c:v>16</c:v>
                </c:pt>
                <c:pt idx="8">
                  <c:v>10.5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8176"/>
        <c:axId val="151459712"/>
      </c:scatterChart>
      <c:valAx>
        <c:axId val="1514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59712"/>
        <c:crosses val="autoZero"/>
        <c:crossBetween val="midCat"/>
      </c:valAx>
      <c:valAx>
        <c:axId val="1514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5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ток, дел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Лист1!$B$17:$AC$17</c:f>
              <c:numCache>
                <c:formatCode>General</c:formatCode>
                <c:ptCount val="2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</c:numCache>
            </c:numRef>
          </c:xVal>
          <c:yVal>
            <c:numRef>
              <c:f>Лист1!$B$18:$AC$18</c:f>
              <c:numCache>
                <c:formatCode>General</c:formatCode>
                <c:ptCount val="28"/>
                <c:pt idx="0">
                  <c:v>49</c:v>
                </c:pt>
                <c:pt idx="1">
                  <c:v>44</c:v>
                </c:pt>
                <c:pt idx="2">
                  <c:v>40</c:v>
                </c:pt>
                <c:pt idx="3">
                  <c:v>35.5</c:v>
                </c:pt>
                <c:pt idx="4">
                  <c:v>30</c:v>
                </c:pt>
                <c:pt idx="5">
                  <c:v>26</c:v>
                </c:pt>
                <c:pt idx="6">
                  <c:v>21</c:v>
                </c:pt>
                <c:pt idx="7">
                  <c:v>15.5</c:v>
                </c:pt>
                <c:pt idx="8">
                  <c:v>10</c:v>
                </c:pt>
                <c:pt idx="9">
                  <c:v>4.5</c:v>
                </c:pt>
                <c:pt idx="10">
                  <c:v>2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0288"/>
        <c:axId val="151501824"/>
      </c:scatterChart>
      <c:valAx>
        <c:axId val="1515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501824"/>
        <c:crosses val="autoZero"/>
        <c:crossBetween val="midCat"/>
      </c:valAx>
      <c:valAx>
        <c:axId val="1515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0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Лист1!$A$24</c:f>
              <c:strCache>
                <c:ptCount val="1"/>
                <c:pt idx="0">
                  <c:v>ток, дел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Лист1!$B$23:$AC$23</c:f>
              <c:numCache>
                <c:formatCode>General</c:formatCode>
                <c:ptCount val="2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</c:numCache>
            </c:numRef>
          </c:xVal>
          <c:yVal>
            <c:numRef>
              <c:f>Лист1!$B$24:$AC$24</c:f>
              <c:numCache>
                <c:formatCode>General</c:formatCode>
                <c:ptCount val="28"/>
                <c:pt idx="0">
                  <c:v>49</c:v>
                </c:pt>
                <c:pt idx="1">
                  <c:v>46</c:v>
                </c:pt>
                <c:pt idx="2">
                  <c:v>41</c:v>
                </c:pt>
                <c:pt idx="3">
                  <c:v>36</c:v>
                </c:pt>
                <c:pt idx="4">
                  <c:v>30.5</c:v>
                </c:pt>
                <c:pt idx="5">
                  <c:v>25.5</c:v>
                </c:pt>
                <c:pt idx="6">
                  <c:v>21</c:v>
                </c:pt>
                <c:pt idx="7">
                  <c:v>15.5</c:v>
                </c:pt>
                <c:pt idx="8">
                  <c:v>10.5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5648"/>
        <c:axId val="152641536"/>
      </c:scatterChart>
      <c:valAx>
        <c:axId val="1526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41536"/>
        <c:crosses val="autoZero"/>
        <c:crossBetween val="midCat"/>
      </c:valAx>
      <c:valAx>
        <c:axId val="1526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3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77296587926505E-2"/>
          <c:y val="7.4548702245552642E-2"/>
          <c:w val="0.8692893700787401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Лист1!$A$35</c:f>
              <c:strCache>
                <c:ptCount val="1"/>
                <c:pt idx="0">
                  <c:v>ток, дел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Лист1!$B$32:$AC$32</c:f>
              <c:numCache>
                <c:formatCode>General</c:formatCode>
                <c:ptCount val="28"/>
                <c:pt idx="0">
                  <c:v>3500</c:v>
                </c:pt>
                <c:pt idx="1">
                  <c:v>3450</c:v>
                </c:pt>
                <c:pt idx="2">
                  <c:v>3400</c:v>
                </c:pt>
                <c:pt idx="3">
                  <c:v>3350</c:v>
                </c:pt>
                <c:pt idx="4">
                  <c:v>3300</c:v>
                </c:pt>
                <c:pt idx="5">
                  <c:v>3250</c:v>
                </c:pt>
                <c:pt idx="6">
                  <c:v>3200</c:v>
                </c:pt>
                <c:pt idx="7">
                  <c:v>3150</c:v>
                </c:pt>
                <c:pt idx="8">
                  <c:v>3100</c:v>
                </c:pt>
                <c:pt idx="9">
                  <c:v>3050</c:v>
                </c:pt>
                <c:pt idx="10">
                  <c:v>3000</c:v>
                </c:pt>
                <c:pt idx="11">
                  <c:v>2950</c:v>
                </c:pt>
                <c:pt idx="12">
                  <c:v>2900</c:v>
                </c:pt>
                <c:pt idx="13">
                  <c:v>2850</c:v>
                </c:pt>
                <c:pt idx="14">
                  <c:v>2800</c:v>
                </c:pt>
                <c:pt idx="15">
                  <c:v>2750</c:v>
                </c:pt>
                <c:pt idx="16">
                  <c:v>2700</c:v>
                </c:pt>
                <c:pt idx="17">
                  <c:v>2650</c:v>
                </c:pt>
                <c:pt idx="18">
                  <c:v>2600</c:v>
                </c:pt>
                <c:pt idx="19">
                  <c:v>2550</c:v>
                </c:pt>
                <c:pt idx="20">
                  <c:v>2500</c:v>
                </c:pt>
                <c:pt idx="21">
                  <c:v>2450</c:v>
                </c:pt>
                <c:pt idx="22">
                  <c:v>2400</c:v>
                </c:pt>
                <c:pt idx="23">
                  <c:v>2350</c:v>
                </c:pt>
                <c:pt idx="24">
                  <c:v>2300</c:v>
                </c:pt>
                <c:pt idx="25">
                  <c:v>2250</c:v>
                </c:pt>
                <c:pt idx="26">
                  <c:v>2200</c:v>
                </c:pt>
                <c:pt idx="27">
                  <c:v>2150</c:v>
                </c:pt>
              </c:numCache>
            </c:numRef>
          </c:xVal>
          <c:yVal>
            <c:numRef>
              <c:f>Лист1!$B$35:$AC$35</c:f>
              <c:numCache>
                <c:formatCode>General</c:formatCode>
                <c:ptCount val="28"/>
                <c:pt idx="0">
                  <c:v>2</c:v>
                </c:pt>
                <c:pt idx="1">
                  <c:v>5</c:v>
                </c:pt>
                <c:pt idx="2">
                  <c:v>11.5</c:v>
                </c:pt>
                <c:pt idx="3">
                  <c:v>18.5</c:v>
                </c:pt>
                <c:pt idx="4">
                  <c:v>23</c:v>
                </c:pt>
                <c:pt idx="5">
                  <c:v>24.5</c:v>
                </c:pt>
                <c:pt idx="6">
                  <c:v>24</c:v>
                </c:pt>
                <c:pt idx="7">
                  <c:v>22</c:v>
                </c:pt>
                <c:pt idx="8">
                  <c:v>19.5</c:v>
                </c:pt>
                <c:pt idx="9">
                  <c:v>17</c:v>
                </c:pt>
                <c:pt idx="10">
                  <c:v>15</c:v>
                </c:pt>
                <c:pt idx="11">
                  <c:v>12.5</c:v>
                </c:pt>
                <c:pt idx="12">
                  <c:v>10.5</c:v>
                </c:pt>
                <c:pt idx="13">
                  <c:v>8.5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2.7</c:v>
                </c:pt>
                <c:pt idx="21">
                  <c:v>2.5</c:v>
                </c:pt>
                <c:pt idx="22">
                  <c:v>2.2000000000000002</c:v>
                </c:pt>
                <c:pt idx="23">
                  <c:v>2</c:v>
                </c:pt>
                <c:pt idx="24">
                  <c:v>1.9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2784"/>
        <c:axId val="152664320"/>
      </c:scatterChart>
      <c:valAx>
        <c:axId val="1526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64320"/>
        <c:crosses val="autoZero"/>
        <c:crossBetween val="midCat"/>
      </c:valAx>
      <c:valAx>
        <c:axId val="1526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2298576314324E-2"/>
          <c:y val="3.2743224123064026E-2"/>
          <c:w val="0.85863357989342237"/>
          <c:h val="0.80601386671443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Лист1!$A$45</c:f>
              <c:strCache>
                <c:ptCount val="1"/>
                <c:pt idx="0">
                  <c:v>Vз, В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Лист1!$B$43:$AC$43</c:f>
              <c:numCache>
                <c:formatCode>General</c:formatCode>
                <c:ptCount val="28"/>
                <c:pt idx="0">
                  <c:v>2200</c:v>
                </c:pt>
                <c:pt idx="1">
                  <c:v>2300</c:v>
                </c:pt>
                <c:pt idx="2">
                  <c:v>2400</c:v>
                </c:pt>
                <c:pt idx="3">
                  <c:v>2500</c:v>
                </c:pt>
                <c:pt idx="4">
                  <c:v>2600</c:v>
                </c:pt>
                <c:pt idx="5">
                  <c:v>2700</c:v>
                </c:pt>
                <c:pt idx="6">
                  <c:v>2800</c:v>
                </c:pt>
                <c:pt idx="7">
                  <c:v>2900</c:v>
                </c:pt>
                <c:pt idx="8">
                  <c:v>3000</c:v>
                </c:pt>
                <c:pt idx="9">
                  <c:v>3100</c:v>
                </c:pt>
              </c:numCache>
            </c:numRef>
          </c:xVal>
          <c:yVal>
            <c:numRef>
              <c:f>Лист1!$B$45:$AC$45</c:f>
              <c:numCache>
                <c:formatCode>General</c:formatCode>
                <c:ptCount val="28"/>
                <c:pt idx="0">
                  <c:v>5.875</c:v>
                </c:pt>
                <c:pt idx="1">
                  <c:v>5.5</c:v>
                </c:pt>
                <c:pt idx="2">
                  <c:v>5.25</c:v>
                </c:pt>
                <c:pt idx="3">
                  <c:v>5</c:v>
                </c:pt>
                <c:pt idx="4">
                  <c:v>4.5</c:v>
                </c:pt>
                <c:pt idx="5">
                  <c:v>3.75</c:v>
                </c:pt>
                <c:pt idx="6">
                  <c:v>3.25</c:v>
                </c:pt>
                <c:pt idx="7">
                  <c:v>2.5</c:v>
                </c:pt>
                <c:pt idx="8">
                  <c:v>1.125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224"/>
        <c:axId val="152693760"/>
      </c:scatterChart>
      <c:valAx>
        <c:axId val="1526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93760"/>
        <c:crosses val="autoZero"/>
        <c:crossBetween val="midCat"/>
      </c:valAx>
      <c:valAx>
        <c:axId val="1526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9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Лист1!$A$35</c:f>
              <c:strCache>
                <c:ptCount val="1"/>
                <c:pt idx="0">
                  <c:v>ток, дел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Лист1!$B$34:$AC$34</c:f>
              <c:numCache>
                <c:formatCode>0.00E+00</c:formatCode>
                <c:ptCount val="28"/>
                <c:pt idx="0">
                  <c:v>250000000000000</c:v>
                </c:pt>
                <c:pt idx="1">
                  <c:v>270000000000000.03</c:v>
                </c:pt>
                <c:pt idx="2">
                  <c:v>290000000000000</c:v>
                </c:pt>
                <c:pt idx="3">
                  <c:v>310000000000000</c:v>
                </c:pt>
                <c:pt idx="4">
                  <c:v>325000000000000</c:v>
                </c:pt>
                <c:pt idx="5">
                  <c:v>340000000000000</c:v>
                </c:pt>
                <c:pt idx="6">
                  <c:v>354000000000000</c:v>
                </c:pt>
                <c:pt idx="7">
                  <c:v>368000000000000</c:v>
                </c:pt>
                <c:pt idx="8">
                  <c:v>380000000000000</c:v>
                </c:pt>
                <c:pt idx="9">
                  <c:v>392000000000000</c:v>
                </c:pt>
                <c:pt idx="10">
                  <c:v>403000000000000</c:v>
                </c:pt>
                <c:pt idx="11">
                  <c:v>413999999999999.94</c:v>
                </c:pt>
                <c:pt idx="12">
                  <c:v>425000000000000</c:v>
                </c:pt>
                <c:pt idx="13">
                  <c:v>436000000000000.06</c:v>
                </c:pt>
                <c:pt idx="14">
                  <c:v>446000000000000</c:v>
                </c:pt>
                <c:pt idx="15">
                  <c:v>455000000000000</c:v>
                </c:pt>
                <c:pt idx="16">
                  <c:v>463999999999999.94</c:v>
                </c:pt>
                <c:pt idx="17">
                  <c:v>473000000000000.06</c:v>
                </c:pt>
                <c:pt idx="18">
                  <c:v>484000000000000</c:v>
                </c:pt>
                <c:pt idx="19">
                  <c:v>493000000000000</c:v>
                </c:pt>
                <c:pt idx="20">
                  <c:v>503000000000000</c:v>
                </c:pt>
                <c:pt idx="21">
                  <c:v>511000000000000.06</c:v>
                </c:pt>
                <c:pt idx="22">
                  <c:v>520000000000000</c:v>
                </c:pt>
                <c:pt idx="23">
                  <c:v>528000000000000</c:v>
                </c:pt>
                <c:pt idx="24">
                  <c:v>537000000000000</c:v>
                </c:pt>
                <c:pt idx="25">
                  <c:v>545000000000000</c:v>
                </c:pt>
                <c:pt idx="26">
                  <c:v>554000000000000</c:v>
                </c:pt>
                <c:pt idx="27">
                  <c:v>563000000000000</c:v>
                </c:pt>
              </c:numCache>
            </c:numRef>
          </c:xVal>
          <c:yVal>
            <c:numRef>
              <c:f>Лист1!$B$35:$AC$35</c:f>
              <c:numCache>
                <c:formatCode>General</c:formatCode>
                <c:ptCount val="28"/>
                <c:pt idx="0">
                  <c:v>2</c:v>
                </c:pt>
                <c:pt idx="1">
                  <c:v>5</c:v>
                </c:pt>
                <c:pt idx="2">
                  <c:v>11.5</c:v>
                </c:pt>
                <c:pt idx="3">
                  <c:v>18.5</c:v>
                </c:pt>
                <c:pt idx="4">
                  <c:v>23</c:v>
                </c:pt>
                <c:pt idx="5">
                  <c:v>24.5</c:v>
                </c:pt>
                <c:pt idx="6">
                  <c:v>24</c:v>
                </c:pt>
                <c:pt idx="7">
                  <c:v>22</c:v>
                </c:pt>
                <c:pt idx="8">
                  <c:v>19.5</c:v>
                </c:pt>
                <c:pt idx="9">
                  <c:v>17</c:v>
                </c:pt>
                <c:pt idx="10">
                  <c:v>15</c:v>
                </c:pt>
                <c:pt idx="11">
                  <c:v>12.5</c:v>
                </c:pt>
                <c:pt idx="12">
                  <c:v>10.5</c:v>
                </c:pt>
                <c:pt idx="13">
                  <c:v>8.5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2.7</c:v>
                </c:pt>
                <c:pt idx="21">
                  <c:v>2.5</c:v>
                </c:pt>
                <c:pt idx="22">
                  <c:v>2.2000000000000002</c:v>
                </c:pt>
                <c:pt idx="23">
                  <c:v>2</c:v>
                </c:pt>
                <c:pt idx="24">
                  <c:v>1.9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31200"/>
        <c:axId val="155341184"/>
      </c:scatterChart>
      <c:valAx>
        <c:axId val="1553312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55341184"/>
        <c:crosses val="autoZero"/>
        <c:crossBetween val="midCat"/>
      </c:valAx>
      <c:valAx>
        <c:axId val="1553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Лист1!$A$37</c:f>
              <c:strCache>
                <c:ptCount val="1"/>
                <c:pt idx="0">
                  <c:v>ток, дел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Лист1!$B$36:$AC$36</c:f>
              <c:numCache>
                <c:formatCode>0.00E+00</c:formatCode>
                <c:ptCount val="28"/>
                <c:pt idx="0">
                  <c:v>2.5120000000000001E-14</c:v>
                </c:pt>
                <c:pt idx="1">
                  <c:v>2.3259259259259257E-14</c:v>
                </c:pt>
                <c:pt idx="2">
                  <c:v>2.1655172413793104E-14</c:v>
                </c:pt>
                <c:pt idx="3">
                  <c:v>2.0258064516129033E-14</c:v>
                </c:pt>
                <c:pt idx="4">
                  <c:v>1.9323076923076925E-14</c:v>
                </c:pt>
                <c:pt idx="5">
                  <c:v>1.8470588235294117E-14</c:v>
                </c:pt>
                <c:pt idx="6">
                  <c:v>1.7740112994350283E-14</c:v>
                </c:pt>
                <c:pt idx="7">
                  <c:v>1.7065217391304348E-14</c:v>
                </c:pt>
                <c:pt idx="8">
                  <c:v>1.6526315789473684E-14</c:v>
                </c:pt>
                <c:pt idx="9">
                  <c:v>1.6020408163265307E-14</c:v>
                </c:pt>
                <c:pt idx="10">
                  <c:v>1.5583126550868487E-14</c:v>
                </c:pt>
                <c:pt idx="11">
                  <c:v>1.5169082125603867E-14</c:v>
                </c:pt>
                <c:pt idx="12">
                  <c:v>1.4776470588235294E-14</c:v>
                </c:pt>
                <c:pt idx="13">
                  <c:v>1.4403669724770642E-14</c:v>
                </c:pt>
                <c:pt idx="14">
                  <c:v>1.4080717488789238E-14</c:v>
                </c:pt>
                <c:pt idx="15">
                  <c:v>1.3802197802197803E-14</c:v>
                </c:pt>
                <c:pt idx="16">
                  <c:v>1.3534482758620692E-14</c:v>
                </c:pt>
                <c:pt idx="17">
                  <c:v>1.3276955602536996E-14</c:v>
                </c:pt>
                <c:pt idx="18">
                  <c:v>1.2975206611570248E-14</c:v>
                </c:pt>
                <c:pt idx="19">
                  <c:v>1.2738336713995944E-14</c:v>
                </c:pt>
                <c:pt idx="20">
                  <c:v>1.2485089463220676E-14</c:v>
                </c:pt>
                <c:pt idx="21">
                  <c:v>1.2289628180039138E-14</c:v>
                </c:pt>
                <c:pt idx="22">
                  <c:v>1.2076923076923077E-14</c:v>
                </c:pt>
                <c:pt idx="23">
                  <c:v>1.1893939393939394E-14</c:v>
                </c:pt>
                <c:pt idx="24">
                  <c:v>1.1694599627560522E-14</c:v>
                </c:pt>
                <c:pt idx="25">
                  <c:v>1.1522935779816514E-14</c:v>
                </c:pt>
                <c:pt idx="26">
                  <c:v>1.1335740072202166E-14</c:v>
                </c:pt>
                <c:pt idx="27">
                  <c:v>1.1154529307282416E-14</c:v>
                </c:pt>
              </c:numCache>
            </c:numRef>
          </c:xVal>
          <c:yVal>
            <c:numRef>
              <c:f>Лист1!$B$37:$AC$37</c:f>
              <c:numCache>
                <c:formatCode>General</c:formatCode>
                <c:ptCount val="28"/>
                <c:pt idx="0">
                  <c:v>2</c:v>
                </c:pt>
                <c:pt idx="1">
                  <c:v>5</c:v>
                </c:pt>
                <c:pt idx="2">
                  <c:v>11.5</c:v>
                </c:pt>
                <c:pt idx="3">
                  <c:v>18.5</c:v>
                </c:pt>
                <c:pt idx="4">
                  <c:v>23</c:v>
                </c:pt>
                <c:pt idx="5">
                  <c:v>24.5</c:v>
                </c:pt>
                <c:pt idx="6">
                  <c:v>24</c:v>
                </c:pt>
                <c:pt idx="7">
                  <c:v>22</c:v>
                </c:pt>
                <c:pt idx="8">
                  <c:v>19.5</c:v>
                </c:pt>
                <c:pt idx="9">
                  <c:v>17</c:v>
                </c:pt>
                <c:pt idx="10">
                  <c:v>15</c:v>
                </c:pt>
                <c:pt idx="11">
                  <c:v>12.5</c:v>
                </c:pt>
                <c:pt idx="12">
                  <c:v>10.5</c:v>
                </c:pt>
                <c:pt idx="13">
                  <c:v>8.5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2.7</c:v>
                </c:pt>
                <c:pt idx="21">
                  <c:v>2.5</c:v>
                </c:pt>
                <c:pt idx="22">
                  <c:v>2.2000000000000002</c:v>
                </c:pt>
                <c:pt idx="23">
                  <c:v>2</c:v>
                </c:pt>
                <c:pt idx="24">
                  <c:v>1.9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87712"/>
        <c:axId val="97186176"/>
      </c:scatterChart>
      <c:valAx>
        <c:axId val="971877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7186176"/>
        <c:crosses val="autoZero"/>
        <c:crossBetween val="midCat"/>
      </c:valAx>
      <c:valAx>
        <c:axId val="971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5</xdr:row>
      <xdr:rowOff>138112</xdr:rowOff>
    </xdr:from>
    <xdr:to>
      <xdr:col>17</xdr:col>
      <xdr:colOff>485775</xdr:colOff>
      <xdr:row>14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14</xdr:row>
      <xdr:rowOff>90487</xdr:rowOff>
    </xdr:from>
    <xdr:to>
      <xdr:col>18</xdr:col>
      <xdr:colOff>0</xdr:colOff>
      <xdr:row>22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22</xdr:row>
      <xdr:rowOff>14287</xdr:rowOff>
    </xdr:from>
    <xdr:to>
      <xdr:col>18</xdr:col>
      <xdr:colOff>171450</xdr:colOff>
      <xdr:row>31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304800</xdr:colOff>
      <xdr:row>30</xdr:row>
      <xdr:rowOff>61912</xdr:rowOff>
    </xdr:from>
    <xdr:to>
      <xdr:col>35</xdr:col>
      <xdr:colOff>104775</xdr:colOff>
      <xdr:row>45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466725</xdr:colOff>
      <xdr:row>39</xdr:row>
      <xdr:rowOff>23812</xdr:rowOff>
    </xdr:from>
    <xdr:to>
      <xdr:col>19</xdr:col>
      <xdr:colOff>581025</xdr:colOff>
      <xdr:row>51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590550</xdr:colOff>
      <xdr:row>16</xdr:row>
      <xdr:rowOff>42862</xdr:rowOff>
    </xdr:from>
    <xdr:to>
      <xdr:col>25</xdr:col>
      <xdr:colOff>285750</xdr:colOff>
      <xdr:row>30</xdr:row>
      <xdr:rowOff>119062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523875</xdr:colOff>
      <xdr:row>13</xdr:row>
      <xdr:rowOff>57150</xdr:rowOff>
    </xdr:from>
    <xdr:to>
      <xdr:col>14</xdr:col>
      <xdr:colOff>219075</xdr:colOff>
      <xdr:row>27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8"/>
  <sheetViews>
    <sheetView tabSelected="1" topLeftCell="A34" workbookViewId="0">
      <selection activeCell="O71" sqref="O71"/>
    </sheetView>
  </sheetViews>
  <sheetFormatPr defaultRowHeight="15" x14ac:dyDescent="0.25"/>
  <cols>
    <col min="2" max="2" width="10.42578125" customWidth="1"/>
    <col min="4" max="4" width="10.28515625" customWidth="1"/>
    <col min="5" max="5" width="12.7109375" customWidth="1"/>
    <col min="6" max="6" width="11.7109375" customWidth="1"/>
    <col min="7" max="9" width="12" bestFit="1" customWidth="1"/>
    <col min="12" max="12" width="12" bestFit="1" customWidth="1"/>
    <col min="14" max="14" width="11" bestFit="1" customWidth="1"/>
  </cols>
  <sheetData>
    <row r="2" spans="1:13" x14ac:dyDescent="0.25">
      <c r="A2" t="s">
        <v>1</v>
      </c>
    </row>
    <row r="3" spans="1:13" x14ac:dyDescent="0.25">
      <c r="A3" t="s">
        <v>2</v>
      </c>
      <c r="C3" t="s">
        <v>3</v>
      </c>
      <c r="D3" t="s">
        <v>5</v>
      </c>
    </row>
    <row r="4" spans="1:13" x14ac:dyDescent="0.25">
      <c r="C4" s="1" t="s">
        <v>4</v>
      </c>
      <c r="D4" t="s">
        <v>5</v>
      </c>
    </row>
    <row r="5" spans="1:13" x14ac:dyDescent="0.25">
      <c r="A5" t="s">
        <v>0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A9" s="2" t="s">
        <v>8</v>
      </c>
      <c r="B9" s="2">
        <v>1000</v>
      </c>
      <c r="C9" s="3" t="s">
        <v>9</v>
      </c>
      <c r="D9" s="2">
        <f>7.5*10^14</f>
        <v>750000000000000</v>
      </c>
      <c r="E9" s="7" t="s">
        <v>44</v>
      </c>
      <c r="F9" s="8">
        <f>3*10^8/D9</f>
        <v>3.9999999999999998E-7</v>
      </c>
    </row>
    <row r="11" spans="1:13" x14ac:dyDescent="0.25">
      <c r="A11" s="2" t="s">
        <v>10</v>
      </c>
      <c r="B11" s="2">
        <v>1</v>
      </c>
      <c r="C11" s="2">
        <v>0.9</v>
      </c>
      <c r="D11" s="2">
        <v>0.8</v>
      </c>
      <c r="E11" s="2">
        <v>0.7</v>
      </c>
      <c r="F11" s="2">
        <v>0.6</v>
      </c>
      <c r="G11" s="2">
        <v>0.5</v>
      </c>
      <c r="H11" s="2">
        <v>0.4</v>
      </c>
      <c r="I11" s="2">
        <v>0.3</v>
      </c>
      <c r="J11" s="2">
        <v>0.2</v>
      </c>
      <c r="K11" s="2">
        <v>0.1</v>
      </c>
      <c r="L11" s="2">
        <v>0.05</v>
      </c>
      <c r="M11" s="2">
        <v>0</v>
      </c>
    </row>
    <row r="12" spans="1:13" x14ac:dyDescent="0.25">
      <c r="A12" s="2" t="s">
        <v>11</v>
      </c>
      <c r="B12" s="2">
        <v>50</v>
      </c>
      <c r="C12" s="2">
        <v>46</v>
      </c>
      <c r="D12" s="2">
        <v>41.5</v>
      </c>
      <c r="E12" s="2">
        <v>37</v>
      </c>
      <c r="F12" s="2">
        <v>32</v>
      </c>
      <c r="G12" s="2">
        <v>27</v>
      </c>
      <c r="H12" s="2">
        <v>21.5</v>
      </c>
      <c r="I12" s="2">
        <v>16</v>
      </c>
      <c r="J12" s="2">
        <v>10.5</v>
      </c>
      <c r="K12" s="2">
        <v>5</v>
      </c>
      <c r="L12" s="2">
        <v>2</v>
      </c>
      <c r="M12" s="2">
        <v>0</v>
      </c>
    </row>
    <row r="14" spans="1:13" x14ac:dyDescent="0.25">
      <c r="A14" t="s">
        <v>12</v>
      </c>
    </row>
    <row r="15" spans="1:13" x14ac:dyDescent="0.25">
      <c r="A15" s="2" t="s">
        <v>8</v>
      </c>
      <c r="B15" s="2">
        <v>1500</v>
      </c>
      <c r="C15" s="3" t="s">
        <v>9</v>
      </c>
      <c r="D15" s="2">
        <f>6.55*10^14</f>
        <v>655000000000000</v>
      </c>
      <c r="E15" s="7" t="s">
        <v>44</v>
      </c>
      <c r="F15" s="8">
        <f>3*10^8/D15</f>
        <v>4.5801526717557252E-7</v>
      </c>
    </row>
    <row r="17" spans="1:29" x14ac:dyDescent="0.25">
      <c r="A17" s="2" t="s">
        <v>10</v>
      </c>
      <c r="B17" s="2">
        <v>1</v>
      </c>
      <c r="C17" s="2">
        <v>0.9</v>
      </c>
      <c r="D17" s="2">
        <v>0.8</v>
      </c>
      <c r="E17" s="2">
        <v>0.7</v>
      </c>
      <c r="F17" s="2">
        <v>0.6</v>
      </c>
      <c r="G17" s="2">
        <v>0.5</v>
      </c>
      <c r="H17" s="2">
        <v>0.4</v>
      </c>
      <c r="I17" s="2">
        <v>0.3</v>
      </c>
      <c r="J17" s="2">
        <v>0.2</v>
      </c>
      <c r="K17" s="2">
        <v>0.1</v>
      </c>
      <c r="L17" s="2">
        <v>0.05</v>
      </c>
      <c r="M17" s="2">
        <v>0</v>
      </c>
    </row>
    <row r="18" spans="1:29" x14ac:dyDescent="0.25">
      <c r="A18" s="2" t="s">
        <v>11</v>
      </c>
      <c r="B18" s="2">
        <v>49</v>
      </c>
      <c r="C18" s="2">
        <v>44</v>
      </c>
      <c r="D18" s="2">
        <v>40</v>
      </c>
      <c r="E18" s="2">
        <v>35.5</v>
      </c>
      <c r="F18" s="2">
        <v>30</v>
      </c>
      <c r="G18" s="2">
        <v>26</v>
      </c>
      <c r="H18" s="2">
        <v>21</v>
      </c>
      <c r="I18" s="2">
        <v>15.5</v>
      </c>
      <c r="J18" s="2">
        <v>10</v>
      </c>
      <c r="K18" s="2">
        <v>4.5</v>
      </c>
      <c r="L18" s="2">
        <v>2</v>
      </c>
      <c r="M18" s="2">
        <v>0</v>
      </c>
    </row>
    <row r="20" spans="1:29" x14ac:dyDescent="0.25">
      <c r="A20" t="s">
        <v>13</v>
      </c>
    </row>
    <row r="21" spans="1:29" x14ac:dyDescent="0.25">
      <c r="A21" s="2" t="s">
        <v>8</v>
      </c>
      <c r="B21" s="2">
        <v>2000</v>
      </c>
      <c r="C21" s="3" t="s">
        <v>9</v>
      </c>
      <c r="D21" s="2">
        <f>5.88*10^14</f>
        <v>588000000000000</v>
      </c>
      <c r="F21" s="8">
        <f>3*10^8/D21</f>
        <v>5.1020408163265302E-7</v>
      </c>
    </row>
    <row r="23" spans="1:29" x14ac:dyDescent="0.25">
      <c r="A23" s="2" t="s">
        <v>10</v>
      </c>
      <c r="B23" s="2">
        <v>1</v>
      </c>
      <c r="C23" s="2">
        <v>0.9</v>
      </c>
      <c r="D23" s="2">
        <v>0.8</v>
      </c>
      <c r="E23" s="2">
        <v>0.7</v>
      </c>
      <c r="F23" s="2">
        <v>0.6</v>
      </c>
      <c r="G23" s="2">
        <v>0.5</v>
      </c>
      <c r="H23" s="2">
        <v>0.4</v>
      </c>
      <c r="I23" s="2">
        <v>0.3</v>
      </c>
      <c r="J23" s="2">
        <v>0.2</v>
      </c>
      <c r="K23" s="2">
        <v>0.1</v>
      </c>
      <c r="L23" s="2">
        <v>0.05</v>
      </c>
      <c r="M23" s="2">
        <v>0</v>
      </c>
    </row>
    <row r="24" spans="1:29" x14ac:dyDescent="0.25">
      <c r="A24" s="2" t="s">
        <v>11</v>
      </c>
      <c r="B24" s="2">
        <v>49</v>
      </c>
      <c r="C24" s="2">
        <v>46</v>
      </c>
      <c r="D24" s="2">
        <v>41</v>
      </c>
      <c r="E24" s="2">
        <v>36</v>
      </c>
      <c r="F24" s="2">
        <v>30.5</v>
      </c>
      <c r="G24" s="2">
        <v>25.5</v>
      </c>
      <c r="H24" s="2">
        <v>21</v>
      </c>
      <c r="I24" s="2">
        <v>15.5</v>
      </c>
      <c r="J24" s="2">
        <v>10.5</v>
      </c>
      <c r="K24" s="2">
        <v>5</v>
      </c>
      <c r="L24" s="2">
        <v>2</v>
      </c>
      <c r="M24" s="2">
        <v>0</v>
      </c>
    </row>
    <row r="26" spans="1:29" x14ac:dyDescent="0.25">
      <c r="A26" t="s">
        <v>14</v>
      </c>
    </row>
    <row r="28" spans="1:29" x14ac:dyDescent="0.25">
      <c r="A28" t="s">
        <v>6</v>
      </c>
    </row>
    <row r="30" spans="1:29" x14ac:dyDescent="0.25">
      <c r="A30" t="s">
        <v>15</v>
      </c>
      <c r="E30" s="10">
        <f>3*10^8/(2.35*10^14)</f>
        <v>1.276595744680851E-6</v>
      </c>
    </row>
    <row r="31" spans="1:29" x14ac:dyDescent="0.25">
      <c r="A31" t="s">
        <v>16</v>
      </c>
    </row>
    <row r="32" spans="1:29" x14ac:dyDescent="0.25">
      <c r="A32" s="2" t="s">
        <v>8</v>
      </c>
      <c r="B32" s="2">
        <v>3500</v>
      </c>
      <c r="C32" s="2">
        <v>3450</v>
      </c>
      <c r="D32" s="2">
        <v>3400</v>
      </c>
      <c r="E32" s="2">
        <v>3350</v>
      </c>
      <c r="F32" s="2">
        <v>3300</v>
      </c>
      <c r="G32" s="2">
        <v>3250</v>
      </c>
      <c r="H32" s="2">
        <v>3200</v>
      </c>
      <c r="I32" s="2">
        <v>3150</v>
      </c>
      <c r="J32" s="2">
        <v>3100</v>
      </c>
      <c r="K32" s="2">
        <v>3050</v>
      </c>
      <c r="L32" s="2">
        <v>3000</v>
      </c>
      <c r="M32" s="2">
        <v>2950</v>
      </c>
      <c r="N32" s="2">
        <v>2900</v>
      </c>
      <c r="O32" s="2">
        <v>2850</v>
      </c>
      <c r="P32" s="2">
        <v>2800</v>
      </c>
      <c r="Q32" s="2">
        <v>2750</v>
      </c>
      <c r="R32" s="2">
        <v>2700</v>
      </c>
      <c r="S32" s="2">
        <v>2650</v>
      </c>
      <c r="T32" s="2">
        <v>2600</v>
      </c>
      <c r="U32" s="2">
        <v>2550</v>
      </c>
      <c r="V32" s="2">
        <v>2500</v>
      </c>
      <c r="W32" s="2">
        <v>2450</v>
      </c>
      <c r="X32" s="2">
        <v>2400</v>
      </c>
      <c r="Y32" s="2">
        <v>2350</v>
      </c>
      <c r="Z32" s="2">
        <v>2300</v>
      </c>
      <c r="AA32" s="2">
        <v>2250</v>
      </c>
      <c r="AB32" s="2">
        <v>2200</v>
      </c>
      <c r="AC32" s="2">
        <v>2150</v>
      </c>
    </row>
    <row r="33" spans="1:29" x14ac:dyDescent="0.25">
      <c r="A33" s="2" t="s">
        <v>11</v>
      </c>
      <c r="B33" s="2">
        <v>2</v>
      </c>
      <c r="C33" s="2">
        <v>5</v>
      </c>
      <c r="D33" s="2">
        <v>11.5</v>
      </c>
      <c r="E33" s="2">
        <v>18.5</v>
      </c>
      <c r="F33" s="2">
        <v>23</v>
      </c>
      <c r="G33" s="2">
        <v>24.5</v>
      </c>
      <c r="H33" s="2">
        <v>24</v>
      </c>
      <c r="I33" s="2">
        <v>22</v>
      </c>
      <c r="J33" s="2">
        <v>19.5</v>
      </c>
      <c r="K33" s="2">
        <v>17</v>
      </c>
      <c r="L33" s="2">
        <v>15</v>
      </c>
      <c r="M33" s="2">
        <v>12.5</v>
      </c>
      <c r="N33" s="4">
        <v>10.5</v>
      </c>
      <c r="O33" s="2">
        <v>8.5</v>
      </c>
      <c r="P33" s="2">
        <v>7</v>
      </c>
      <c r="Q33" s="2">
        <v>6</v>
      </c>
      <c r="R33" s="2">
        <v>5</v>
      </c>
      <c r="S33" s="2">
        <v>4</v>
      </c>
      <c r="T33" s="2">
        <v>3.5</v>
      </c>
      <c r="U33" s="2">
        <v>3</v>
      </c>
      <c r="V33" s="2">
        <v>2.7</v>
      </c>
      <c r="W33" s="2">
        <v>2.5</v>
      </c>
      <c r="X33" s="2">
        <v>2.2000000000000002</v>
      </c>
      <c r="Y33" s="2">
        <v>2</v>
      </c>
      <c r="Z33" s="2">
        <v>1.9</v>
      </c>
      <c r="AA33" s="2">
        <v>1.7</v>
      </c>
      <c r="AB33" s="2">
        <v>1.6</v>
      </c>
      <c r="AC33" s="2">
        <v>1.5</v>
      </c>
    </row>
    <row r="34" spans="1:29" x14ac:dyDescent="0.25">
      <c r="A34" s="9" t="s">
        <v>31</v>
      </c>
      <c r="B34" s="10">
        <f>2.5*10^14</f>
        <v>250000000000000</v>
      </c>
      <c r="C34" s="10">
        <f>2.7*10^14</f>
        <v>270000000000000.03</v>
      </c>
      <c r="D34" s="10">
        <f>2.9*10^14</f>
        <v>290000000000000</v>
      </c>
      <c r="E34" s="10">
        <f>3.1*10^14</f>
        <v>310000000000000</v>
      </c>
      <c r="F34" s="10">
        <f>3.25*10^14</f>
        <v>325000000000000</v>
      </c>
      <c r="G34" s="10">
        <f>3.4*10^14</f>
        <v>340000000000000</v>
      </c>
      <c r="H34" s="10">
        <f>3.54*10^14</f>
        <v>354000000000000</v>
      </c>
      <c r="I34" s="10">
        <f>3.68*10^14</f>
        <v>368000000000000</v>
      </c>
      <c r="J34" s="10">
        <f>3.8*10^14</f>
        <v>380000000000000</v>
      </c>
      <c r="K34" s="10">
        <f>3.92*10^14</f>
        <v>392000000000000</v>
      </c>
      <c r="L34" s="10">
        <f>4.03*10^14</f>
        <v>403000000000000</v>
      </c>
      <c r="M34" s="10">
        <f>4.14*10^14</f>
        <v>413999999999999.94</v>
      </c>
      <c r="N34" s="10">
        <f>4.25*10^14</f>
        <v>425000000000000</v>
      </c>
      <c r="O34" s="10">
        <f>4.36*10^14</f>
        <v>436000000000000.06</v>
      </c>
      <c r="P34" s="10">
        <f>4.46*10^14</f>
        <v>446000000000000</v>
      </c>
      <c r="Q34" s="10">
        <f>4.55*10^14</f>
        <v>455000000000000</v>
      </c>
      <c r="R34" s="10">
        <f>4.64*10^14</f>
        <v>463999999999999.94</v>
      </c>
      <c r="S34" s="10">
        <f>4.73*10^14</f>
        <v>473000000000000.06</v>
      </c>
      <c r="T34" s="10">
        <f>4.84*10^14</f>
        <v>484000000000000</v>
      </c>
      <c r="U34" s="10">
        <f>4.93*10^14</f>
        <v>493000000000000</v>
      </c>
      <c r="V34" s="10">
        <f>5.03*10^14</f>
        <v>503000000000000</v>
      </c>
      <c r="W34" s="10">
        <f>5.11*10^14</f>
        <v>511000000000000.06</v>
      </c>
      <c r="X34" s="10">
        <f>5.2*10^14</f>
        <v>520000000000000</v>
      </c>
      <c r="Y34" s="10">
        <f>5.28*10^14</f>
        <v>528000000000000</v>
      </c>
      <c r="Z34" s="10">
        <f>5.37*10^14</f>
        <v>537000000000000</v>
      </c>
      <c r="AA34" s="10">
        <f>5.45*10^14</f>
        <v>545000000000000</v>
      </c>
      <c r="AB34" s="10">
        <f>5.54*10^14</f>
        <v>554000000000000</v>
      </c>
      <c r="AC34" s="10">
        <f>5.63*10^14</f>
        <v>563000000000000</v>
      </c>
    </row>
    <row r="35" spans="1:29" x14ac:dyDescent="0.25">
      <c r="A35" s="2" t="s">
        <v>11</v>
      </c>
      <c r="B35" s="2">
        <v>2</v>
      </c>
      <c r="C35" s="2">
        <v>5</v>
      </c>
      <c r="D35" s="2">
        <v>11.5</v>
      </c>
      <c r="E35" s="2">
        <v>18.5</v>
      </c>
      <c r="F35" s="2">
        <v>23</v>
      </c>
      <c r="G35" s="2">
        <v>24.5</v>
      </c>
      <c r="H35" s="2">
        <v>24</v>
      </c>
      <c r="I35" s="2">
        <v>22</v>
      </c>
      <c r="J35" s="2">
        <v>19.5</v>
      </c>
      <c r="K35" s="2">
        <v>17</v>
      </c>
      <c r="L35" s="2">
        <v>15</v>
      </c>
      <c r="M35" s="2">
        <v>12.5</v>
      </c>
      <c r="N35" s="4">
        <v>10.5</v>
      </c>
      <c r="O35" s="2">
        <v>8.5</v>
      </c>
      <c r="P35" s="2">
        <v>7</v>
      </c>
      <c r="Q35" s="2">
        <v>6</v>
      </c>
      <c r="R35" s="2">
        <v>5</v>
      </c>
      <c r="S35" s="2">
        <v>4</v>
      </c>
      <c r="T35" s="2">
        <v>3.5</v>
      </c>
      <c r="U35" s="2">
        <v>3</v>
      </c>
      <c r="V35" s="2">
        <v>2.7</v>
      </c>
      <c r="W35" s="2">
        <v>2.5</v>
      </c>
      <c r="X35" s="2">
        <v>2.2000000000000002</v>
      </c>
      <c r="Y35" s="2">
        <v>2</v>
      </c>
      <c r="Z35" s="2">
        <v>1.9</v>
      </c>
      <c r="AA35" s="2">
        <v>1.7</v>
      </c>
      <c r="AB35" s="2">
        <v>1.6</v>
      </c>
      <c r="AC35" s="2">
        <v>1.5</v>
      </c>
    </row>
    <row r="36" spans="1:29" x14ac:dyDescent="0.25">
      <c r="A36" s="9" t="s">
        <v>45</v>
      </c>
      <c r="B36" s="10">
        <f>2*3.14/B34</f>
        <v>2.5120000000000001E-14</v>
      </c>
      <c r="C36" s="10">
        <f>2*3.14/C34</f>
        <v>2.3259259259259257E-14</v>
      </c>
      <c r="D36" s="10">
        <f>2*3.14/D34</f>
        <v>2.1655172413793104E-14</v>
      </c>
      <c r="E36" s="10">
        <f>2*3.14/E34</f>
        <v>2.0258064516129033E-14</v>
      </c>
      <c r="F36" s="10">
        <f>2*3.14/F34</f>
        <v>1.9323076923076925E-14</v>
      </c>
      <c r="G36" s="10">
        <f>2*3.14/G34</f>
        <v>1.8470588235294117E-14</v>
      </c>
      <c r="H36" s="10">
        <f>2*3.14/H34</f>
        <v>1.7740112994350283E-14</v>
      </c>
      <c r="I36" s="10">
        <f>2*3.14/I34</f>
        <v>1.7065217391304348E-14</v>
      </c>
      <c r="J36" s="10">
        <f>2*3.14/J34</f>
        <v>1.6526315789473684E-14</v>
      </c>
      <c r="K36" s="10">
        <f>2*3.14/K34</f>
        <v>1.6020408163265307E-14</v>
      </c>
      <c r="L36" s="10">
        <f>2*3.14/L34</f>
        <v>1.5583126550868487E-14</v>
      </c>
      <c r="M36" s="10">
        <f>2*3.14/M34</f>
        <v>1.5169082125603867E-14</v>
      </c>
      <c r="N36" s="10">
        <f>2*3.14/N34</f>
        <v>1.4776470588235294E-14</v>
      </c>
      <c r="O36" s="10">
        <f>2*3.14/O34</f>
        <v>1.4403669724770642E-14</v>
      </c>
      <c r="P36" s="10">
        <f>2*3.14/P34</f>
        <v>1.4080717488789238E-14</v>
      </c>
      <c r="Q36" s="10">
        <f>2*3.14/Q34</f>
        <v>1.3802197802197803E-14</v>
      </c>
      <c r="R36" s="10">
        <f>2*3.14/R34</f>
        <v>1.3534482758620692E-14</v>
      </c>
      <c r="S36" s="10">
        <f>2*3.14/S34</f>
        <v>1.3276955602536996E-14</v>
      </c>
      <c r="T36" s="10">
        <f>2*3.14/T34</f>
        <v>1.2975206611570248E-14</v>
      </c>
      <c r="U36" s="10">
        <f>2*3.14/U34</f>
        <v>1.2738336713995944E-14</v>
      </c>
      <c r="V36" s="10">
        <f>2*3.14/V34</f>
        <v>1.2485089463220676E-14</v>
      </c>
      <c r="W36" s="10">
        <f>2*3.14/W34</f>
        <v>1.2289628180039138E-14</v>
      </c>
      <c r="X36" s="10">
        <f>2*3.14/X34</f>
        <v>1.2076923076923077E-14</v>
      </c>
      <c r="Y36" s="10">
        <f>2*3.14/Y34</f>
        <v>1.1893939393939394E-14</v>
      </c>
      <c r="Z36" s="10">
        <f>2*3.14/Z34</f>
        <v>1.1694599627560522E-14</v>
      </c>
      <c r="AA36" s="10">
        <f>2*3.14/AA34</f>
        <v>1.1522935779816514E-14</v>
      </c>
      <c r="AB36" s="10">
        <f>2*3.14/AB34</f>
        <v>1.1335740072202166E-14</v>
      </c>
      <c r="AC36" s="10">
        <f>2*3.14/AC34</f>
        <v>1.1154529307282416E-14</v>
      </c>
    </row>
    <row r="37" spans="1:29" x14ac:dyDescent="0.25">
      <c r="A37" s="2" t="s">
        <v>11</v>
      </c>
      <c r="B37" s="2">
        <v>2</v>
      </c>
      <c r="C37" s="2">
        <v>5</v>
      </c>
      <c r="D37" s="2">
        <v>11.5</v>
      </c>
      <c r="E37" s="2">
        <v>18.5</v>
      </c>
      <c r="F37" s="2">
        <v>23</v>
      </c>
      <c r="G37" s="2">
        <v>24.5</v>
      </c>
      <c r="H37" s="2">
        <v>24</v>
      </c>
      <c r="I37" s="2">
        <v>22</v>
      </c>
      <c r="J37" s="2">
        <v>19.5</v>
      </c>
      <c r="K37" s="2">
        <v>17</v>
      </c>
      <c r="L37" s="2">
        <v>15</v>
      </c>
      <c r="M37" s="2">
        <v>12.5</v>
      </c>
      <c r="N37" s="4">
        <v>10.5</v>
      </c>
      <c r="O37" s="2">
        <v>8.5</v>
      </c>
      <c r="P37" s="2">
        <v>7</v>
      </c>
      <c r="Q37" s="2">
        <v>6</v>
      </c>
      <c r="R37" s="2">
        <v>5</v>
      </c>
      <c r="S37" s="2">
        <v>4</v>
      </c>
      <c r="T37" s="2">
        <v>3.5</v>
      </c>
      <c r="U37" s="2">
        <v>3</v>
      </c>
      <c r="V37" s="2">
        <v>2.7</v>
      </c>
      <c r="W37" s="2">
        <v>2.5</v>
      </c>
      <c r="X37" s="2">
        <v>2.2000000000000002</v>
      </c>
      <c r="Y37" s="2">
        <v>2</v>
      </c>
      <c r="Z37" s="2">
        <v>1.9</v>
      </c>
      <c r="AA37" s="2">
        <v>1.7</v>
      </c>
      <c r="AB37" s="2">
        <v>1.6</v>
      </c>
      <c r="AC37" s="2">
        <v>1.5</v>
      </c>
    </row>
    <row r="38" spans="1:29" x14ac:dyDescent="0.25">
      <c r="A38" t="s">
        <v>17</v>
      </c>
    </row>
    <row r="40" spans="1:29" x14ac:dyDescent="0.25">
      <c r="A40" t="s">
        <v>18</v>
      </c>
    </row>
    <row r="41" spans="1:29" x14ac:dyDescent="0.25">
      <c r="A41" t="s">
        <v>19</v>
      </c>
    </row>
    <row r="43" spans="1:29" x14ac:dyDescent="0.25">
      <c r="A43" s="2" t="s">
        <v>8</v>
      </c>
      <c r="B43" s="2">
        <v>2200</v>
      </c>
      <c r="C43" s="2">
        <v>2300</v>
      </c>
      <c r="D43" s="2">
        <v>2400</v>
      </c>
      <c r="E43" s="2">
        <v>2500</v>
      </c>
      <c r="F43" s="2">
        <v>2600</v>
      </c>
      <c r="G43" s="2">
        <v>2700</v>
      </c>
      <c r="H43" s="2">
        <v>2800</v>
      </c>
      <c r="I43" s="2">
        <v>2900</v>
      </c>
      <c r="J43" s="2">
        <v>3000</v>
      </c>
      <c r="K43" s="2">
        <v>3100</v>
      </c>
    </row>
    <row r="44" spans="1:29" x14ac:dyDescent="0.25">
      <c r="A44" s="2" t="s">
        <v>20</v>
      </c>
      <c r="B44" s="2">
        <v>23.5</v>
      </c>
      <c r="C44" s="2">
        <v>22</v>
      </c>
      <c r="D44" s="2">
        <v>21</v>
      </c>
      <c r="E44" s="2">
        <v>20</v>
      </c>
      <c r="F44" s="2">
        <v>18</v>
      </c>
      <c r="G44" s="2">
        <v>15</v>
      </c>
      <c r="H44" s="2">
        <v>13</v>
      </c>
      <c r="I44" s="2">
        <v>10</v>
      </c>
      <c r="J44" s="2">
        <v>4.5</v>
      </c>
      <c r="K44" s="2">
        <v>0</v>
      </c>
    </row>
    <row r="45" spans="1:29" x14ac:dyDescent="0.25">
      <c r="A45" s="2" t="s">
        <v>21</v>
      </c>
      <c r="B45" s="2">
        <f>B44*0.25</f>
        <v>5.875</v>
      </c>
      <c r="C45" s="2">
        <f t="shared" ref="C45:K45" si="0">C44*0.25</f>
        <v>5.5</v>
      </c>
      <c r="D45" s="2">
        <f t="shared" si="0"/>
        <v>5.25</v>
      </c>
      <c r="E45" s="2">
        <f t="shared" si="0"/>
        <v>5</v>
      </c>
      <c r="F45" s="2">
        <f t="shared" si="0"/>
        <v>4.5</v>
      </c>
      <c r="G45" s="2">
        <f t="shared" si="0"/>
        <v>3.75</v>
      </c>
      <c r="H45" s="2">
        <f t="shared" si="0"/>
        <v>3.25</v>
      </c>
      <c r="I45" s="2">
        <f t="shared" si="0"/>
        <v>2.5</v>
      </c>
      <c r="J45" s="2">
        <f t="shared" si="0"/>
        <v>1.125</v>
      </c>
      <c r="K45" s="2">
        <f t="shared" si="0"/>
        <v>0</v>
      </c>
    </row>
    <row r="46" spans="1:29" x14ac:dyDescent="0.25">
      <c r="A46" s="9" t="s">
        <v>31</v>
      </c>
      <c r="B46" s="10">
        <f>5.54*10^14</f>
        <v>554000000000000</v>
      </c>
      <c r="C46" s="10">
        <f>5.37*10^14</f>
        <v>537000000000000</v>
      </c>
      <c r="D46" s="10">
        <f>5.2*10^14</f>
        <v>520000000000000</v>
      </c>
      <c r="E46" s="10">
        <f>5.03*10^14</f>
        <v>503000000000000</v>
      </c>
      <c r="F46" s="10">
        <f>4.84*10^14</f>
        <v>484000000000000</v>
      </c>
      <c r="G46" s="10">
        <f>4.64*10^14</f>
        <v>463999999999999.94</v>
      </c>
      <c r="H46" s="10">
        <f>4.46*10^14</f>
        <v>446000000000000</v>
      </c>
      <c r="I46" s="10">
        <f>4.25*10^14</f>
        <v>425000000000000</v>
      </c>
      <c r="J46" s="10">
        <f>4.03*10^14</f>
        <v>403000000000000</v>
      </c>
      <c r="K46" s="10">
        <f>3.8*10^14</f>
        <v>380000000000000</v>
      </c>
    </row>
    <row r="47" spans="1:29" x14ac:dyDescent="0.25">
      <c r="A47" t="s">
        <v>22</v>
      </c>
    </row>
    <row r="49" spans="1:14" x14ac:dyDescent="0.25">
      <c r="A49" t="s">
        <v>23</v>
      </c>
    </row>
    <row r="50" spans="1:14" x14ac:dyDescent="0.25">
      <c r="A50" t="s">
        <v>24</v>
      </c>
      <c r="B50" t="s">
        <v>26</v>
      </c>
    </row>
    <row r="51" spans="1:14" x14ac:dyDescent="0.25">
      <c r="A51" t="s">
        <v>25</v>
      </c>
      <c r="B51" t="s">
        <v>27</v>
      </c>
    </row>
    <row r="53" spans="1:14" x14ac:dyDescent="0.25">
      <c r="A53" s="2" t="s">
        <v>28</v>
      </c>
      <c r="B53" s="2" t="s">
        <v>29</v>
      </c>
      <c r="C53" s="2" t="s">
        <v>30</v>
      </c>
      <c r="D53" s="2" t="s">
        <v>31</v>
      </c>
    </row>
    <row r="54" spans="1:14" x14ac:dyDescent="0.25">
      <c r="A54" s="11" t="s">
        <v>32</v>
      </c>
      <c r="B54" s="2">
        <v>500</v>
      </c>
      <c r="C54" s="2">
        <v>0.4</v>
      </c>
      <c r="D54" s="2">
        <f>7.5*10^14</f>
        <v>750000000000000</v>
      </c>
    </row>
    <row r="55" spans="1:14" x14ac:dyDescent="0.25">
      <c r="A55" s="12"/>
      <c r="B55" s="2">
        <v>1060</v>
      </c>
      <c r="C55" s="2">
        <v>0.88</v>
      </c>
      <c r="D55" s="2">
        <f>7*10^14</f>
        <v>700000000000000</v>
      </c>
      <c r="G55" t="s">
        <v>46</v>
      </c>
      <c r="H55">
        <f>1.60217733*10^(-19)</f>
        <v>1.6021773299999999E-19</v>
      </c>
    </row>
    <row r="56" spans="1:14" x14ac:dyDescent="0.25">
      <c r="A56" s="12" t="s">
        <v>33</v>
      </c>
      <c r="B56" s="2">
        <v>2172</v>
      </c>
      <c r="C56" s="2">
        <v>0.82</v>
      </c>
      <c r="D56" s="2">
        <f>5.6*10^14</f>
        <v>559999999999999.94</v>
      </c>
    </row>
    <row r="57" spans="1:14" x14ac:dyDescent="0.25">
      <c r="A57" s="12"/>
      <c r="B57" s="2">
        <v>2350</v>
      </c>
      <c r="C57" s="2">
        <v>0.7</v>
      </c>
      <c r="D57" s="2">
        <f>5.3*10^14</f>
        <v>530000000000000</v>
      </c>
    </row>
    <row r="59" spans="1:14" x14ac:dyDescent="0.25">
      <c r="A59" t="s">
        <v>34</v>
      </c>
      <c r="F59" t="s">
        <v>40</v>
      </c>
      <c r="K59" t="s">
        <v>42</v>
      </c>
    </row>
    <row r="60" spans="1:14" x14ac:dyDescent="0.25">
      <c r="A60" t="s">
        <v>35</v>
      </c>
      <c r="F60" t="s">
        <v>41</v>
      </c>
      <c r="K60" t="s">
        <v>43</v>
      </c>
    </row>
    <row r="61" spans="1:14" x14ac:dyDescent="0.25">
      <c r="A61" s="2" t="s">
        <v>28</v>
      </c>
      <c r="B61" s="2"/>
      <c r="C61" s="2" t="s">
        <v>38</v>
      </c>
      <c r="D61" s="2" t="s">
        <v>39</v>
      </c>
      <c r="E61" s="6"/>
      <c r="F61" s="2" t="s">
        <v>28</v>
      </c>
      <c r="G61" s="2"/>
      <c r="H61" s="2" t="s">
        <v>38</v>
      </c>
      <c r="I61" s="2" t="s">
        <v>39</v>
      </c>
      <c r="K61" s="2" t="s">
        <v>28</v>
      </c>
      <c r="L61" s="2"/>
      <c r="M61" s="2" t="s">
        <v>38</v>
      </c>
      <c r="N61" s="2" t="s">
        <v>39</v>
      </c>
    </row>
    <row r="62" spans="1:14" x14ac:dyDescent="0.25">
      <c r="A62" s="11" t="s">
        <v>32</v>
      </c>
      <c r="B62" s="2" t="s">
        <v>36</v>
      </c>
      <c r="C62" s="2">
        <v>20</v>
      </c>
      <c r="D62" s="2">
        <f>C62*2.5/100</f>
        <v>0.5</v>
      </c>
      <c r="F62" s="11" t="s">
        <v>32</v>
      </c>
      <c r="G62" s="2" t="s">
        <v>36</v>
      </c>
      <c r="H62" s="2">
        <v>22</v>
      </c>
      <c r="I62" s="2">
        <f>H62*2.5/100</f>
        <v>0.55000000000000004</v>
      </c>
      <c r="K62" s="11" t="s">
        <v>32</v>
      </c>
      <c r="L62" s="2" t="s">
        <v>36</v>
      </c>
      <c r="M62" s="2">
        <v>22</v>
      </c>
      <c r="N62" s="2">
        <f>M62*2.5/100</f>
        <v>0.55000000000000004</v>
      </c>
    </row>
    <row r="63" spans="1:14" x14ac:dyDescent="0.25">
      <c r="A63" s="12"/>
      <c r="B63" s="5" t="s">
        <v>37</v>
      </c>
      <c r="C63" s="2">
        <v>54</v>
      </c>
      <c r="D63" s="2">
        <f>C63*0.25/100</f>
        <v>0.13500000000000001</v>
      </c>
      <c r="F63" s="12"/>
      <c r="G63" s="5" t="s">
        <v>37</v>
      </c>
      <c r="H63" s="2">
        <v>98</v>
      </c>
      <c r="I63" s="2">
        <f>H63*0.25/100</f>
        <v>0.245</v>
      </c>
      <c r="K63" s="12"/>
      <c r="L63" s="5" t="s">
        <v>37</v>
      </c>
      <c r="M63" s="2">
        <v>78</v>
      </c>
      <c r="N63" s="2">
        <f>M63*0.25/100</f>
        <v>0.19500000000000001</v>
      </c>
    </row>
    <row r="64" spans="1:14" x14ac:dyDescent="0.25">
      <c r="A64" s="12" t="s">
        <v>33</v>
      </c>
      <c r="B64" s="2" t="s">
        <v>36</v>
      </c>
      <c r="C64" s="2">
        <v>32</v>
      </c>
      <c r="D64" s="2">
        <f>C64*2.5/100</f>
        <v>0.8</v>
      </c>
      <c r="F64" s="12" t="s">
        <v>33</v>
      </c>
      <c r="G64" s="2" t="s">
        <v>36</v>
      </c>
      <c r="H64" s="2">
        <v>34</v>
      </c>
      <c r="I64" s="2">
        <f t="shared" ref="I64" si="1">H64*2.5/100</f>
        <v>0.85</v>
      </c>
      <c r="K64" s="12" t="s">
        <v>33</v>
      </c>
      <c r="L64" s="2" t="s">
        <v>36</v>
      </c>
      <c r="M64" s="2">
        <v>33</v>
      </c>
      <c r="N64" s="2">
        <f t="shared" ref="N64" si="2">M64*2.5/100</f>
        <v>0.82499999999999996</v>
      </c>
    </row>
    <row r="65" spans="1:15" x14ac:dyDescent="0.25">
      <c r="A65" s="12"/>
      <c r="B65" s="5" t="s">
        <v>37</v>
      </c>
      <c r="C65" s="2">
        <v>92</v>
      </c>
      <c r="D65" s="2">
        <f>C65*0.25/100</f>
        <v>0.23</v>
      </c>
      <c r="F65" s="12"/>
      <c r="G65" s="5" t="s">
        <v>37</v>
      </c>
      <c r="H65" s="2">
        <v>68</v>
      </c>
      <c r="I65" s="2">
        <f>H65*0.25/100</f>
        <v>0.17</v>
      </c>
      <c r="K65" s="12"/>
      <c r="L65" s="5" t="s">
        <v>37</v>
      </c>
      <c r="M65" s="2">
        <v>53</v>
      </c>
      <c r="N65" s="2">
        <f>M65*0.25/100</f>
        <v>0.13250000000000001</v>
      </c>
    </row>
    <row r="67" spans="1:15" x14ac:dyDescent="0.25">
      <c r="A67" t="s">
        <v>47</v>
      </c>
      <c r="B67">
        <f>H55*D63/(D54-D55)</f>
        <v>4.3258787909999996E-34</v>
      </c>
      <c r="C67" t="s">
        <v>48</v>
      </c>
      <c r="D67">
        <f>H55/(D54-D55)*(0.0025+D63/(D54-D55)*0.3*10^14)</f>
        <v>2.6756361411E-34</v>
      </c>
      <c r="E67">
        <f>D67*100/B67</f>
        <v>61.851851851851855</v>
      </c>
      <c r="F67" t="s">
        <v>47</v>
      </c>
      <c r="G67">
        <f>H55*I63/(D54-D55)</f>
        <v>7.8506689169999991E-34</v>
      </c>
      <c r="H67" t="s">
        <v>48</v>
      </c>
      <c r="I67">
        <f>H55/(D54-D55)*(0.0025+I63/(D54-D55)*0.3*10^14)</f>
        <v>4.7905102167000001E-34</v>
      </c>
      <c r="J67">
        <f>I67*100/G67</f>
        <v>61.020408163265316</v>
      </c>
      <c r="K67" t="s">
        <v>47</v>
      </c>
      <c r="L67">
        <f>H55*N63/(D54-D55)</f>
        <v>6.2484915870000003E-34</v>
      </c>
      <c r="M67" t="s">
        <v>48</v>
      </c>
      <c r="N67">
        <f>H55/(D54-D55)*(0.0025+N63/(D54-D55)*0.3*10^14)</f>
        <v>3.8292038187000006E-34</v>
      </c>
      <c r="O67">
        <f>N67*100/L67</f>
        <v>61.282051282051292</v>
      </c>
    </row>
    <row r="68" spans="1:15" x14ac:dyDescent="0.25">
      <c r="B68" s="13">
        <f>H55*D65/(D56-D57)</f>
        <v>1.2283359530000026E-33</v>
      </c>
      <c r="C68" s="13"/>
      <c r="D68" s="13">
        <f>3.819*10^(-34)</f>
        <v>3.8190000000000003E-34</v>
      </c>
      <c r="E68">
        <f>D68*100/B68</f>
        <v>31.090842783464403</v>
      </c>
      <c r="G68">
        <f>H55*I65/(D56-D57)</f>
        <v>9.0790048700000196E-34</v>
      </c>
      <c r="I68">
        <f>2.857*10^(-34)</f>
        <v>2.8570000000000007E-34</v>
      </c>
      <c r="J68">
        <f>I68*100/G68</f>
        <v>31.468206492987534</v>
      </c>
      <c r="L68">
        <f>H55*N65/(D56-D57)</f>
        <v>7.0762832075000148E-34</v>
      </c>
      <c r="N68">
        <f>2.256*10^(-34)</f>
        <v>2.2559999999999999E-34</v>
      </c>
      <c r="O68">
        <f>N68*100/L68</f>
        <v>31.88114344560022</v>
      </c>
    </row>
  </sheetData>
  <mergeCells count="8">
    <mergeCell ref="K62:K63"/>
    <mergeCell ref="K64:K65"/>
    <mergeCell ref="A54:A55"/>
    <mergeCell ref="A56:A57"/>
    <mergeCell ref="A62:A63"/>
    <mergeCell ref="A64:A65"/>
    <mergeCell ref="F62:F63"/>
    <mergeCell ref="F64:F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2018-10-05T14:11:49Z</dcterms:created>
  <dcterms:modified xsi:type="dcterms:W3CDTF">2018-11-01T18:54:53Z</dcterms:modified>
</cp:coreProperties>
</file>