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Лабы\Вакуумный триод\"/>
    </mc:Choice>
  </mc:AlternateContent>
  <xr:revisionPtr revIDLastSave="0" documentId="13_ncr:1_{9B6A307F-89AB-4A3F-B3F3-40BC3BD99D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K72" i="1" l="1"/>
  <c r="K71" i="1"/>
  <c r="K70" i="1"/>
  <c r="K69" i="1"/>
  <c r="K68" i="1"/>
  <c r="K67" i="1"/>
  <c r="J72" i="1"/>
  <c r="J71" i="1"/>
  <c r="J70" i="1"/>
  <c r="J69" i="1"/>
  <c r="J68" i="1"/>
  <c r="J67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64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41" i="1"/>
  <c r="N42" i="1"/>
  <c r="N43" i="1"/>
  <c r="N40" i="1"/>
  <c r="N39" i="1"/>
  <c r="N38" i="1"/>
  <c r="N35" i="1"/>
  <c r="N36" i="1"/>
  <c r="N37" i="1"/>
  <c r="N34" i="1"/>
  <c r="J34" i="1"/>
  <c r="J51" i="1"/>
  <c r="J52" i="1"/>
  <c r="J53" i="1"/>
  <c r="J54" i="1"/>
  <c r="J55" i="1"/>
  <c r="J56" i="1"/>
  <c r="J50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N6" i="1"/>
  <c r="N7" i="1"/>
  <c r="N5" i="1"/>
  <c r="M35" i="1" l="1"/>
  <c r="M36" i="1"/>
  <c r="M37" i="1"/>
  <c r="M38" i="1"/>
  <c r="M39" i="1"/>
  <c r="M40" i="1"/>
  <c r="M41" i="1"/>
  <c r="M42" i="1"/>
  <c r="M43" i="1"/>
  <c r="M34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M6" i="1"/>
  <c r="M7" i="1"/>
  <c r="M5" i="1"/>
</calcChain>
</file>

<file path=xl/sharedStrings.xml><?xml version="1.0" encoding="utf-8"?>
<sst xmlns="http://schemas.openxmlformats.org/spreadsheetml/2006/main" count="48" uniqueCount="17">
  <si>
    <t>Напряжение анода, В</t>
  </si>
  <si>
    <t>Напряжение сетки, В</t>
  </si>
  <si>
    <t>Ток анода, мА</t>
  </si>
  <si>
    <t>Входное напряжение,мВ</t>
  </si>
  <si>
    <t>Выходное напряжение,мВ</t>
  </si>
  <si>
    <t>Напряжение сетке, В</t>
  </si>
  <si>
    <t>Входное напряжение,В</t>
  </si>
  <si>
    <t>Ra, kOm</t>
  </si>
  <si>
    <t>Uвх,мВ</t>
  </si>
  <si>
    <t>Uвх,В</t>
  </si>
  <si>
    <t>Крутизна, kOm^-1</t>
  </si>
  <si>
    <t>Крутизна,  kOm^-1</t>
  </si>
  <si>
    <t>Сопротивление, kOm</t>
  </si>
  <si>
    <t>Погрешность S,kOm^-1</t>
  </si>
  <si>
    <t>Погрешность R, kOm</t>
  </si>
  <si>
    <t>Стат коэф усил по н</t>
  </si>
  <si>
    <t>Погрешность мю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</si>
</sst>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1" fillId="10" borderId="0" xfId="0" applyFont="1" applyFill="1"/>
    <xf numFmtId="0" fontId="0" fillId="11" borderId="0" xfId="0" applyFill="1"/>
    <xf numFmtId="0" fontId="0" fillId="12" borderId="0" xfId="0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Анодно-сеточная характеристика триода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5319444444444447"/>
          <c:w val="0.8207893700787402"/>
          <c:h val="0.66901246719160101"/>
        </c:manualLayout>
      </c:layout>
      <c:scatterChart>
        <c:scatterStyle val="lineMarker"/>
        <c:varyColors val="0"/>
        <c:ser>
          <c:idx val="0"/>
          <c:order val="0"/>
          <c:tx>
            <c:v>Ua=220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Лист1!$A$4:$A$21</c:f>
              <c:numCache>
                <c:formatCode>General</c:formatCode>
                <c:ptCount val="18"/>
                <c:pt idx="0">
                  <c:v>-17.2</c:v>
                </c:pt>
                <c:pt idx="1">
                  <c:v>-13</c:v>
                </c:pt>
                <c:pt idx="2">
                  <c:v>-11.8</c:v>
                </c:pt>
                <c:pt idx="3">
                  <c:v>-11</c:v>
                </c:pt>
                <c:pt idx="4">
                  <c:v>-10.199999999999999</c:v>
                </c:pt>
                <c:pt idx="5">
                  <c:v>-9.6</c:v>
                </c:pt>
                <c:pt idx="6">
                  <c:v>-8.9</c:v>
                </c:pt>
                <c:pt idx="7">
                  <c:v>-8.3000000000000007</c:v>
                </c:pt>
                <c:pt idx="8">
                  <c:v>-7.8</c:v>
                </c:pt>
                <c:pt idx="9">
                  <c:v>-7.4</c:v>
                </c:pt>
                <c:pt idx="10">
                  <c:v>-7.2</c:v>
                </c:pt>
                <c:pt idx="11">
                  <c:v>-6.8</c:v>
                </c:pt>
                <c:pt idx="12">
                  <c:v>-6.6</c:v>
                </c:pt>
                <c:pt idx="13">
                  <c:v>-6.4</c:v>
                </c:pt>
                <c:pt idx="14">
                  <c:v>-6.1</c:v>
                </c:pt>
                <c:pt idx="15">
                  <c:v>-5.8</c:v>
                </c:pt>
                <c:pt idx="16">
                  <c:v>-5.7</c:v>
                </c:pt>
                <c:pt idx="17">
                  <c:v>-5.5</c:v>
                </c:pt>
              </c:numCache>
            </c:numRef>
          </c:xVal>
          <c:yVal>
            <c:numRef>
              <c:f>Лист1!$B$4:$B$21</c:f>
              <c:numCache>
                <c:formatCode>General</c:formatCode>
                <c:ptCount val="1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1.2</c:v>
                </c:pt>
                <c:pt idx="5">
                  <c:v>1.7</c:v>
                </c:pt>
                <c:pt idx="6">
                  <c:v>2.5</c:v>
                </c:pt>
                <c:pt idx="7">
                  <c:v>3.4</c:v>
                </c:pt>
                <c:pt idx="8">
                  <c:v>4.2</c:v>
                </c:pt>
                <c:pt idx="9">
                  <c:v>5</c:v>
                </c:pt>
                <c:pt idx="10">
                  <c:v>5.5</c:v>
                </c:pt>
                <c:pt idx="11">
                  <c:v>6.3</c:v>
                </c:pt>
                <c:pt idx="12">
                  <c:v>7</c:v>
                </c:pt>
                <c:pt idx="13">
                  <c:v>7.7</c:v>
                </c:pt>
                <c:pt idx="14">
                  <c:v>8.4</c:v>
                </c:pt>
                <c:pt idx="15">
                  <c:v>9</c:v>
                </c:pt>
                <c:pt idx="16">
                  <c:v>9.4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F-4862-AD43-AA2E0A486FED}"/>
            </c:ext>
          </c:extLst>
        </c:ser>
        <c:ser>
          <c:idx val="1"/>
          <c:order val="1"/>
          <c:tx>
            <c:v>Ua=150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Лист1!$D$4:$D$21</c:f>
              <c:numCache>
                <c:formatCode>General</c:formatCode>
                <c:ptCount val="18"/>
                <c:pt idx="0">
                  <c:v>-17</c:v>
                </c:pt>
                <c:pt idx="1">
                  <c:v>-10.199999999999999</c:v>
                </c:pt>
                <c:pt idx="2">
                  <c:v>-8.8000000000000007</c:v>
                </c:pt>
                <c:pt idx="3">
                  <c:v>-8.1999999999999993</c:v>
                </c:pt>
                <c:pt idx="4">
                  <c:v>-7.6</c:v>
                </c:pt>
                <c:pt idx="5">
                  <c:v>-7.1</c:v>
                </c:pt>
                <c:pt idx="6">
                  <c:v>-6.5</c:v>
                </c:pt>
                <c:pt idx="7">
                  <c:v>-6.1</c:v>
                </c:pt>
                <c:pt idx="8">
                  <c:v>-5.8</c:v>
                </c:pt>
                <c:pt idx="9">
                  <c:v>-5.2</c:v>
                </c:pt>
                <c:pt idx="10">
                  <c:v>-5</c:v>
                </c:pt>
                <c:pt idx="11">
                  <c:v>-4.7</c:v>
                </c:pt>
                <c:pt idx="12">
                  <c:v>-4.4000000000000004</c:v>
                </c:pt>
                <c:pt idx="13">
                  <c:v>-4.0999999999999996</c:v>
                </c:pt>
                <c:pt idx="14">
                  <c:v>-3.9</c:v>
                </c:pt>
                <c:pt idx="15">
                  <c:v>-3.7</c:v>
                </c:pt>
                <c:pt idx="16">
                  <c:v>-3.4</c:v>
                </c:pt>
                <c:pt idx="17">
                  <c:v>-3.2</c:v>
                </c:pt>
              </c:numCache>
            </c:numRef>
          </c:xVal>
          <c:yVal>
            <c:numRef>
              <c:f>Лист1!$E$4:$E$21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1.3</c:v>
                </c:pt>
                <c:pt idx="7">
                  <c:v>1.7</c:v>
                </c:pt>
                <c:pt idx="8">
                  <c:v>2.2000000000000002</c:v>
                </c:pt>
                <c:pt idx="9">
                  <c:v>2.9</c:v>
                </c:pt>
                <c:pt idx="10">
                  <c:v>3.5</c:v>
                </c:pt>
                <c:pt idx="11">
                  <c:v>4.0999999999999996</c:v>
                </c:pt>
                <c:pt idx="12">
                  <c:v>4.8</c:v>
                </c:pt>
                <c:pt idx="13">
                  <c:v>5.4</c:v>
                </c:pt>
                <c:pt idx="14">
                  <c:v>6</c:v>
                </c:pt>
                <c:pt idx="15">
                  <c:v>6.5</c:v>
                </c:pt>
                <c:pt idx="16">
                  <c:v>7.3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F-4862-AD43-AA2E0A48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95352"/>
        <c:axId val="508694368"/>
      </c:scatterChart>
      <c:valAx>
        <c:axId val="50869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Uc,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94368"/>
        <c:crosses val="autoZero"/>
        <c:crossBetween val="midCat"/>
        <c:majorUnit val="2"/>
        <c:minorUnit val="1"/>
      </c:valAx>
      <c:valAx>
        <c:axId val="5086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en-US" baseline="0"/>
                  <a:t> </a:t>
                </a:r>
                <a:r>
                  <a:rPr lang="ru-RU" baseline="0"/>
                  <a:t>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95352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205096237970254"/>
          <c:y val="0.20911964129483815"/>
          <c:w val="0.14183792650918636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Анодная</a:t>
            </a:r>
            <a:r>
              <a:rPr lang="ru-RU" baseline="0"/>
              <a:t> характеристика триода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393518518518519"/>
          <c:w val="0.81331692913385822"/>
          <c:h val="0.67364209682123066"/>
        </c:manualLayout>
      </c:layout>
      <c:scatterChart>
        <c:scatterStyle val="lineMarker"/>
        <c:varyColors val="0"/>
        <c:ser>
          <c:idx val="0"/>
          <c:order val="0"/>
          <c:tx>
            <c:v>Uc=-8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Лист1!$A$33:$A$45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xVal>
          <c:yVal>
            <c:numRef>
              <c:f>Лист1!$B$33:$B$45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1</c:v>
                </c:pt>
                <c:pt idx="8">
                  <c:v>1.4</c:v>
                </c:pt>
                <c:pt idx="9">
                  <c:v>1.9</c:v>
                </c:pt>
                <c:pt idx="10">
                  <c:v>2.5</c:v>
                </c:pt>
                <c:pt idx="11">
                  <c:v>3.2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8-4147-8318-06FEFF03CBC3}"/>
            </c:ext>
          </c:extLst>
        </c:ser>
        <c:ser>
          <c:idx val="1"/>
          <c:order val="1"/>
          <c:tx>
            <c:v>Uc=-6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Лист1!$D$33:$D$51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166</c:v>
                </c:pt>
                <c:pt idx="9">
                  <c:v>170</c:v>
                </c:pt>
                <c:pt idx="10">
                  <c:v>176</c:v>
                </c:pt>
                <c:pt idx="11">
                  <c:v>180</c:v>
                </c:pt>
                <c:pt idx="12">
                  <c:v>186</c:v>
                </c:pt>
                <c:pt idx="13">
                  <c:v>192</c:v>
                </c:pt>
                <c:pt idx="14">
                  <c:v>200</c:v>
                </c:pt>
                <c:pt idx="15">
                  <c:v>206</c:v>
                </c:pt>
                <c:pt idx="16">
                  <c:v>210</c:v>
                </c:pt>
                <c:pt idx="17">
                  <c:v>216</c:v>
                </c:pt>
                <c:pt idx="18">
                  <c:v>220</c:v>
                </c:pt>
              </c:numCache>
            </c:numRef>
          </c:xVal>
          <c:yVal>
            <c:numRef>
              <c:f>Лист1!$E$33:$E$51</c:f>
              <c:numCache>
                <c:formatCode>General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0.9</c:v>
                </c:pt>
                <c:pt idx="5">
                  <c:v>1.5</c:v>
                </c:pt>
                <c:pt idx="6">
                  <c:v>2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4.0999999999999996</c:v>
                </c:pt>
                <c:pt idx="11">
                  <c:v>4.4000000000000004</c:v>
                </c:pt>
                <c:pt idx="12">
                  <c:v>5</c:v>
                </c:pt>
                <c:pt idx="13">
                  <c:v>5.6</c:v>
                </c:pt>
                <c:pt idx="14">
                  <c:v>6.5</c:v>
                </c:pt>
                <c:pt idx="15">
                  <c:v>7.4</c:v>
                </c:pt>
                <c:pt idx="16">
                  <c:v>7.9</c:v>
                </c:pt>
                <c:pt idx="17">
                  <c:v>8.6999999999999993</c:v>
                </c:pt>
                <c:pt idx="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8-4147-8318-06FEFF03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78072"/>
        <c:axId val="514075120"/>
      </c:scatterChart>
      <c:valAx>
        <c:axId val="5140780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408661417322836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75120"/>
        <c:crosses val="autoZero"/>
        <c:crossBetween val="midCat"/>
        <c:majorUnit val="50"/>
      </c:valAx>
      <c:valAx>
        <c:axId val="51407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en-US" baseline="0"/>
                  <a:t> </a:t>
                </a:r>
                <a:r>
                  <a:rPr lang="ru-RU" baseline="0"/>
                  <a:t>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78072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891185476815399"/>
          <c:y val="0.24152704870224556"/>
          <c:w val="0.12275481189851269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крутизны от напряжения на сетке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Лист1!$G$5:$G$22</c:f>
              <c:numCache>
                <c:formatCode>General</c:formatCode>
                <c:ptCount val="18"/>
                <c:pt idx="0">
                  <c:v>-17.2</c:v>
                </c:pt>
                <c:pt idx="1">
                  <c:v>-13</c:v>
                </c:pt>
                <c:pt idx="2">
                  <c:v>-11.8</c:v>
                </c:pt>
                <c:pt idx="3">
                  <c:v>-11</c:v>
                </c:pt>
                <c:pt idx="4">
                  <c:v>-10.199999999999999</c:v>
                </c:pt>
                <c:pt idx="5">
                  <c:v>-9.6</c:v>
                </c:pt>
                <c:pt idx="6">
                  <c:v>-8.9</c:v>
                </c:pt>
                <c:pt idx="7">
                  <c:v>-8.3000000000000007</c:v>
                </c:pt>
                <c:pt idx="8">
                  <c:v>-7.8</c:v>
                </c:pt>
                <c:pt idx="9">
                  <c:v>-7.4</c:v>
                </c:pt>
                <c:pt idx="10">
                  <c:v>-7.2</c:v>
                </c:pt>
                <c:pt idx="11">
                  <c:v>-6.9</c:v>
                </c:pt>
                <c:pt idx="12">
                  <c:v>-6.6</c:v>
                </c:pt>
                <c:pt idx="13">
                  <c:v>-6.4</c:v>
                </c:pt>
                <c:pt idx="14">
                  <c:v>-6.1</c:v>
                </c:pt>
                <c:pt idx="15">
                  <c:v>-5.8</c:v>
                </c:pt>
                <c:pt idx="16">
                  <c:v>-5.7</c:v>
                </c:pt>
                <c:pt idx="17">
                  <c:v>-5.5</c:v>
                </c:pt>
              </c:numCache>
            </c:numRef>
          </c:xVal>
          <c:yVal>
            <c:numRef>
              <c:f>Лист1!$I$5:$I$22</c:f>
              <c:numCache>
                <c:formatCode>General</c:formatCode>
                <c:ptCount val="18"/>
                <c:pt idx="0">
                  <c:v>1.7142857142857144E-2</c:v>
                </c:pt>
                <c:pt idx="1">
                  <c:v>0.10857142857142857</c:v>
                </c:pt>
                <c:pt idx="2">
                  <c:v>0.22285714285714286</c:v>
                </c:pt>
                <c:pt idx="3">
                  <c:v>0.31047619047619046</c:v>
                </c:pt>
                <c:pt idx="4">
                  <c:v>0.50857142857142856</c:v>
                </c:pt>
                <c:pt idx="5">
                  <c:v>0.8</c:v>
                </c:pt>
                <c:pt idx="6">
                  <c:v>1.0285714285714287</c:v>
                </c:pt>
                <c:pt idx="7">
                  <c:v>1.2190476190476189</c:v>
                </c:pt>
                <c:pt idx="8">
                  <c:v>1.3714285714285714</c:v>
                </c:pt>
                <c:pt idx="9">
                  <c:v>1.4857142857142858</c:v>
                </c:pt>
                <c:pt idx="10">
                  <c:v>1.5619047619047619</c:v>
                </c:pt>
                <c:pt idx="11">
                  <c:v>1.638095238095238</c:v>
                </c:pt>
                <c:pt idx="12">
                  <c:v>1.7047619047619047</c:v>
                </c:pt>
                <c:pt idx="13">
                  <c:v>1.7523809523809526</c:v>
                </c:pt>
                <c:pt idx="14">
                  <c:v>1.8095238095238095</c:v>
                </c:pt>
                <c:pt idx="15">
                  <c:v>1.8476190476190475</c:v>
                </c:pt>
                <c:pt idx="16">
                  <c:v>1.8666666666666667</c:v>
                </c:pt>
                <c:pt idx="17">
                  <c:v>1.9047619047619047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423-AEE2-32A2939B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2672"/>
        <c:axId val="468948080"/>
      </c:scatterChart>
      <c:valAx>
        <c:axId val="468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Uc,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48080"/>
        <c:crosses val="autoZero"/>
        <c:crossBetween val="midCat"/>
      </c:valAx>
      <c:valAx>
        <c:axId val="468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S,</a:t>
                </a:r>
                <a:r>
                  <a:rPr lang="en-US" baseline="0"/>
                  <a:t> kOm^-1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круизны от напряжения на аноде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Лист1!$K$5:$K$27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Лист1!$M$5:$M$27</c:f>
              <c:numCache>
                <c:formatCode>General</c:formatCode>
                <c:ptCount val="23"/>
                <c:pt idx="0">
                  <c:v>7.9166666666666656E-3</c:v>
                </c:pt>
                <c:pt idx="1">
                  <c:v>8.3333333333333332E-3</c:v>
                </c:pt>
                <c:pt idx="2">
                  <c:v>8.5416666666666662E-3</c:v>
                </c:pt>
                <c:pt idx="3">
                  <c:v>8.7500000000000008E-3</c:v>
                </c:pt>
                <c:pt idx="4">
                  <c:v>8.9583333333333338E-3</c:v>
                </c:pt>
                <c:pt idx="5">
                  <c:v>9.3749999999999997E-3</c:v>
                </c:pt>
                <c:pt idx="6">
                  <c:v>9.3749999999999997E-3</c:v>
                </c:pt>
                <c:pt idx="7">
                  <c:v>9.5833333333333326E-3</c:v>
                </c:pt>
                <c:pt idx="8">
                  <c:v>9.7916666666666673E-3</c:v>
                </c:pt>
                <c:pt idx="9">
                  <c:v>1.0416666666666668E-2</c:v>
                </c:pt>
                <c:pt idx="10">
                  <c:v>1.0833333333333334E-2</c:v>
                </c:pt>
                <c:pt idx="11">
                  <c:v>1.2291666666666668E-2</c:v>
                </c:pt>
                <c:pt idx="12">
                  <c:v>3.125E-2</c:v>
                </c:pt>
                <c:pt idx="13">
                  <c:v>8.7499999999999994E-2</c:v>
                </c:pt>
                <c:pt idx="14">
                  <c:v>0.17499999999999999</c:v>
                </c:pt>
                <c:pt idx="15">
                  <c:v>0.26250000000000001</c:v>
                </c:pt>
                <c:pt idx="16">
                  <c:v>0.375</c:v>
                </c:pt>
                <c:pt idx="17">
                  <c:v>0.51249999999999996</c:v>
                </c:pt>
                <c:pt idx="18">
                  <c:v>0.75</c:v>
                </c:pt>
                <c:pt idx="19">
                  <c:v>0.97916666666666663</c:v>
                </c:pt>
                <c:pt idx="20">
                  <c:v>1.1666666666666665</c:v>
                </c:pt>
                <c:pt idx="21">
                  <c:v>1.3333333333333335</c:v>
                </c:pt>
                <c:pt idx="22">
                  <c:v>1.4375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1-4210-ADCB-2DACB5A1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19528"/>
        <c:axId val="466292936"/>
      </c:scatterChart>
      <c:valAx>
        <c:axId val="30641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en-US" baseline="0"/>
                  <a:t> </a:t>
                </a:r>
                <a:r>
                  <a:rPr lang="ru-RU" baseline="0"/>
                  <a:t>мВ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292936"/>
        <c:crosses val="autoZero"/>
        <c:crossBetween val="midCat"/>
      </c:valAx>
      <c:valAx>
        <c:axId val="4662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S,</a:t>
                </a:r>
                <a:r>
                  <a:rPr lang="en-US" baseline="0"/>
                  <a:t> kOm^-1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41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внутреннего сопротивления от напряжения на аноде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Лист1!$G$34:$G$56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Лист1!$I$34:$I$56</c:f>
              <c:numCache>
                <c:formatCode>General</c:formatCode>
                <c:ptCount val="23"/>
                <c:pt idx="0">
                  <c:v>85.227272727272734</c:v>
                </c:pt>
                <c:pt idx="1">
                  <c:v>85.227272727272734</c:v>
                </c:pt>
                <c:pt idx="2">
                  <c:v>85.227272727272734</c:v>
                </c:pt>
                <c:pt idx="3">
                  <c:v>85.227272727272734</c:v>
                </c:pt>
                <c:pt idx="4">
                  <c:v>85.227272727272734</c:v>
                </c:pt>
                <c:pt idx="5">
                  <c:v>85.227272727272734</c:v>
                </c:pt>
                <c:pt idx="6">
                  <c:v>85.227272727272734</c:v>
                </c:pt>
                <c:pt idx="7">
                  <c:v>85.227272727272734</c:v>
                </c:pt>
                <c:pt idx="8">
                  <c:v>85.227272727272734</c:v>
                </c:pt>
                <c:pt idx="9">
                  <c:v>85.227272727272734</c:v>
                </c:pt>
                <c:pt idx="10">
                  <c:v>85.227272727272734</c:v>
                </c:pt>
                <c:pt idx="11">
                  <c:v>81.521739130434781</c:v>
                </c:pt>
                <c:pt idx="12">
                  <c:v>75</c:v>
                </c:pt>
                <c:pt idx="13">
                  <c:v>58.59375</c:v>
                </c:pt>
                <c:pt idx="14">
                  <c:v>46.875</c:v>
                </c:pt>
                <c:pt idx="15">
                  <c:v>38.265306122448976</c:v>
                </c:pt>
                <c:pt idx="16">
                  <c:v>31.25</c:v>
                </c:pt>
                <c:pt idx="17">
                  <c:v>25</c:v>
                </c:pt>
                <c:pt idx="18">
                  <c:v>20.833333333333336</c:v>
                </c:pt>
                <c:pt idx="19">
                  <c:v>17.857142857142858</c:v>
                </c:pt>
                <c:pt idx="20">
                  <c:v>16.025641025641026</c:v>
                </c:pt>
                <c:pt idx="21">
                  <c:v>14.534883720930232</c:v>
                </c:pt>
                <c:pt idx="22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1-40BD-ABD4-D98DE5D2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43000"/>
        <c:axId val="467544640"/>
      </c:scatterChart>
      <c:valAx>
        <c:axId val="46754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544640"/>
        <c:crosses val="autoZero"/>
        <c:crossBetween val="midCat"/>
      </c:valAx>
      <c:valAx>
        <c:axId val="4675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</a:t>
                </a:r>
                <a:r>
                  <a:rPr lang="en-US" baseline="0"/>
                  <a:t> kOm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54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внутреннего сопротивления от напряжения на сетке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Лист1!$K$34:$K$43</c:f>
              <c:numCache>
                <c:formatCode>General</c:formatCode>
                <c:ptCount val="10"/>
                <c:pt idx="0">
                  <c:v>-17.2</c:v>
                </c:pt>
                <c:pt idx="1">
                  <c:v>-15</c:v>
                </c:pt>
                <c:pt idx="2">
                  <c:v>-12.6</c:v>
                </c:pt>
                <c:pt idx="3">
                  <c:v>-11.6</c:v>
                </c:pt>
                <c:pt idx="4">
                  <c:v>-10.4</c:v>
                </c:pt>
                <c:pt idx="5">
                  <c:v>-8.8000000000000007</c:v>
                </c:pt>
                <c:pt idx="6">
                  <c:v>-7</c:v>
                </c:pt>
                <c:pt idx="7">
                  <c:v>-6.3</c:v>
                </c:pt>
                <c:pt idx="8">
                  <c:v>-5.8</c:v>
                </c:pt>
                <c:pt idx="9">
                  <c:v>-5.5</c:v>
                </c:pt>
              </c:numCache>
            </c:numRef>
          </c:xVal>
          <c:yVal>
            <c:numRef>
              <c:f>Лист1!$M$34:$M$43</c:f>
              <c:numCache>
                <c:formatCode>General</c:formatCode>
                <c:ptCount val="10"/>
                <c:pt idx="0">
                  <c:v>85.227272727272734</c:v>
                </c:pt>
                <c:pt idx="1">
                  <c:v>81.521739130434781</c:v>
                </c:pt>
                <c:pt idx="2">
                  <c:v>49.34210526315789</c:v>
                </c:pt>
                <c:pt idx="3">
                  <c:v>39.0625</c:v>
                </c:pt>
                <c:pt idx="4">
                  <c:v>26.041666666666664</c:v>
                </c:pt>
                <c:pt idx="5">
                  <c:v>16.233766233766232</c:v>
                </c:pt>
                <c:pt idx="6">
                  <c:v>10.416666666666668</c:v>
                </c:pt>
                <c:pt idx="7">
                  <c:v>9.8684210526315788</c:v>
                </c:pt>
                <c:pt idx="8">
                  <c:v>9.375</c:v>
                </c:pt>
                <c:pt idx="9">
                  <c:v>9.1463414634146343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5-4DFA-AEE8-E7362131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64488"/>
        <c:axId val="562470064"/>
      </c:scatterChart>
      <c:valAx>
        <c:axId val="56246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Uc,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70064"/>
        <c:crosses val="autoZero"/>
        <c:crossBetween val="midCat"/>
      </c:valAx>
      <c:valAx>
        <c:axId val="5624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</a:t>
                </a:r>
                <a:r>
                  <a:rPr lang="en-US" baseline="0"/>
                  <a:t> kOm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38900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Зависимость</a:t>
            </a:r>
            <a:r>
              <a:rPr lang="ru-RU" sz="1200" baseline="0"/>
              <a:t> статитстического коэффициента усиления по напряжению от напряжения на аноде</a:t>
            </a:r>
            <a:endParaRPr lang="ru-RU" sz="1200"/>
          </a:p>
        </c:rich>
      </c:tx>
      <c:layout>
        <c:manualLayout>
          <c:xMode val="edge"/>
          <c:yMode val="edge"/>
          <c:x val="0.101222222222222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268518518518516"/>
          <c:w val="0.82496062992125985"/>
          <c:h val="0.621743948673082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Лист1!$A$64:$A$86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Лист1!$B$64:$B$86</c:f>
              <c:numCache>
                <c:formatCode>General</c:formatCode>
                <c:ptCount val="23"/>
                <c:pt idx="0">
                  <c:v>0.67471590909090906</c:v>
                </c:pt>
                <c:pt idx="1">
                  <c:v>0.71022727272727282</c:v>
                </c:pt>
                <c:pt idx="2">
                  <c:v>0.72798295454545459</c:v>
                </c:pt>
                <c:pt idx="3">
                  <c:v>0.74573863636363646</c:v>
                </c:pt>
                <c:pt idx="4">
                  <c:v>0.76349431818181823</c:v>
                </c:pt>
                <c:pt idx="5">
                  <c:v>0.79900568181818188</c:v>
                </c:pt>
                <c:pt idx="6">
                  <c:v>0.79900568181818188</c:v>
                </c:pt>
                <c:pt idx="7">
                  <c:v>0.81676136363636365</c:v>
                </c:pt>
                <c:pt idx="8">
                  <c:v>0.83451704545454553</c:v>
                </c:pt>
                <c:pt idx="9">
                  <c:v>0.88778409090909105</c:v>
                </c:pt>
                <c:pt idx="10">
                  <c:v>0.9232954545454547</c:v>
                </c:pt>
                <c:pt idx="11">
                  <c:v>1.002038043478261</c:v>
                </c:pt>
                <c:pt idx="12">
                  <c:v>2.34375</c:v>
                </c:pt>
                <c:pt idx="13">
                  <c:v>5.126953125</c:v>
                </c:pt>
                <c:pt idx="14">
                  <c:v>8.203125</c:v>
                </c:pt>
                <c:pt idx="15">
                  <c:v>10.044642857142856</c:v>
                </c:pt>
                <c:pt idx="16">
                  <c:v>11.71875</c:v>
                </c:pt>
                <c:pt idx="17">
                  <c:v>12.812499999999998</c:v>
                </c:pt>
                <c:pt idx="18">
                  <c:v>15.625000000000002</c:v>
                </c:pt>
                <c:pt idx="19">
                  <c:v>17.485119047619047</c:v>
                </c:pt>
                <c:pt idx="20">
                  <c:v>18.696581196581192</c:v>
                </c:pt>
                <c:pt idx="21">
                  <c:v>19.379844961240313</c:v>
                </c:pt>
                <c:pt idx="22">
                  <c:v>19.53125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7-44EB-BC1A-C6CAB005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67112"/>
        <c:axId val="562466456"/>
      </c:scatterChart>
      <c:valAx>
        <c:axId val="56246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66456"/>
        <c:crosses val="autoZero"/>
        <c:crossBetween val="midCat"/>
      </c:valAx>
      <c:valAx>
        <c:axId val="5624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6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Зависимость</a:t>
            </a:r>
            <a:r>
              <a:rPr lang="ru-RU" sz="1200" baseline="0"/>
              <a:t> статистического коэффициента усиления по напряжению от напряжения на сетки</a:t>
            </a:r>
            <a:endParaRPr lang="ru-RU" sz="1200"/>
          </a:p>
        </c:rich>
      </c:tx>
      <c:layout>
        <c:manualLayout>
          <c:xMode val="edge"/>
          <c:yMode val="edge"/>
          <c:x val="0.11029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8194444444444444"/>
          <c:w val="0.89031933508311456"/>
          <c:h val="0.612484689413823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Лист1!$I$67:$I$72</c:f>
              <c:numCache>
                <c:formatCode>General</c:formatCode>
                <c:ptCount val="6"/>
                <c:pt idx="0">
                  <c:v>-17.2</c:v>
                </c:pt>
                <c:pt idx="1">
                  <c:v>-8.8000000000000007</c:v>
                </c:pt>
                <c:pt idx="2">
                  <c:v>-7</c:v>
                </c:pt>
                <c:pt idx="3">
                  <c:v>-6.3</c:v>
                </c:pt>
                <c:pt idx="4">
                  <c:v>-5.8</c:v>
                </c:pt>
                <c:pt idx="5">
                  <c:v>-5.5</c:v>
                </c:pt>
              </c:numCache>
            </c:numRef>
          </c:xVal>
          <c:yVal>
            <c:numRef>
              <c:f>Лист1!$J$67:$J$72</c:f>
              <c:numCache>
                <c:formatCode>General</c:formatCode>
                <c:ptCount val="6"/>
                <c:pt idx="0">
                  <c:v>1.4610389610389611</c:v>
                </c:pt>
                <c:pt idx="1">
                  <c:v>16.697588126159555</c:v>
                </c:pt>
                <c:pt idx="2">
                  <c:v>17.063492063492063</c:v>
                </c:pt>
                <c:pt idx="3">
                  <c:v>17.29323308270677</c:v>
                </c:pt>
                <c:pt idx="4">
                  <c:v>17.321428571428569</c:v>
                </c:pt>
                <c:pt idx="5">
                  <c:v>17.421602787456447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4-4E9A-ADF8-C0ECD1BA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0048"/>
        <c:axId val="468950704"/>
      </c:scatterChart>
      <c:valAx>
        <c:axId val="4689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Uc,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50704"/>
        <c:crosses val="autoZero"/>
        <c:crossBetween val="midCat"/>
      </c:valAx>
      <c:valAx>
        <c:axId val="4689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9</xdr:row>
      <xdr:rowOff>140970</xdr:rowOff>
    </xdr:from>
    <xdr:to>
      <xdr:col>5</xdr:col>
      <xdr:colOff>38100</xdr:colOff>
      <xdr:row>24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FA5A2E-FD94-478D-B79F-9E8E7B4B3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35</xdr:row>
      <xdr:rowOff>87630</xdr:rowOff>
    </xdr:from>
    <xdr:to>
      <xdr:col>4</xdr:col>
      <xdr:colOff>769620</xdr:colOff>
      <xdr:row>50</xdr:row>
      <xdr:rowOff>87630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8D54CC-0877-44FF-B5C3-5A755F1E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426720</xdr:colOff>
      <xdr:row>0</xdr:row>
      <xdr:rowOff>148590</xdr:rowOff>
    </xdr:from>
    <xdr:to>
      <xdr:col>22</xdr:col>
      <xdr:colOff>121920</xdr:colOff>
      <xdr:row>15</xdr:row>
      <xdr:rowOff>148590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848489C-B9D5-4405-B37D-5C794573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480060</xdr:colOff>
      <xdr:row>16</xdr:row>
      <xdr:rowOff>41910</xdr:rowOff>
    </xdr:from>
    <xdr:to>
      <xdr:col>22</xdr:col>
      <xdr:colOff>175260</xdr:colOff>
      <xdr:row>31</xdr:row>
      <xdr:rowOff>41910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5F34E8D-BF38-4269-B933-E48338EBE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541020</xdr:colOff>
      <xdr:row>31</xdr:row>
      <xdr:rowOff>179070</xdr:rowOff>
    </xdr:from>
    <xdr:to>
      <xdr:col>22</xdr:col>
      <xdr:colOff>236220</xdr:colOff>
      <xdr:row>46</xdr:row>
      <xdr:rowOff>179070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38E3064-9536-47BB-A99C-D2764737E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1524000</xdr:colOff>
      <xdr:row>45</xdr:row>
      <xdr:rowOff>11430</xdr:rowOff>
    </xdr:from>
    <xdr:to>
      <xdr:col>14</xdr:col>
      <xdr:colOff>106680</xdr:colOff>
      <xdr:row>60</xdr:row>
      <xdr:rowOff>11430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68E4FE7-3FC5-4DEA-ACD4-51F95D0C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274320</xdr:colOff>
      <xdr:row>65</xdr:row>
      <xdr:rowOff>125730</xdr:rowOff>
    </xdr:from>
    <xdr:to>
      <xdr:col>7</xdr:col>
      <xdr:colOff>464820</xdr:colOff>
      <xdr:row>80</xdr:row>
      <xdr:rowOff>125730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90D1B5D-1CF3-4773-98E3-8602A5EB7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259080</xdr:colOff>
      <xdr:row>62</xdr:row>
      <xdr:rowOff>87630</xdr:rowOff>
    </xdr:from>
    <xdr:to>
      <xdr:col>14</xdr:col>
      <xdr:colOff>388620</xdr:colOff>
      <xdr:row>77</xdr:row>
      <xdr:rowOff>87630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B8F1CA6-EB4C-4BAB-80DB-04E3450E4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E1" workbookViewId="0">
      <selection activeCell="J23" sqref="J23"/>
    </sheetView>
  </sheetViews>
  <sheetFormatPr defaultRowHeight="14.4" x14ac:dyDescent="0.3"/>
  <cols>
    <col min="1" max="1" width="20.44140625" customWidth="1"/>
    <col min="2" max="2" width="17.44140625" customWidth="1"/>
    <col min="3" max="3" width="14.88671875" customWidth="1"/>
    <col min="4" max="4" width="19" customWidth="1"/>
    <col min="5" max="5" width="13.33203125" customWidth="1"/>
    <col min="7" max="7" width="22.6640625" customWidth="1"/>
    <col min="8" max="8" width="23.88671875" customWidth="1"/>
    <col min="9" max="9" width="20" customWidth="1"/>
    <col min="10" max="10" width="21.5546875" customWidth="1"/>
    <col min="11" max="11" width="22.5546875" customWidth="1"/>
    <col min="12" max="12" width="24.109375" customWidth="1"/>
    <col min="13" max="13" width="19.44140625" customWidth="1"/>
    <col min="14" max="14" width="21.21875" customWidth="1"/>
  </cols>
  <sheetData>
    <row r="1" spans="1:14" x14ac:dyDescent="0.3">
      <c r="A1" s="1" t="s">
        <v>0</v>
      </c>
      <c r="B1" s="1">
        <v>220</v>
      </c>
      <c r="D1" s="2" t="s">
        <v>0</v>
      </c>
      <c r="E1" s="2">
        <v>150</v>
      </c>
      <c r="G1" s="3" t="s">
        <v>0</v>
      </c>
      <c r="H1" s="3">
        <v>220</v>
      </c>
      <c r="I1" s="3"/>
      <c r="K1" s="4" t="s">
        <v>1</v>
      </c>
      <c r="L1" s="4">
        <v>-8</v>
      </c>
      <c r="M1" s="4"/>
    </row>
    <row r="2" spans="1:14" x14ac:dyDescent="0.3">
      <c r="A2" s="1"/>
      <c r="B2" s="1"/>
      <c r="D2" s="2"/>
      <c r="E2" s="2"/>
      <c r="G2" s="3" t="s">
        <v>3</v>
      </c>
      <c r="H2" s="3">
        <v>210</v>
      </c>
      <c r="I2" s="3"/>
      <c r="K2" s="4" t="s">
        <v>3</v>
      </c>
      <c r="L2" s="4">
        <v>192</v>
      </c>
      <c r="M2" s="4"/>
    </row>
    <row r="3" spans="1:14" x14ac:dyDescent="0.3">
      <c r="A3" s="1" t="s">
        <v>1</v>
      </c>
      <c r="B3" s="1" t="s">
        <v>2</v>
      </c>
      <c r="D3" s="2" t="s">
        <v>1</v>
      </c>
      <c r="E3" s="2" t="s">
        <v>2</v>
      </c>
      <c r="G3" s="3"/>
      <c r="H3" s="3"/>
      <c r="I3" s="3"/>
      <c r="K3" s="4"/>
      <c r="L3" s="4"/>
      <c r="M3" s="4"/>
    </row>
    <row r="4" spans="1:14" x14ac:dyDescent="0.3">
      <c r="A4">
        <v>-17.2</v>
      </c>
      <c r="B4">
        <v>0</v>
      </c>
      <c r="D4">
        <v>-17</v>
      </c>
      <c r="E4">
        <v>0</v>
      </c>
      <c r="G4" s="3" t="s">
        <v>1</v>
      </c>
      <c r="H4" s="3" t="s">
        <v>4</v>
      </c>
      <c r="I4" s="3" t="s">
        <v>10</v>
      </c>
      <c r="J4" s="3" t="s">
        <v>13</v>
      </c>
      <c r="K4" s="4" t="s">
        <v>0</v>
      </c>
      <c r="L4" s="4" t="s">
        <v>4</v>
      </c>
      <c r="M4" s="4" t="s">
        <v>11</v>
      </c>
      <c r="N4" s="4" t="s">
        <v>13</v>
      </c>
    </row>
    <row r="5" spans="1:14" x14ac:dyDescent="0.3">
      <c r="A5">
        <v>-13</v>
      </c>
      <c r="B5">
        <v>0.2</v>
      </c>
      <c r="D5">
        <v>-10.199999999999999</v>
      </c>
      <c r="E5">
        <v>0.1</v>
      </c>
      <c r="G5">
        <v>-17.2</v>
      </c>
      <c r="H5">
        <v>9</v>
      </c>
      <c r="I5">
        <f>(H5/$B$29)/$B$27</f>
        <v>1.7142857142857144E-2</v>
      </c>
      <c r="J5">
        <f>(1/$B$29/$B$27)*(0.2+H5*0.2/$B$29)</f>
        <v>3.9727891156462591E-4</v>
      </c>
      <c r="K5">
        <v>0</v>
      </c>
      <c r="L5">
        <v>3.8</v>
      </c>
      <c r="M5">
        <f>(L5/$B$28)/$B$27</f>
        <v>7.9166666666666656E-3</v>
      </c>
      <c r="N5">
        <f>(1/$B$28/$B$27)*(0.2+L5*0.2/$B$28)</f>
        <v>4.249131944444445E-4</v>
      </c>
    </row>
    <row r="6" spans="1:14" x14ac:dyDescent="0.3">
      <c r="A6">
        <v>-11.8</v>
      </c>
      <c r="B6">
        <v>0.4</v>
      </c>
      <c r="D6">
        <v>-8.8000000000000007</v>
      </c>
      <c r="E6">
        <v>0.2</v>
      </c>
      <c r="G6">
        <v>-13</v>
      </c>
      <c r="H6">
        <v>57</v>
      </c>
      <c r="I6">
        <f>(H6/$B$29)/$B$27</f>
        <v>0.10857142857142857</v>
      </c>
      <c r="J6">
        <f>(1/$B$29/$B$27)*(2+H6*2/$B$29)</f>
        <v>4.8435374149659862E-3</v>
      </c>
      <c r="K6">
        <v>10</v>
      </c>
      <c r="L6">
        <v>4</v>
      </c>
      <c r="M6">
        <f t="shared" ref="M6:M7" si="0">(L6/$B$28)/$B$27</f>
        <v>8.3333333333333332E-3</v>
      </c>
      <c r="N6">
        <f t="shared" ref="N6:N7" si="1">(1/$B$28/$B$27)*(0.2+L6*0.2/$B$28)</f>
        <v>4.2534722222222225E-4</v>
      </c>
    </row>
    <row r="7" spans="1:14" x14ac:dyDescent="0.3">
      <c r="A7">
        <v>-11</v>
      </c>
      <c r="B7">
        <v>0.7</v>
      </c>
      <c r="D7">
        <v>-8.1999999999999993</v>
      </c>
      <c r="E7">
        <v>0.4</v>
      </c>
      <c r="G7">
        <v>-11.8</v>
      </c>
      <c r="H7">
        <v>117</v>
      </c>
      <c r="I7">
        <f>(H7/$B$29)/$B$27</f>
        <v>0.22285714285714286</v>
      </c>
      <c r="J7">
        <f>(1/$B$29/$B$27)*(6+H7*6/$B$29)</f>
        <v>1.7795918367346942E-2</v>
      </c>
      <c r="K7">
        <v>20</v>
      </c>
      <c r="L7">
        <v>4.0999999999999996</v>
      </c>
      <c r="M7">
        <f t="shared" si="0"/>
        <v>8.5416666666666662E-3</v>
      </c>
      <c r="N7">
        <f t="shared" si="1"/>
        <v>4.2556423611111115E-4</v>
      </c>
    </row>
    <row r="8" spans="1:14" x14ac:dyDescent="0.3">
      <c r="A8">
        <v>-10.199999999999999</v>
      </c>
      <c r="B8">
        <v>1.2</v>
      </c>
      <c r="D8">
        <v>-7.6</v>
      </c>
      <c r="E8">
        <v>0.5</v>
      </c>
      <c r="G8">
        <v>-11</v>
      </c>
      <c r="H8">
        <v>163</v>
      </c>
      <c r="I8">
        <f>(H8/$B$29)/$B$27</f>
        <v>0.31047619047619046</v>
      </c>
      <c r="J8">
        <f>(1/$B$29/$B$27)*(6+H8*6/$B$29)</f>
        <v>2.029931972789116E-2</v>
      </c>
      <c r="K8">
        <v>30</v>
      </c>
      <c r="L8">
        <v>4.2</v>
      </c>
      <c r="M8">
        <f t="shared" ref="M8:M27" si="2">(L8/$B$28)/$B$27</f>
        <v>8.7500000000000008E-3</v>
      </c>
      <c r="N8">
        <f t="shared" ref="N8:N16" si="3">(1/$B$28/$B$27)*(0.2+L8*0.2/$B$28)</f>
        <v>4.2578125E-4</v>
      </c>
    </row>
    <row r="9" spans="1:14" x14ac:dyDescent="0.3">
      <c r="A9">
        <v>-9.6</v>
      </c>
      <c r="B9">
        <v>1.7</v>
      </c>
      <c r="D9">
        <v>-7.1</v>
      </c>
      <c r="E9">
        <v>0.8</v>
      </c>
      <c r="G9">
        <v>-10.199999999999999</v>
      </c>
      <c r="H9">
        <v>267</v>
      </c>
      <c r="I9">
        <f>(H9/$B$29)/$B$27</f>
        <v>0.50857142857142856</v>
      </c>
      <c r="J9">
        <f>(1/$B$29/$B$27)*(6+H9*6/$B$29)</f>
        <v>2.5959183673469392E-2</v>
      </c>
      <c r="K9">
        <v>40</v>
      </c>
      <c r="L9">
        <v>4.3</v>
      </c>
      <c r="M9">
        <f t="shared" si="2"/>
        <v>8.9583333333333338E-3</v>
      </c>
      <c r="N9">
        <f t="shared" si="3"/>
        <v>4.259982638888889E-4</v>
      </c>
    </row>
    <row r="10" spans="1:14" x14ac:dyDescent="0.3">
      <c r="A10">
        <v>-8.9</v>
      </c>
      <c r="B10">
        <v>2.5</v>
      </c>
      <c r="D10">
        <v>-6.5</v>
      </c>
      <c r="E10">
        <v>1.3</v>
      </c>
      <c r="G10">
        <v>-9.6</v>
      </c>
      <c r="H10">
        <v>420</v>
      </c>
      <c r="I10">
        <f>(H10/$B$29)/$B$27</f>
        <v>0.8</v>
      </c>
      <c r="J10">
        <f>(1/$B$29/$B$27)*(20+H9*20/$B$29)</f>
        <v>8.653061224489797E-2</v>
      </c>
      <c r="K10">
        <v>50</v>
      </c>
      <c r="L10">
        <v>4.5</v>
      </c>
      <c r="M10">
        <f t="shared" si="2"/>
        <v>9.3749999999999997E-3</v>
      </c>
      <c r="N10">
        <f t="shared" si="3"/>
        <v>4.264322916666667E-4</v>
      </c>
    </row>
    <row r="11" spans="1:14" x14ac:dyDescent="0.3">
      <c r="A11">
        <v>-8.3000000000000007</v>
      </c>
      <c r="B11">
        <v>3.4</v>
      </c>
      <c r="D11">
        <v>-6.1</v>
      </c>
      <c r="E11">
        <v>1.7</v>
      </c>
      <c r="G11">
        <v>-8.9</v>
      </c>
      <c r="H11">
        <v>540</v>
      </c>
      <c r="I11">
        <f>(H11/$B$29)/$B$27</f>
        <v>1.0285714285714287</v>
      </c>
      <c r="J11">
        <f>(1/$B$29/$B$27)*(20+H10*20/$B$29)</f>
        <v>0.1142857142857143</v>
      </c>
      <c r="K11">
        <v>60</v>
      </c>
      <c r="L11">
        <v>4.5</v>
      </c>
      <c r="M11">
        <f t="shared" si="2"/>
        <v>9.3749999999999997E-3</v>
      </c>
      <c r="N11">
        <f t="shared" si="3"/>
        <v>4.264322916666667E-4</v>
      </c>
    </row>
    <row r="12" spans="1:14" x14ac:dyDescent="0.3">
      <c r="A12">
        <v>-7.8</v>
      </c>
      <c r="B12">
        <v>4.2</v>
      </c>
      <c r="D12">
        <v>-5.8</v>
      </c>
      <c r="E12">
        <v>2.2000000000000002</v>
      </c>
      <c r="G12">
        <v>-8.3000000000000007</v>
      </c>
      <c r="H12">
        <v>640</v>
      </c>
      <c r="I12">
        <f>(H12/$B$29)/$B$27</f>
        <v>1.2190476190476189</v>
      </c>
      <c r="J12">
        <f>(1/$B$29/$B$27)*(20+H11*20/$B$29)</f>
        <v>0.1360544217687075</v>
      </c>
      <c r="K12">
        <v>70</v>
      </c>
      <c r="L12">
        <v>4.5999999999999996</v>
      </c>
      <c r="M12">
        <f t="shared" si="2"/>
        <v>9.5833333333333326E-3</v>
      </c>
      <c r="N12">
        <f t="shared" si="3"/>
        <v>4.2664930555555555E-4</v>
      </c>
    </row>
    <row r="13" spans="1:14" x14ac:dyDescent="0.3">
      <c r="A13">
        <v>-7.4</v>
      </c>
      <c r="B13">
        <v>5</v>
      </c>
      <c r="D13">
        <v>-5.2</v>
      </c>
      <c r="E13">
        <v>2.9</v>
      </c>
      <c r="G13">
        <v>-7.8</v>
      </c>
      <c r="H13">
        <v>720</v>
      </c>
      <c r="I13">
        <f>(H13/$B$29)/$B$27</f>
        <v>1.3714285714285714</v>
      </c>
      <c r="J13">
        <f>(1/$B$29/$B$27)*(20+H12*20/$B$29)</f>
        <v>0.1541950113378685</v>
      </c>
      <c r="K13">
        <v>80</v>
      </c>
      <c r="L13">
        <v>4.7</v>
      </c>
      <c r="M13">
        <f t="shared" si="2"/>
        <v>9.7916666666666673E-3</v>
      </c>
      <c r="N13">
        <f t="shared" si="3"/>
        <v>4.2686631944444445E-4</v>
      </c>
    </row>
    <row r="14" spans="1:14" x14ac:dyDescent="0.3">
      <c r="A14">
        <v>-7.2</v>
      </c>
      <c r="B14">
        <v>5.5</v>
      </c>
      <c r="D14">
        <v>-5</v>
      </c>
      <c r="E14">
        <v>3.5</v>
      </c>
      <c r="G14">
        <v>-7.4</v>
      </c>
      <c r="H14">
        <v>780</v>
      </c>
      <c r="I14">
        <f>(H14/$B$29)/$B$27</f>
        <v>1.4857142857142858</v>
      </c>
      <c r="J14">
        <f>(1/$B$29/$B$27)*(20+H13*20/$B$29)</f>
        <v>0.16870748299319729</v>
      </c>
      <c r="K14">
        <v>90</v>
      </c>
      <c r="L14">
        <v>5</v>
      </c>
      <c r="M14">
        <f t="shared" si="2"/>
        <v>1.0416666666666668E-2</v>
      </c>
      <c r="N14">
        <f t="shared" si="3"/>
        <v>4.2751736111111115E-4</v>
      </c>
    </row>
    <row r="15" spans="1:14" x14ac:dyDescent="0.3">
      <c r="A15">
        <v>-6.8</v>
      </c>
      <c r="B15">
        <v>6.3</v>
      </c>
      <c r="D15">
        <v>-4.7</v>
      </c>
      <c r="E15">
        <v>4.0999999999999996</v>
      </c>
      <c r="G15">
        <v>-7.2</v>
      </c>
      <c r="H15">
        <v>820</v>
      </c>
      <c r="I15">
        <f>(H15/$B$29)/$B$27</f>
        <v>1.5619047619047619</v>
      </c>
      <c r="J15">
        <f>(1/$B$29/$B$27)*(20+H14*20/$B$29)</f>
        <v>0.17959183673469392</v>
      </c>
      <c r="K15">
        <v>100</v>
      </c>
      <c r="L15">
        <v>5.2</v>
      </c>
      <c r="M15">
        <f t="shared" si="2"/>
        <v>1.0833333333333334E-2</v>
      </c>
      <c r="N15">
        <f t="shared" si="3"/>
        <v>4.2795138888888896E-4</v>
      </c>
    </row>
    <row r="16" spans="1:14" x14ac:dyDescent="0.3">
      <c r="A16">
        <v>-6.6</v>
      </c>
      <c r="B16">
        <v>7</v>
      </c>
      <c r="D16">
        <v>-4.4000000000000004</v>
      </c>
      <c r="E16">
        <v>4.8</v>
      </c>
      <c r="G16">
        <v>-6.9</v>
      </c>
      <c r="H16">
        <v>860</v>
      </c>
      <c r="I16">
        <f>(H16/$B$29)/$B$27</f>
        <v>1.638095238095238</v>
      </c>
      <c r="J16">
        <f>(1/$B$29/$B$27)*(20+H15*20/$B$29)</f>
        <v>0.1868480725623583</v>
      </c>
      <c r="K16">
        <v>110</v>
      </c>
      <c r="L16">
        <v>5.9</v>
      </c>
      <c r="M16">
        <f t="shared" si="2"/>
        <v>1.2291666666666668E-2</v>
      </c>
      <c r="N16">
        <f t="shared" si="3"/>
        <v>4.294704861111111E-4</v>
      </c>
    </row>
    <row r="17" spans="1:14" x14ac:dyDescent="0.3">
      <c r="A17">
        <v>-6.4</v>
      </c>
      <c r="B17">
        <v>7.7</v>
      </c>
      <c r="D17">
        <v>-4.0999999999999996</v>
      </c>
      <c r="E17">
        <v>5.4</v>
      </c>
      <c r="G17">
        <v>-6.6</v>
      </c>
      <c r="H17">
        <v>895</v>
      </c>
      <c r="I17">
        <f>(H17/$B$29)/$B$27</f>
        <v>1.7047619047619047</v>
      </c>
      <c r="J17">
        <f>(1/$B$29/$B$27)*(20+H16*20/$B$29)</f>
        <v>0.19410430839002268</v>
      </c>
      <c r="K17">
        <v>120</v>
      </c>
      <c r="L17">
        <v>15</v>
      </c>
      <c r="M17">
        <f t="shared" si="2"/>
        <v>3.125E-2</v>
      </c>
      <c r="N17">
        <f>(1/$B$28/$B$27)*(0.6+L17*0.6/$B$28)</f>
        <v>1.3476562499999999E-3</v>
      </c>
    </row>
    <row r="18" spans="1:14" x14ac:dyDescent="0.3">
      <c r="A18">
        <v>-6.1</v>
      </c>
      <c r="B18">
        <v>8.4</v>
      </c>
      <c r="D18">
        <v>-3.9</v>
      </c>
      <c r="E18">
        <v>6</v>
      </c>
      <c r="G18">
        <v>-6.4</v>
      </c>
      <c r="H18">
        <v>920</v>
      </c>
      <c r="I18">
        <f>(H18/$B$29)/$B$27</f>
        <v>1.7523809523809526</v>
      </c>
      <c r="J18">
        <f>(1/$B$29/$B$27)*(20+H17*20/$B$29)</f>
        <v>0.20045351473922907</v>
      </c>
      <c r="K18">
        <v>130</v>
      </c>
      <c r="L18">
        <v>42</v>
      </c>
      <c r="M18">
        <f t="shared" si="2"/>
        <v>8.7499999999999994E-2</v>
      </c>
      <c r="N18">
        <f>(1/$B$28/$B$27)*(2+L18*2/$B$28)</f>
        <v>5.0781250000000002E-3</v>
      </c>
    </row>
    <row r="19" spans="1:14" x14ac:dyDescent="0.3">
      <c r="A19">
        <v>-5.8</v>
      </c>
      <c r="B19">
        <v>9</v>
      </c>
      <c r="D19">
        <v>-3.7</v>
      </c>
      <c r="E19">
        <v>6.5</v>
      </c>
      <c r="G19">
        <v>-6.1</v>
      </c>
      <c r="H19">
        <v>950</v>
      </c>
      <c r="I19">
        <f>(H19/$B$29)/$B$27</f>
        <v>1.8095238095238095</v>
      </c>
      <c r="J19">
        <f>(1/$B$29/$B$27)*(20+H18*20/$B$29)</f>
        <v>0.20498866213151931</v>
      </c>
      <c r="K19">
        <v>140</v>
      </c>
      <c r="L19">
        <v>84</v>
      </c>
      <c r="M19">
        <f t="shared" si="2"/>
        <v>0.17499999999999999</v>
      </c>
      <c r="N19">
        <f>(1/$B$28/$B$27)*(2+L19*2/$B$28)</f>
        <v>5.9895833333333329E-3</v>
      </c>
    </row>
    <row r="20" spans="1:14" x14ac:dyDescent="0.3">
      <c r="A20">
        <v>-5.7</v>
      </c>
      <c r="B20">
        <v>9.4</v>
      </c>
      <c r="D20">
        <v>-3.4</v>
      </c>
      <c r="E20">
        <v>7.3</v>
      </c>
      <c r="G20">
        <v>-5.8</v>
      </c>
      <c r="H20">
        <v>970</v>
      </c>
      <c r="I20">
        <f>(H20/$B$29)/$B$27</f>
        <v>1.8476190476190475</v>
      </c>
      <c r="J20">
        <f>(1/$B$29/$B$27)*(20+H19*20/$B$29)</f>
        <v>0.21043083900226761</v>
      </c>
      <c r="K20">
        <v>150</v>
      </c>
      <c r="L20">
        <v>126</v>
      </c>
      <c r="M20">
        <f t="shared" si="2"/>
        <v>0.26250000000000001</v>
      </c>
      <c r="N20">
        <f>(1/$B$28/$B$27)*(6+L20*6/$B$28)</f>
        <v>2.0703124999999999E-2</v>
      </c>
    </row>
    <row r="21" spans="1:14" x14ac:dyDescent="0.3">
      <c r="A21">
        <v>-5.5</v>
      </c>
      <c r="B21">
        <v>10</v>
      </c>
      <c r="D21">
        <v>-3.2</v>
      </c>
      <c r="E21">
        <v>8</v>
      </c>
      <c r="G21">
        <v>-5.7</v>
      </c>
      <c r="H21">
        <v>980</v>
      </c>
      <c r="I21">
        <f>(H21/$B$29)/$B$27</f>
        <v>1.8666666666666667</v>
      </c>
      <c r="J21">
        <f>(1/$B$29/$B$27)*(20+H20*20/$B$29)</f>
        <v>0.2140589569160998</v>
      </c>
      <c r="K21">
        <v>160</v>
      </c>
      <c r="L21">
        <v>180</v>
      </c>
      <c r="M21">
        <f t="shared" si="2"/>
        <v>0.375</v>
      </c>
      <c r="N21">
        <f t="shared" ref="N21:N22" si="4">(1/$B$28/$B$27)*(6+L21*6/$B$28)</f>
        <v>2.4218750000000001E-2</v>
      </c>
    </row>
    <row r="22" spans="1:14" x14ac:dyDescent="0.3">
      <c r="D22">
        <v>-3</v>
      </c>
      <c r="E22">
        <v>8.6</v>
      </c>
      <c r="G22">
        <v>-5.5</v>
      </c>
      <c r="H22">
        <v>1000</v>
      </c>
      <c r="I22">
        <f>(H22/$B$29)/$B$27</f>
        <v>1.9047619047619047</v>
      </c>
      <c r="J22">
        <f>(1/$B$29/$B$27)*(20+H21*20/$B$29)</f>
        <v>0.21587301587301588</v>
      </c>
      <c r="K22">
        <v>170</v>
      </c>
      <c r="L22">
        <v>246</v>
      </c>
      <c r="M22">
        <f t="shared" si="2"/>
        <v>0.51249999999999996</v>
      </c>
      <c r="N22">
        <f t="shared" si="4"/>
        <v>2.8515624999999999E-2</v>
      </c>
    </row>
    <row r="23" spans="1:14" x14ac:dyDescent="0.3">
      <c r="D23">
        <v>-2.8</v>
      </c>
      <c r="E23">
        <v>9</v>
      </c>
      <c r="K23">
        <v>180</v>
      </c>
      <c r="L23">
        <v>360</v>
      </c>
      <c r="M23">
        <f t="shared" si="2"/>
        <v>0.75</v>
      </c>
      <c r="N23">
        <f>(1/$B$28/$B$27)*(20+L23*20/$B$28)</f>
        <v>0.11979166666666667</v>
      </c>
    </row>
    <row r="24" spans="1:14" x14ac:dyDescent="0.3">
      <c r="D24">
        <v>-2.6</v>
      </c>
      <c r="E24">
        <v>10</v>
      </c>
      <c r="K24">
        <v>190</v>
      </c>
      <c r="L24">
        <v>470</v>
      </c>
      <c r="M24">
        <f t="shared" si="2"/>
        <v>0.97916666666666663</v>
      </c>
      <c r="N24">
        <f t="shared" ref="N24:N27" si="5">(1/$B$28/$B$27)*(20+L24*20/$B$28)</f>
        <v>0.14366319444444448</v>
      </c>
    </row>
    <row r="25" spans="1:14" x14ac:dyDescent="0.3">
      <c r="K25">
        <v>200</v>
      </c>
      <c r="L25">
        <v>560</v>
      </c>
      <c r="M25">
        <f t="shared" si="2"/>
        <v>1.1666666666666665</v>
      </c>
      <c r="N25">
        <f t="shared" si="5"/>
        <v>0.16319444444444448</v>
      </c>
    </row>
    <row r="26" spans="1:14" x14ac:dyDescent="0.3">
      <c r="K26">
        <v>210</v>
      </c>
      <c r="L26">
        <v>640</v>
      </c>
      <c r="M26">
        <f t="shared" si="2"/>
        <v>1.3333333333333335</v>
      </c>
      <c r="N26">
        <f t="shared" si="5"/>
        <v>0.18055555555555555</v>
      </c>
    </row>
    <row r="27" spans="1:14" x14ac:dyDescent="0.3">
      <c r="A27" s="10" t="s">
        <v>7</v>
      </c>
      <c r="B27" s="10">
        <v>2.5</v>
      </c>
      <c r="K27">
        <v>220</v>
      </c>
      <c r="L27">
        <v>690</v>
      </c>
      <c r="M27">
        <f t="shared" si="2"/>
        <v>1.4375</v>
      </c>
      <c r="N27">
        <f t="shared" si="5"/>
        <v>0.19140625</v>
      </c>
    </row>
    <row r="28" spans="1:14" x14ac:dyDescent="0.3">
      <c r="A28" s="10" t="s">
        <v>8</v>
      </c>
      <c r="B28" s="10">
        <v>192</v>
      </c>
      <c r="C28" s="13"/>
    </row>
    <row r="29" spans="1:14" x14ac:dyDescent="0.3">
      <c r="B29" s="10">
        <v>210</v>
      </c>
      <c r="C29" s="9"/>
    </row>
    <row r="30" spans="1:14" x14ac:dyDescent="0.3">
      <c r="A30" s="5" t="s">
        <v>5</v>
      </c>
      <c r="B30" s="5">
        <v>-8</v>
      </c>
      <c r="D30" s="6" t="s">
        <v>5</v>
      </c>
      <c r="E30" s="6">
        <v>-6</v>
      </c>
      <c r="G30" s="7" t="s">
        <v>1</v>
      </c>
      <c r="H30" s="7">
        <v>-8</v>
      </c>
      <c r="I30" s="7"/>
      <c r="K30" s="8" t="s">
        <v>0</v>
      </c>
      <c r="L30" s="8">
        <v>220</v>
      </c>
      <c r="M30" s="8"/>
    </row>
    <row r="31" spans="1:14" x14ac:dyDescent="0.3">
      <c r="A31" s="5"/>
      <c r="B31" s="5"/>
      <c r="D31" s="6"/>
      <c r="E31" s="6"/>
      <c r="G31" s="7" t="s">
        <v>6</v>
      </c>
      <c r="H31" s="7">
        <v>1.5</v>
      </c>
      <c r="I31" s="7"/>
      <c r="K31" s="8" t="s">
        <v>6</v>
      </c>
      <c r="L31" s="8">
        <v>1.5</v>
      </c>
      <c r="M31" s="8"/>
    </row>
    <row r="32" spans="1:14" x14ac:dyDescent="0.3">
      <c r="A32" s="5" t="s">
        <v>0</v>
      </c>
      <c r="B32" s="5" t="s">
        <v>2</v>
      </c>
      <c r="D32" s="6" t="s">
        <v>0</v>
      </c>
      <c r="E32" s="6" t="s">
        <v>2</v>
      </c>
      <c r="G32" s="7"/>
      <c r="H32" s="7"/>
      <c r="I32" s="7"/>
      <c r="K32" s="8"/>
      <c r="L32" s="8"/>
      <c r="M32" s="8"/>
    </row>
    <row r="33" spans="1:14" x14ac:dyDescent="0.3">
      <c r="A33">
        <v>100</v>
      </c>
      <c r="B33">
        <v>0</v>
      </c>
      <c r="D33">
        <v>90</v>
      </c>
      <c r="E33">
        <v>0</v>
      </c>
      <c r="G33" s="7" t="s">
        <v>0</v>
      </c>
      <c r="H33" s="7" t="s">
        <v>4</v>
      </c>
      <c r="I33" s="7" t="s">
        <v>12</v>
      </c>
      <c r="J33" s="7" t="s">
        <v>14</v>
      </c>
      <c r="K33" s="8" t="s">
        <v>1</v>
      </c>
      <c r="L33" s="8" t="s">
        <v>4</v>
      </c>
      <c r="M33" s="8" t="s">
        <v>12</v>
      </c>
      <c r="N33" s="8" t="s">
        <v>14</v>
      </c>
    </row>
    <row r="34" spans="1:14" x14ac:dyDescent="0.3">
      <c r="A34">
        <v>110</v>
      </c>
      <c r="B34">
        <v>0.1</v>
      </c>
      <c r="D34">
        <v>100</v>
      </c>
      <c r="E34">
        <v>0.3</v>
      </c>
      <c r="G34">
        <v>0</v>
      </c>
      <c r="H34">
        <v>44</v>
      </c>
      <c r="I34">
        <f>($B$55*1000/H34)*$B$54</f>
        <v>85.227272727272734</v>
      </c>
      <c r="J34">
        <f>($B$54/H34)*(60+$B$55*1000*2/H34)</f>
        <v>7.2830578512396693</v>
      </c>
      <c r="K34">
        <v>-17.2</v>
      </c>
      <c r="L34">
        <v>44</v>
      </c>
      <c r="M34">
        <f>($B$55*1000/L34)*$B$54</f>
        <v>85.227272727272734</v>
      </c>
      <c r="N34">
        <f>($B$54/L34)*(60+$B$55*1000*2/L34)</f>
        <v>7.2830578512396693</v>
      </c>
    </row>
    <row r="35" spans="1:14" x14ac:dyDescent="0.3">
      <c r="A35">
        <v>120</v>
      </c>
      <c r="B35">
        <v>0.1</v>
      </c>
      <c r="D35">
        <v>110</v>
      </c>
      <c r="E35">
        <v>0.4</v>
      </c>
      <c r="G35">
        <v>10</v>
      </c>
      <c r="H35">
        <v>44</v>
      </c>
      <c r="I35">
        <f t="shared" ref="I35:I56" si="6">($B$55*1000/H35)*$B$54</f>
        <v>85.227272727272734</v>
      </c>
      <c r="J35">
        <f t="shared" ref="J35:J49" si="7">($B$54/H35)*(60+$B$55*1000*2/H35)</f>
        <v>7.2830578512396693</v>
      </c>
      <c r="K35">
        <v>-15</v>
      </c>
      <c r="L35" s="9">
        <v>46</v>
      </c>
      <c r="M35">
        <f t="shared" ref="M35:M43" si="8">($B$55*1000/L35)*$B$54</f>
        <v>81.521739130434781</v>
      </c>
      <c r="N35">
        <f t="shared" ref="N35:N37" si="9">($B$54/L35)*(60+$B$55*1000*2/L35)</f>
        <v>6.8052930056710776</v>
      </c>
    </row>
    <row r="36" spans="1:14" x14ac:dyDescent="0.3">
      <c r="A36">
        <v>130</v>
      </c>
      <c r="B36">
        <v>0.15</v>
      </c>
      <c r="D36">
        <v>120</v>
      </c>
      <c r="E36">
        <v>0.5</v>
      </c>
      <c r="G36">
        <v>20</v>
      </c>
      <c r="H36">
        <v>44</v>
      </c>
      <c r="I36">
        <f t="shared" si="6"/>
        <v>85.227272727272734</v>
      </c>
      <c r="J36">
        <f t="shared" si="7"/>
        <v>7.2830578512396693</v>
      </c>
      <c r="K36">
        <v>-12.6</v>
      </c>
      <c r="L36" s="9">
        <v>76</v>
      </c>
      <c r="M36">
        <f t="shared" si="8"/>
        <v>49.34210526315789</v>
      </c>
      <c r="N36">
        <f t="shared" si="9"/>
        <v>3.2721606648199444</v>
      </c>
    </row>
    <row r="37" spans="1:14" x14ac:dyDescent="0.3">
      <c r="A37">
        <v>140</v>
      </c>
      <c r="B37">
        <v>0.3</v>
      </c>
      <c r="D37">
        <v>130</v>
      </c>
      <c r="E37">
        <v>0.9</v>
      </c>
      <c r="G37">
        <v>30</v>
      </c>
      <c r="H37">
        <v>44</v>
      </c>
      <c r="I37">
        <f t="shared" si="6"/>
        <v>85.227272727272734</v>
      </c>
      <c r="J37">
        <f t="shared" si="7"/>
        <v>7.2830578512396693</v>
      </c>
      <c r="K37">
        <v>-11.6</v>
      </c>
      <c r="L37" s="9">
        <v>96</v>
      </c>
      <c r="M37">
        <f t="shared" si="8"/>
        <v>39.0625</v>
      </c>
      <c r="N37">
        <f t="shared" si="9"/>
        <v>2.3763020833333335</v>
      </c>
    </row>
    <row r="38" spans="1:14" x14ac:dyDescent="0.3">
      <c r="A38">
        <v>150</v>
      </c>
      <c r="B38">
        <v>0.4</v>
      </c>
      <c r="D38">
        <v>140</v>
      </c>
      <c r="E38">
        <v>1.5</v>
      </c>
      <c r="G38">
        <v>40</v>
      </c>
      <c r="H38">
        <v>44</v>
      </c>
      <c r="I38">
        <f t="shared" si="6"/>
        <v>85.227272727272734</v>
      </c>
      <c r="J38">
        <f t="shared" si="7"/>
        <v>7.2830578512396693</v>
      </c>
      <c r="K38">
        <v>-10.4</v>
      </c>
      <c r="L38" s="9">
        <v>144</v>
      </c>
      <c r="M38">
        <f t="shared" si="8"/>
        <v>26.041666666666664</v>
      </c>
      <c r="N38">
        <f>($B$54/L38)*(60+$B$55*1000*6/L38)</f>
        <v>2.1267361111111112</v>
      </c>
    </row>
    <row r="39" spans="1:14" x14ac:dyDescent="0.3">
      <c r="A39">
        <v>160</v>
      </c>
      <c r="B39">
        <v>0.6</v>
      </c>
      <c r="D39">
        <v>150</v>
      </c>
      <c r="E39">
        <v>2</v>
      </c>
      <c r="G39">
        <v>50</v>
      </c>
      <c r="H39">
        <v>44</v>
      </c>
      <c r="I39">
        <f t="shared" si="6"/>
        <v>85.227272727272734</v>
      </c>
      <c r="J39">
        <f t="shared" si="7"/>
        <v>7.2830578512396693</v>
      </c>
      <c r="K39">
        <v>-8.8000000000000007</v>
      </c>
      <c r="L39" s="9">
        <v>231</v>
      </c>
      <c r="M39">
        <f t="shared" si="8"/>
        <v>16.233766233766232</v>
      </c>
      <c r="N39">
        <f t="shared" ref="N39" si="10">($B$54/L39)*(60+$B$55*1000*6/L39)</f>
        <v>1.0710069151627593</v>
      </c>
    </row>
    <row r="40" spans="1:14" x14ac:dyDescent="0.3">
      <c r="A40">
        <v>170</v>
      </c>
      <c r="B40">
        <v>1</v>
      </c>
      <c r="D40">
        <v>160</v>
      </c>
      <c r="E40">
        <v>2.8</v>
      </c>
      <c r="G40">
        <v>60</v>
      </c>
      <c r="H40">
        <v>44</v>
      </c>
      <c r="I40">
        <f t="shared" si="6"/>
        <v>85.227272727272734</v>
      </c>
      <c r="J40">
        <f t="shared" si="7"/>
        <v>7.2830578512396693</v>
      </c>
      <c r="K40">
        <v>-7</v>
      </c>
      <c r="L40" s="9">
        <v>360</v>
      </c>
      <c r="M40">
        <f t="shared" si="8"/>
        <v>10.416666666666668</v>
      </c>
      <c r="N40">
        <f>($B$54/L40)*(60+$B$55*1000*20/L40)</f>
        <v>0.99537037037037024</v>
      </c>
    </row>
    <row r="41" spans="1:14" x14ac:dyDescent="0.3">
      <c r="A41">
        <v>180</v>
      </c>
      <c r="B41">
        <v>1.4</v>
      </c>
      <c r="D41">
        <v>166</v>
      </c>
      <c r="E41">
        <v>3.2</v>
      </c>
      <c r="G41">
        <v>70</v>
      </c>
      <c r="H41">
        <v>44</v>
      </c>
      <c r="I41">
        <f t="shared" si="6"/>
        <v>85.227272727272734</v>
      </c>
      <c r="J41">
        <f t="shared" si="7"/>
        <v>7.2830578512396693</v>
      </c>
      <c r="K41">
        <v>-6.3</v>
      </c>
      <c r="L41" s="9">
        <v>380</v>
      </c>
      <c r="M41">
        <f t="shared" si="8"/>
        <v>9.8684210526315788</v>
      </c>
      <c r="N41">
        <f t="shared" ref="N41:N43" si="11">($B$54/L41)*(60+$B$55*1000*20/L41)</f>
        <v>0.91412742382271461</v>
      </c>
    </row>
    <row r="42" spans="1:14" x14ac:dyDescent="0.3">
      <c r="A42">
        <v>190</v>
      </c>
      <c r="B42">
        <v>1.9</v>
      </c>
      <c r="D42">
        <v>170</v>
      </c>
      <c r="E42">
        <v>3.6</v>
      </c>
      <c r="G42">
        <v>80</v>
      </c>
      <c r="H42">
        <v>44</v>
      </c>
      <c r="I42">
        <f t="shared" si="6"/>
        <v>85.227272727272734</v>
      </c>
      <c r="J42">
        <f t="shared" si="7"/>
        <v>7.2830578512396693</v>
      </c>
      <c r="K42">
        <v>-5.8</v>
      </c>
      <c r="L42" s="9">
        <v>400</v>
      </c>
      <c r="M42">
        <f t="shared" si="8"/>
        <v>9.375</v>
      </c>
      <c r="N42">
        <f t="shared" si="11"/>
        <v>0.84375</v>
      </c>
    </row>
    <row r="43" spans="1:14" x14ac:dyDescent="0.3">
      <c r="A43">
        <v>200</v>
      </c>
      <c r="B43">
        <v>2.5</v>
      </c>
      <c r="D43">
        <v>176</v>
      </c>
      <c r="E43">
        <v>4.0999999999999996</v>
      </c>
      <c r="G43">
        <v>90</v>
      </c>
      <c r="H43">
        <v>44</v>
      </c>
      <c r="I43">
        <f t="shared" si="6"/>
        <v>85.227272727272734</v>
      </c>
      <c r="J43">
        <f t="shared" si="7"/>
        <v>7.2830578512396693</v>
      </c>
      <c r="K43">
        <v>-5.5</v>
      </c>
      <c r="L43" s="9">
        <v>410</v>
      </c>
      <c r="M43">
        <f t="shared" si="8"/>
        <v>9.1463414634146343</v>
      </c>
      <c r="N43">
        <f t="shared" si="11"/>
        <v>0.81201665675193346</v>
      </c>
    </row>
    <row r="44" spans="1:14" x14ac:dyDescent="0.3">
      <c r="A44">
        <v>210</v>
      </c>
      <c r="B44">
        <v>3.2</v>
      </c>
      <c r="D44">
        <v>180</v>
      </c>
      <c r="E44">
        <v>4.4000000000000004</v>
      </c>
      <c r="G44">
        <v>100</v>
      </c>
      <c r="H44">
        <v>44</v>
      </c>
      <c r="I44">
        <f t="shared" si="6"/>
        <v>85.227272727272734</v>
      </c>
      <c r="J44">
        <f t="shared" si="7"/>
        <v>7.2830578512396693</v>
      </c>
    </row>
    <row r="45" spans="1:14" x14ac:dyDescent="0.3">
      <c r="A45">
        <v>220</v>
      </c>
      <c r="B45">
        <v>4</v>
      </c>
      <c r="D45">
        <v>186</v>
      </c>
      <c r="E45">
        <v>5</v>
      </c>
      <c r="G45">
        <v>110</v>
      </c>
      <c r="H45">
        <v>46</v>
      </c>
      <c r="I45">
        <f t="shared" si="6"/>
        <v>81.521739130434781</v>
      </c>
      <c r="J45">
        <f t="shared" si="7"/>
        <v>6.8052930056710776</v>
      </c>
    </row>
    <row r="46" spans="1:14" x14ac:dyDescent="0.3">
      <c r="D46">
        <v>192</v>
      </c>
      <c r="E46">
        <v>5.6</v>
      </c>
      <c r="G46">
        <v>120</v>
      </c>
      <c r="H46">
        <v>50</v>
      </c>
      <c r="I46">
        <f t="shared" si="6"/>
        <v>75</v>
      </c>
      <c r="J46">
        <f t="shared" si="7"/>
        <v>6</v>
      </c>
    </row>
    <row r="47" spans="1:14" x14ac:dyDescent="0.3">
      <c r="D47">
        <v>200</v>
      </c>
      <c r="E47">
        <v>6.5</v>
      </c>
      <c r="G47">
        <v>130</v>
      </c>
      <c r="H47">
        <v>64</v>
      </c>
      <c r="I47">
        <f t="shared" si="6"/>
        <v>58.59375</v>
      </c>
      <c r="J47">
        <f t="shared" si="7"/>
        <v>4.1748046875</v>
      </c>
    </row>
    <row r="48" spans="1:14" x14ac:dyDescent="0.3">
      <c r="D48">
        <v>206</v>
      </c>
      <c r="E48">
        <v>7.4</v>
      </c>
      <c r="G48">
        <v>140</v>
      </c>
      <c r="H48">
        <v>80</v>
      </c>
      <c r="I48">
        <f t="shared" si="6"/>
        <v>46.875</v>
      </c>
      <c r="J48">
        <f t="shared" si="7"/>
        <v>3.046875</v>
      </c>
    </row>
    <row r="49" spans="1:10" x14ac:dyDescent="0.3">
      <c r="D49">
        <v>210</v>
      </c>
      <c r="E49">
        <v>7.9</v>
      </c>
      <c r="G49">
        <v>150</v>
      </c>
      <c r="H49">
        <v>98</v>
      </c>
      <c r="I49">
        <f t="shared" si="6"/>
        <v>38.265306122448976</v>
      </c>
      <c r="J49">
        <f t="shared" si="7"/>
        <v>2.3115368596418162</v>
      </c>
    </row>
    <row r="50" spans="1:10" x14ac:dyDescent="0.3">
      <c r="D50">
        <v>216</v>
      </c>
      <c r="E50">
        <v>8.6999999999999993</v>
      </c>
      <c r="G50">
        <v>160</v>
      </c>
      <c r="H50">
        <v>120</v>
      </c>
      <c r="I50">
        <f t="shared" si="6"/>
        <v>31.25</v>
      </c>
      <c r="J50">
        <f>($B$54/H50)*(60+$B$55*1000*6/H50)</f>
        <v>2.8125</v>
      </c>
    </row>
    <row r="51" spans="1:10" x14ac:dyDescent="0.3">
      <c r="D51">
        <v>220</v>
      </c>
      <c r="E51">
        <v>9.1</v>
      </c>
      <c r="G51">
        <v>170</v>
      </c>
      <c r="H51">
        <v>150</v>
      </c>
      <c r="I51">
        <f t="shared" si="6"/>
        <v>25</v>
      </c>
      <c r="J51">
        <f t="shared" ref="J51:J56" si="12">($B$54/H51)*(60+$B$55*1000*6/H51)</f>
        <v>2</v>
      </c>
    </row>
    <row r="52" spans="1:10" x14ac:dyDescent="0.3">
      <c r="G52">
        <v>180</v>
      </c>
      <c r="H52">
        <v>180</v>
      </c>
      <c r="I52">
        <f t="shared" si="6"/>
        <v>20.833333333333336</v>
      </c>
      <c r="J52">
        <f t="shared" si="12"/>
        <v>1.5277777777777777</v>
      </c>
    </row>
    <row r="53" spans="1:10" x14ac:dyDescent="0.3">
      <c r="G53">
        <v>190</v>
      </c>
      <c r="H53">
        <v>210</v>
      </c>
      <c r="I53">
        <f t="shared" si="6"/>
        <v>17.857142857142858</v>
      </c>
      <c r="J53">
        <f t="shared" si="12"/>
        <v>1.2244897959183674</v>
      </c>
    </row>
    <row r="54" spans="1:10" x14ac:dyDescent="0.3">
      <c r="A54" s="10" t="s">
        <v>7</v>
      </c>
      <c r="B54" s="10">
        <v>2.5</v>
      </c>
      <c r="G54">
        <v>200</v>
      </c>
      <c r="H54">
        <v>234</v>
      </c>
      <c r="I54">
        <f t="shared" si="6"/>
        <v>16.025641025641026</v>
      </c>
      <c r="J54">
        <f t="shared" si="12"/>
        <v>1.051939513477975</v>
      </c>
    </row>
    <row r="55" spans="1:10" x14ac:dyDescent="0.3">
      <c r="A55" s="10" t="s">
        <v>9</v>
      </c>
      <c r="B55" s="10">
        <v>1.5</v>
      </c>
      <c r="G55">
        <v>210</v>
      </c>
      <c r="H55">
        <v>258</v>
      </c>
      <c r="I55">
        <f t="shared" si="6"/>
        <v>14.534883720930232</v>
      </c>
      <c r="J55">
        <f t="shared" si="12"/>
        <v>0.91941590048674959</v>
      </c>
    </row>
    <row r="56" spans="1:10" x14ac:dyDescent="0.3">
      <c r="G56">
        <v>220</v>
      </c>
      <c r="H56">
        <v>276</v>
      </c>
      <c r="I56">
        <f t="shared" si="6"/>
        <v>13.586956521739131</v>
      </c>
      <c r="J56">
        <f t="shared" si="12"/>
        <v>0.83884688090737236</v>
      </c>
    </row>
    <row r="62" spans="1:10" x14ac:dyDescent="0.3">
      <c r="A62" s="11" t="s">
        <v>1</v>
      </c>
      <c r="B62" s="11">
        <v>-8</v>
      </c>
    </row>
    <row r="63" spans="1:10" x14ac:dyDescent="0.3">
      <c r="A63" s="11" t="s">
        <v>0</v>
      </c>
      <c r="B63" s="11" t="s">
        <v>15</v>
      </c>
      <c r="C63" s="11" t="s">
        <v>16</v>
      </c>
    </row>
    <row r="64" spans="1:10" x14ac:dyDescent="0.3">
      <c r="A64">
        <v>0</v>
      </c>
      <c r="B64">
        <f>M5*I34</f>
        <v>0.67471590909090906</v>
      </c>
      <c r="C64">
        <f>I34*N5+M5*J34</f>
        <v>9.3871734030647386E-2</v>
      </c>
    </row>
    <row r="65" spans="1:11" x14ac:dyDescent="0.3">
      <c r="A65">
        <v>10</v>
      </c>
      <c r="B65">
        <f t="shared" ref="B65:B86" si="13">M6*I35</f>
        <v>0.71022727272727282</v>
      </c>
      <c r="C65">
        <f t="shared" ref="C65:C86" si="14">I35*N6+M6*J35</f>
        <v>9.6943332472451793E-2</v>
      </c>
      <c r="I65" s="12" t="s">
        <v>0</v>
      </c>
      <c r="J65" s="12">
        <v>220</v>
      </c>
    </row>
    <row r="66" spans="1:11" x14ac:dyDescent="0.3">
      <c r="A66">
        <v>20</v>
      </c>
      <c r="B66">
        <f t="shared" si="13"/>
        <v>0.72798295454545459</v>
      </c>
      <c r="C66">
        <f t="shared" si="14"/>
        <v>9.8479131693353997E-2</v>
      </c>
      <c r="I66" s="12" t="s">
        <v>1</v>
      </c>
      <c r="J66" s="12" t="s">
        <v>15</v>
      </c>
      <c r="K66" s="12" t="s">
        <v>16</v>
      </c>
    </row>
    <row r="67" spans="1:11" x14ac:dyDescent="0.3">
      <c r="A67">
        <v>30</v>
      </c>
      <c r="B67">
        <f t="shared" si="13"/>
        <v>0.74573863636363646</v>
      </c>
      <c r="C67">
        <f t="shared" si="14"/>
        <v>0.1000149309142562</v>
      </c>
      <c r="I67">
        <v>-17.2</v>
      </c>
      <c r="J67">
        <f>M34*I5</f>
        <v>1.4610389610389611</v>
      </c>
      <c r="K67">
        <f>M34*J5+I5*N34</f>
        <v>0.15871141845167819</v>
      </c>
    </row>
    <row r="68" spans="1:11" x14ac:dyDescent="0.3">
      <c r="A68">
        <v>40</v>
      </c>
      <c r="B68">
        <f t="shared" si="13"/>
        <v>0.76349431818181823</v>
      </c>
      <c r="C68">
        <f t="shared" si="14"/>
        <v>0.10155073013515842</v>
      </c>
      <c r="I68">
        <v>-8.8000000000000007</v>
      </c>
      <c r="J68">
        <f>M39*I11</f>
        <v>16.697588126159555</v>
      </c>
      <c r="K68">
        <f>M39*J11+I11*N39</f>
        <v>2.956894682312122</v>
      </c>
    </row>
    <row r="69" spans="1:11" x14ac:dyDescent="0.3">
      <c r="A69">
        <v>50</v>
      </c>
      <c r="B69">
        <f t="shared" si="13"/>
        <v>0.79900568181818188</v>
      </c>
      <c r="C69">
        <f t="shared" si="14"/>
        <v>0.10462232857696281</v>
      </c>
      <c r="I69">
        <v>-7</v>
      </c>
      <c r="J69">
        <f>M40*I16</f>
        <v>17.063492063492063</v>
      </c>
      <c r="K69">
        <f>M40*J16+I16*N40</f>
        <v>3.5768455530360295</v>
      </c>
    </row>
    <row r="70" spans="1:11" x14ac:dyDescent="0.3">
      <c r="A70">
        <v>60</v>
      </c>
      <c r="B70">
        <f t="shared" si="13"/>
        <v>0.79900568181818188</v>
      </c>
      <c r="C70">
        <f t="shared" si="14"/>
        <v>0.10462232857696281</v>
      </c>
      <c r="I70">
        <v>-6.3</v>
      </c>
      <c r="J70">
        <f>M41*I18</f>
        <v>17.29323308270677</v>
      </c>
      <c r="K70">
        <f>M41*J18+I18*N41</f>
        <v>3.5800591704825981</v>
      </c>
    </row>
    <row r="71" spans="1:11" x14ac:dyDescent="0.3">
      <c r="A71">
        <v>70</v>
      </c>
      <c r="B71">
        <f t="shared" si="13"/>
        <v>0.81676136363636365</v>
      </c>
      <c r="C71">
        <f t="shared" si="14"/>
        <v>0.106158127797865</v>
      </c>
      <c r="I71">
        <v>-5.8</v>
      </c>
      <c r="J71">
        <f>M42*I20</f>
        <v>17.321428571428569</v>
      </c>
      <c r="K71">
        <f>M42*J20+I20*N42</f>
        <v>3.5317176870748304</v>
      </c>
    </row>
    <row r="72" spans="1:11" x14ac:dyDescent="0.3">
      <c r="A72">
        <v>80</v>
      </c>
      <c r="B72">
        <f t="shared" si="13"/>
        <v>0.83451704545454553</v>
      </c>
      <c r="C72">
        <f t="shared" si="14"/>
        <v>0.10769392701876723</v>
      </c>
      <c r="I72">
        <v>-5.5</v>
      </c>
      <c r="J72">
        <f>M43*I22</f>
        <v>17.421602787456447</v>
      </c>
      <c r="K72">
        <f>M43*J22+I22*N43</f>
        <v>3.5211467097249374</v>
      </c>
    </row>
    <row r="73" spans="1:11" x14ac:dyDescent="0.3">
      <c r="A73">
        <v>90</v>
      </c>
      <c r="B73">
        <f t="shared" si="13"/>
        <v>0.88778409090909105</v>
      </c>
      <c r="C73">
        <f t="shared" si="14"/>
        <v>0.11230132468147386</v>
      </c>
    </row>
    <row r="74" spans="1:11" x14ac:dyDescent="0.3">
      <c r="A74">
        <v>100</v>
      </c>
      <c r="B74">
        <f t="shared" si="13"/>
        <v>0.9232954545454547</v>
      </c>
      <c r="C74">
        <f t="shared" si="14"/>
        <v>0.11537292312327825</v>
      </c>
    </row>
    <row r="75" spans="1:11" x14ac:dyDescent="0.3">
      <c r="A75">
        <v>110</v>
      </c>
      <c r="B75">
        <f t="shared" si="13"/>
        <v>1.002038043478261</v>
      </c>
      <c r="C75">
        <f t="shared" si="14"/>
        <v>0.11865957412767802</v>
      </c>
    </row>
    <row r="76" spans="1:11" x14ac:dyDescent="0.3">
      <c r="A76">
        <v>120</v>
      </c>
      <c r="B76">
        <f t="shared" si="13"/>
        <v>2.34375</v>
      </c>
      <c r="C76">
        <f t="shared" si="14"/>
        <v>0.28857421875</v>
      </c>
    </row>
    <row r="77" spans="1:11" x14ac:dyDescent="0.3">
      <c r="A77">
        <v>130</v>
      </c>
      <c r="B77">
        <f t="shared" si="13"/>
        <v>5.126953125</v>
      </c>
      <c r="C77">
        <f t="shared" si="14"/>
        <v>0.662841796875</v>
      </c>
    </row>
    <row r="78" spans="1:11" x14ac:dyDescent="0.3">
      <c r="A78">
        <v>140</v>
      </c>
      <c r="B78">
        <f t="shared" si="13"/>
        <v>8.203125</v>
      </c>
      <c r="C78">
        <f t="shared" si="14"/>
        <v>0.81396484375</v>
      </c>
    </row>
    <row r="79" spans="1:11" x14ac:dyDescent="0.3">
      <c r="A79">
        <v>150</v>
      </c>
      <c r="B79">
        <f t="shared" si="13"/>
        <v>10.044642857142856</v>
      </c>
      <c r="C79">
        <f t="shared" si="14"/>
        <v>1.3989898414723032</v>
      </c>
    </row>
    <row r="80" spans="1:11" x14ac:dyDescent="0.3">
      <c r="A80">
        <v>160</v>
      </c>
      <c r="B80">
        <f t="shared" si="13"/>
        <v>11.71875</v>
      </c>
      <c r="C80">
        <f t="shared" si="14"/>
        <v>1.8115234375</v>
      </c>
    </row>
    <row r="81" spans="1:3" x14ac:dyDescent="0.3">
      <c r="A81">
        <v>170</v>
      </c>
      <c r="B81">
        <f t="shared" si="13"/>
        <v>12.812499999999998</v>
      </c>
      <c r="C81">
        <f t="shared" si="14"/>
        <v>1.7378906249999999</v>
      </c>
    </row>
    <row r="82" spans="1:3" x14ac:dyDescent="0.3">
      <c r="A82">
        <v>180</v>
      </c>
      <c r="B82">
        <f t="shared" si="13"/>
        <v>15.625000000000002</v>
      </c>
      <c r="C82">
        <f t="shared" si="14"/>
        <v>3.6414930555555562</v>
      </c>
    </row>
    <row r="83" spans="1:3" x14ac:dyDescent="0.3">
      <c r="A83">
        <v>190</v>
      </c>
      <c r="B83">
        <f t="shared" si="13"/>
        <v>17.485119047619047</v>
      </c>
      <c r="C83">
        <f t="shared" si="14"/>
        <v>3.7643937783446719</v>
      </c>
    </row>
    <row r="84" spans="1:3" x14ac:dyDescent="0.3">
      <c r="A84">
        <v>200</v>
      </c>
      <c r="B84">
        <f t="shared" si="13"/>
        <v>18.696581196581192</v>
      </c>
      <c r="C84">
        <f t="shared" si="14"/>
        <v>3.8425583497698885</v>
      </c>
    </row>
    <row r="85" spans="1:3" x14ac:dyDescent="0.3">
      <c r="A85">
        <v>210</v>
      </c>
      <c r="B85">
        <f t="shared" si="13"/>
        <v>19.379844961240313</v>
      </c>
      <c r="C85">
        <f t="shared" si="14"/>
        <v>3.8502418724836245</v>
      </c>
    </row>
    <row r="86" spans="1:3" x14ac:dyDescent="0.3">
      <c r="A86">
        <v>220</v>
      </c>
      <c r="B86">
        <f t="shared" si="13"/>
        <v>19.53125</v>
      </c>
      <c r="C86">
        <f t="shared" si="14"/>
        <v>3.806470788043478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2015-06-05T18:19:34Z</dcterms:created>
  <dcterms:modified xsi:type="dcterms:W3CDTF">2020-03-15T16:39:50Z</dcterms:modified>
</cp:coreProperties>
</file>