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defaultThemeVersion="124226"/>
  <bookViews>
    <workbookView xWindow="0" yWindow="0" windowWidth="15345" windowHeight="4455" activeTab="2" xr2:uid="{00000000-000D-0000-FFFF-FFFF00000000}"/>
  </bookViews>
  <sheets>
    <sheet name="Алл+L17" sheetId="1" r:id="rId1"/>
    <sheet name="Сводные таблицы" sheetId="14" r:id="rId2"/>
    <sheet name="Лист1" sheetId="15" r:id="rId3"/>
    <sheet name="Инт+L17" sheetId="9" r:id="rId4"/>
    <sheet name="Алл+L17+аск" sheetId="2" r:id="rId5"/>
    <sheet name="Алл 30" sheetId="7" r:id="rId6"/>
    <sheet name="Алл 60" sheetId="3" r:id="rId7"/>
    <sheet name="Алл+тк" sheetId="10" r:id="rId8"/>
    <sheet name="Алл+Т" sheetId="6" r:id="rId9"/>
    <sheet name="Алл+Аск" sheetId="11" r:id="rId10"/>
    <sheet name="Инт+Т" sheetId="8" r:id="rId11"/>
    <sheet name="интактные" sheetId="4" r:id="rId12"/>
    <sheet name="STZ30" sheetId="5" r:id="rId13"/>
  </sheets>
  <calcPr calcId="171027"/>
  <fileRecoveryPr autoRecover="0"/>
</workbook>
</file>

<file path=xl/calcChain.xml><?xml version="1.0" encoding="utf-8"?>
<calcChain xmlns="http://schemas.openxmlformats.org/spreadsheetml/2006/main">
  <c r="G116" i="14" l="1"/>
  <c r="Y163" i="14"/>
  <c r="X162" i="14"/>
  <c r="S166" i="14"/>
  <c r="R162" i="14"/>
  <c r="G115" i="14"/>
  <c r="Q162" i="14"/>
  <c r="W114" i="14"/>
  <c r="V114" i="14" s="1"/>
  <c r="P189" i="14"/>
  <c r="G114" i="14"/>
  <c r="P162" i="14"/>
  <c r="N163" i="14"/>
  <c r="H113" i="14"/>
  <c r="G113" i="14" s="1"/>
  <c r="H124" i="14" l="1"/>
  <c r="G124" i="14" s="1"/>
  <c r="H125" i="14"/>
  <c r="G125" i="14" s="1"/>
  <c r="H123" i="14"/>
  <c r="G123" i="14" s="1"/>
  <c r="M188" i="14"/>
  <c r="H122" i="14" l="1"/>
  <c r="G122" i="14" s="1"/>
  <c r="L198" i="14"/>
  <c r="H112" i="14"/>
  <c r="G112" i="14" s="1"/>
  <c r="J194" i="14"/>
  <c r="G117" i="14" l="1"/>
  <c r="G118" i="14"/>
  <c r="G119" i="14" s="1"/>
  <c r="G127" i="14"/>
  <c r="G128" i="14" s="1"/>
  <c r="G126" i="14"/>
  <c r="H84" i="14"/>
  <c r="G84" i="14" s="1"/>
  <c r="H87" i="14"/>
  <c r="H86" i="14"/>
  <c r="G86" i="14" s="1"/>
  <c r="G85" i="14"/>
  <c r="G87" i="14"/>
  <c r="G88" i="14" l="1"/>
  <c r="G89" i="14"/>
  <c r="G90" i="14" s="1"/>
  <c r="H102" i="14"/>
  <c r="H105" i="14"/>
  <c r="H7" i="14"/>
  <c r="H5" i="14"/>
  <c r="H3" i="14" l="1"/>
  <c r="H34" i="14" l="1"/>
  <c r="G76" i="14"/>
  <c r="H75" i="14"/>
  <c r="J74" i="14"/>
  <c r="J76" i="14"/>
  <c r="J26" i="14"/>
  <c r="I48" i="14"/>
  <c r="I47" i="14"/>
  <c r="J44" i="14"/>
  <c r="I46" i="14"/>
  <c r="I44" i="14"/>
  <c r="I68" i="14"/>
  <c r="I67" i="14"/>
  <c r="I66" i="14"/>
  <c r="I36" i="14" l="1"/>
  <c r="I35" i="14"/>
  <c r="I34" i="14"/>
  <c r="J92" i="14"/>
  <c r="E93" i="14"/>
  <c r="I92" i="14"/>
  <c r="G63" i="14"/>
  <c r="K63" i="14"/>
  <c r="J65" i="14"/>
  <c r="G103" i="14" l="1"/>
  <c r="G104" i="14"/>
  <c r="G105" i="14"/>
  <c r="G106" i="14"/>
  <c r="G102" i="14"/>
  <c r="G94" i="14"/>
  <c r="G95" i="14"/>
  <c r="G96" i="14"/>
  <c r="G93" i="14"/>
  <c r="G75" i="14"/>
  <c r="G77" i="14"/>
  <c r="G78" i="14"/>
  <c r="G74" i="14"/>
  <c r="G64" i="14"/>
  <c r="G65" i="14"/>
  <c r="G66" i="14"/>
  <c r="G67" i="14"/>
  <c r="G43" i="14"/>
  <c r="G44" i="14"/>
  <c r="G45" i="14"/>
  <c r="G46" i="14"/>
  <c r="G47" i="14"/>
  <c r="G42" i="14"/>
  <c r="G34" i="14"/>
  <c r="G35" i="14"/>
  <c r="G36" i="14"/>
  <c r="G33" i="14"/>
  <c r="G24" i="14"/>
  <c r="G25" i="14"/>
  <c r="G26" i="14"/>
  <c r="G27" i="14"/>
  <c r="G23" i="14"/>
  <c r="K9" i="14"/>
  <c r="L10" i="14" s="1"/>
  <c r="G4" i="14"/>
  <c r="G5" i="14"/>
  <c r="G6" i="14"/>
  <c r="G7" i="14"/>
  <c r="G3" i="14"/>
  <c r="K5" i="14"/>
  <c r="J5" i="14"/>
  <c r="G80" i="14" l="1"/>
  <c r="G81" i="14" s="1"/>
  <c r="G107" i="14"/>
  <c r="G9" i="14"/>
  <c r="G10" i="14" s="1"/>
  <c r="G8" i="14"/>
  <c r="G108" i="14"/>
  <c r="G109" i="14" s="1"/>
  <c r="J7" i="14"/>
  <c r="G79" i="14"/>
  <c r="G49" i="14"/>
  <c r="G50" i="14" s="1"/>
  <c r="G48" i="14"/>
  <c r="G69" i="14"/>
  <c r="G70" i="14" s="1"/>
  <c r="G37" i="14"/>
  <c r="G38" i="14"/>
  <c r="G39" i="14" s="1"/>
  <c r="G98" i="14"/>
  <c r="G99" i="14" s="1"/>
  <c r="G97" i="14"/>
  <c r="G68" i="14"/>
  <c r="G28" i="14"/>
  <c r="G29" i="14"/>
  <c r="G30" i="14" s="1"/>
  <c r="E3" i="8"/>
  <c r="E4" i="8"/>
  <c r="E5" i="8"/>
  <c r="D44" i="8"/>
  <c r="B43" i="8"/>
  <c r="E2" i="8"/>
  <c r="D19" i="8"/>
  <c r="B18" i="8"/>
  <c r="D30" i="11"/>
  <c r="B29" i="11"/>
  <c r="E46" i="14"/>
  <c r="E49" i="14" s="1"/>
  <c r="E50" i="14" s="1"/>
  <c r="B60" i="3"/>
  <c r="B78" i="3"/>
  <c r="B79" i="3" s="1"/>
  <c r="F80" i="14"/>
  <c r="F81" i="14" s="1"/>
  <c r="F79" i="14"/>
  <c r="E48" i="14" l="1"/>
  <c r="F69" i="14"/>
  <c r="F70" i="14" s="1"/>
  <c r="F68" i="14"/>
  <c r="F49" i="14"/>
  <c r="F50" i="14" s="1"/>
  <c r="F48" i="14"/>
  <c r="F38" i="14"/>
  <c r="F39" i="14" s="1"/>
  <c r="F37" i="14"/>
  <c r="F29" i="14"/>
  <c r="F30" i="14" s="1"/>
  <c r="F28" i="14"/>
  <c r="F9" i="14"/>
  <c r="F10" i="14" s="1"/>
  <c r="F8" i="14"/>
  <c r="F108" i="14" l="1"/>
  <c r="F109" i="14" s="1"/>
  <c r="F107" i="14"/>
  <c r="E106" i="14"/>
  <c r="E105" i="14"/>
  <c r="E104" i="14"/>
  <c r="E103" i="14"/>
  <c r="F98" i="14"/>
  <c r="F99" i="14" s="1"/>
  <c r="F97" i="14"/>
  <c r="E96" i="14"/>
  <c r="E95" i="14"/>
  <c r="E94" i="14"/>
  <c r="E67" i="14"/>
  <c r="E66" i="14"/>
  <c r="E65" i="14"/>
  <c r="E64" i="14"/>
  <c r="E63" i="14"/>
  <c r="E36" i="14"/>
  <c r="E35" i="14"/>
  <c r="E34" i="14"/>
  <c r="E33" i="14"/>
  <c r="E27" i="14"/>
  <c r="E26" i="14"/>
  <c r="E25" i="14"/>
  <c r="E24" i="14"/>
  <c r="E23" i="14"/>
  <c r="E9" i="14"/>
  <c r="E10" i="14" s="1"/>
  <c r="E8" i="14"/>
  <c r="E8" i="1"/>
  <c r="E9" i="1" s="1"/>
  <c r="E7" i="1"/>
  <c r="F7" i="4"/>
  <c r="F8" i="4" s="1"/>
  <c r="F6" i="4"/>
  <c r="E108" i="14" l="1"/>
  <c r="E109" i="14" s="1"/>
  <c r="E28" i="14"/>
  <c r="E98" i="14"/>
  <c r="E99" i="14" s="1"/>
  <c r="E38" i="14"/>
  <c r="E39" i="14" s="1"/>
  <c r="E69" i="14"/>
  <c r="E70" i="14" s="1"/>
  <c r="E107" i="14"/>
  <c r="E97" i="14"/>
  <c r="E68" i="14"/>
  <c r="E37" i="14"/>
  <c r="E29" i="14"/>
  <c r="E30" i="14" s="1"/>
  <c r="F8" i="5"/>
  <c r="F9" i="5" s="1"/>
  <c r="F7" i="5"/>
  <c r="E3" i="7" l="1"/>
  <c r="E4" i="7"/>
  <c r="E5" i="7"/>
  <c r="E2" i="7"/>
  <c r="E3" i="6"/>
  <c r="E4" i="6"/>
  <c r="E5" i="6"/>
  <c r="E6" i="6"/>
  <c r="E2" i="6"/>
  <c r="E3" i="2"/>
  <c r="E4" i="2"/>
  <c r="E5" i="2"/>
  <c r="E6" i="2"/>
  <c r="E2" i="2"/>
  <c r="C19" i="4"/>
  <c r="C70" i="5"/>
  <c r="C55" i="5"/>
  <c r="E3" i="5"/>
  <c r="E7" i="2" l="1"/>
  <c r="E8" i="2"/>
  <c r="E9" i="2" s="1"/>
  <c r="E7" i="7"/>
  <c r="E8" i="7" s="1"/>
  <c r="E6" i="7"/>
  <c r="E8" i="6"/>
  <c r="E9" i="6" s="1"/>
  <c r="E7" i="6"/>
  <c r="C46" i="9"/>
  <c r="B46" i="9"/>
  <c r="B45" i="9"/>
  <c r="B71" i="7"/>
  <c r="B72" i="7" s="1"/>
  <c r="B49" i="7"/>
  <c r="B50" i="7" s="1"/>
  <c r="D50" i="7" s="1"/>
  <c r="B28" i="7"/>
  <c r="B29" i="7" s="1"/>
  <c r="C20" i="7"/>
  <c r="B19" i="7"/>
  <c r="B20" i="7" s="1"/>
  <c r="D46" i="9" l="1"/>
  <c r="D20" i="7"/>
  <c r="C132" i="6"/>
  <c r="B132" i="6"/>
  <c r="B131" i="6"/>
  <c r="B103" i="6"/>
  <c r="B104" i="6" s="1"/>
  <c r="B85" i="6"/>
  <c r="B86" i="6" s="1"/>
  <c r="D86" i="6" s="1"/>
  <c r="C49" i="6"/>
  <c r="B48" i="6"/>
  <c r="B49" i="6" s="1"/>
  <c r="C28" i="6"/>
  <c r="B28" i="6"/>
  <c r="B27" i="6"/>
  <c r="D28" i="6" l="1"/>
  <c r="D49" i="6"/>
  <c r="D132" i="6"/>
  <c r="B32" i="3"/>
  <c r="B33" i="3" s="1"/>
  <c r="B74" i="2"/>
  <c r="B75" i="2" s="1"/>
  <c r="D75" i="2" s="1"/>
  <c r="B60" i="2"/>
  <c r="B61" i="2" s="1"/>
  <c r="D61" i="2" s="1"/>
  <c r="C48" i="2"/>
  <c r="B47" i="2"/>
  <c r="B48" i="2" s="1"/>
  <c r="C36" i="2"/>
  <c r="B35" i="2"/>
  <c r="B36" i="2" s="1"/>
  <c r="C49" i="1"/>
  <c r="B50" i="1"/>
  <c r="B49" i="1"/>
  <c r="B39" i="1"/>
  <c r="B40" i="1" s="1"/>
  <c r="C33" i="1"/>
  <c r="B33" i="1"/>
  <c r="B34" i="1" s="1"/>
  <c r="D34" i="1" s="1"/>
  <c r="B28" i="1"/>
  <c r="B29" i="1" s="1"/>
  <c r="B18" i="1"/>
  <c r="B19" i="1" s="1"/>
  <c r="D50" i="1" l="1"/>
  <c r="D36" i="2"/>
  <c r="D48" i="2"/>
  <c r="E6" i="5"/>
  <c r="C82" i="5"/>
  <c r="B82" i="5"/>
  <c r="B83" i="5" s="1"/>
  <c r="E5" i="5"/>
  <c r="B70" i="5"/>
  <c r="B71" i="5" s="1"/>
  <c r="E4" i="5"/>
  <c r="B55" i="5"/>
  <c r="B56" i="5" s="1"/>
  <c r="C39" i="5" l="1"/>
  <c r="B39" i="5"/>
  <c r="B40" i="5" s="1"/>
  <c r="C25" i="5"/>
  <c r="B26" i="5"/>
  <c r="B27" i="5" s="1"/>
  <c r="E2" i="5" l="1"/>
  <c r="E17" i="4"/>
  <c r="D18" i="4"/>
  <c r="E18" i="4" s="1"/>
  <c r="D17" i="4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53" i="4"/>
  <c r="D61" i="4"/>
  <c r="E49" i="4"/>
  <c r="D49" i="4" s="1"/>
  <c r="E50" i="4"/>
  <c r="D50" i="4" s="1"/>
  <c r="E51" i="4"/>
  <c r="D51" i="4" s="1"/>
  <c r="E52" i="4"/>
  <c r="D52" i="4" s="1"/>
  <c r="E53" i="4"/>
  <c r="E54" i="4"/>
  <c r="D54" i="4" s="1"/>
  <c r="E55" i="4"/>
  <c r="D55" i="4" s="1"/>
  <c r="E56" i="4"/>
  <c r="D56" i="4" s="1"/>
  <c r="E57" i="4"/>
  <c r="D57" i="4" s="1"/>
  <c r="E58" i="4"/>
  <c r="D58" i="4" s="1"/>
  <c r="E59" i="4"/>
  <c r="D59" i="4" s="1"/>
  <c r="E60" i="4"/>
  <c r="D60" i="4" s="1"/>
  <c r="E61" i="4"/>
  <c r="E48" i="4"/>
  <c r="D48" i="4" s="1"/>
  <c r="E42" i="4"/>
  <c r="E31" i="4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D43" i="4"/>
  <c r="E43" i="4" s="1"/>
  <c r="D44" i="4"/>
  <c r="E44" i="4" s="1"/>
  <c r="D45" i="4"/>
  <c r="E45" i="4" s="1"/>
  <c r="D31" i="4"/>
  <c r="E24" i="4"/>
  <c r="D21" i="4"/>
  <c r="E21" i="4" s="1"/>
  <c r="D22" i="4"/>
  <c r="E22" i="4" s="1"/>
  <c r="D23" i="4"/>
  <c r="E23" i="4" s="1"/>
  <c r="D24" i="4"/>
  <c r="D25" i="4"/>
  <c r="E25" i="4" s="1"/>
  <c r="D26" i="4"/>
  <c r="E26" i="4" s="1"/>
  <c r="D27" i="4"/>
  <c r="E27" i="4" s="1"/>
  <c r="D28" i="4"/>
  <c r="E28" i="4" s="1"/>
  <c r="D29" i="4"/>
  <c r="E29" i="4" s="1"/>
  <c r="D20" i="4"/>
  <c r="E20" i="4" s="1"/>
  <c r="C30" i="4"/>
  <c r="C46" i="4"/>
  <c r="E4" i="4"/>
  <c r="E5" i="4"/>
  <c r="B46" i="4"/>
  <c r="C62" i="4"/>
  <c r="B62" i="4"/>
  <c r="E19" i="4" l="1"/>
  <c r="D19" i="4" s="1"/>
  <c r="E7" i="5"/>
  <c r="E8" i="5"/>
  <c r="E9" i="5" s="1"/>
  <c r="D62" i="4"/>
  <c r="D63" i="4" s="1"/>
  <c r="E46" i="4"/>
  <c r="D46" i="4" s="1"/>
  <c r="E30" i="4"/>
  <c r="D30" i="4" s="1"/>
  <c r="E3" i="4"/>
  <c r="B30" i="4"/>
  <c r="E2" i="4"/>
  <c r="B19" i="4"/>
  <c r="E7" i="4" l="1"/>
  <c r="E8" i="4" s="1"/>
  <c r="E6" i="4"/>
  <c r="B23" i="2"/>
  <c r="B24" i="2" s="1"/>
  <c r="D24" i="2" s="1"/>
  <c r="B22" i="3"/>
  <c r="B23" i="3" s="1"/>
  <c r="D23" i="3" s="1"/>
</calcChain>
</file>

<file path=xl/sharedStrings.xml><?xml version="1.0" encoding="utf-8"?>
<sst xmlns="http://schemas.openxmlformats.org/spreadsheetml/2006/main" count="256" uniqueCount="58">
  <si>
    <t>Срез №</t>
  </si>
  <si>
    <t>Количество островков</t>
  </si>
  <si>
    <t>Количество СD-163 макрофагов</t>
  </si>
  <si>
    <t>общая площадь по мм2</t>
  </si>
  <si>
    <t>Площадь по, мкм2</t>
  </si>
  <si>
    <t>Площадь ПО, мкм2</t>
  </si>
  <si>
    <t>Количество клеток в среднем на островок</t>
  </si>
  <si>
    <t>Клетки, размазанные по площади 1 ПО</t>
  </si>
  <si>
    <t xml:space="preserve">количество клеток на общую площадь ПО </t>
  </si>
  <si>
    <t>Количество клеток в среднем на ПО. В этом случае учитывается размер островков</t>
  </si>
  <si>
    <t>?</t>
  </si>
  <si>
    <t>104 не корректно</t>
  </si>
  <si>
    <t>общая площадь ПО мм2</t>
  </si>
  <si>
    <t>№18</t>
  </si>
  <si>
    <t>2 шт</t>
  </si>
  <si>
    <t>количество СД163 на 50 ПЗх100</t>
  </si>
  <si>
    <t>количество СД163 в строме на 50 ПЗх100</t>
  </si>
  <si>
    <t>ср знач</t>
  </si>
  <si>
    <t>ст откл</t>
  </si>
  <si>
    <t>ОС</t>
  </si>
  <si>
    <t>Аллоксан+L17</t>
  </si>
  <si>
    <t>Общая площадь по мм2</t>
  </si>
  <si>
    <t xml:space="preserve">Количество клеток на общую площадь ПО </t>
  </si>
  <si>
    <t>Ср знач</t>
  </si>
  <si>
    <t>Ст. откл</t>
  </si>
  <si>
    <t>Общая площадь ПО мм2</t>
  </si>
  <si>
    <t>Интактные+L17</t>
  </si>
  <si>
    <t>Аллоксан+L17+Аск</t>
  </si>
  <si>
    <t>Аллоксан 30 суток</t>
  </si>
  <si>
    <t>Аллоксан 60 суток</t>
  </si>
  <si>
    <t>Аллоксан+Тк</t>
  </si>
  <si>
    <t>Аллоксан+т</t>
  </si>
  <si>
    <t>Аллоксан+Аск</t>
  </si>
  <si>
    <t>Интактные+т</t>
  </si>
  <si>
    <t>Интактные</t>
  </si>
  <si>
    <t>STZ30</t>
  </si>
  <si>
    <t>перекрашивать</t>
  </si>
  <si>
    <t>Перекрашено</t>
  </si>
  <si>
    <t>Количество СD-163 макрофагов в ПО</t>
  </si>
  <si>
    <t>очень мало островков.</t>
  </si>
  <si>
    <t>Количество СД163 на ед площади</t>
  </si>
  <si>
    <t>327 Х 245 мкм</t>
  </si>
  <si>
    <t>131Х98 мкм</t>
  </si>
  <si>
    <t>Площадь поля зрения</t>
  </si>
  <si>
    <t xml:space="preserve">количество СД163 в строме </t>
  </si>
  <si>
    <t>перезакрыть. Пузыри, не видно</t>
  </si>
  <si>
    <t>количество СД163 в строме</t>
  </si>
  <si>
    <t>Среднее</t>
  </si>
  <si>
    <t>Ошибка среднего</t>
  </si>
  <si>
    <t>Группа</t>
  </si>
  <si>
    <t>STZ60</t>
  </si>
  <si>
    <t>количество полей зрения</t>
  </si>
  <si>
    <t>STZ+Т</t>
  </si>
  <si>
    <t>Интактная группа</t>
  </si>
  <si>
    <t>СД STZ-NA 30 суток</t>
  </si>
  <si>
    <t>СД STZ-NA 60 суток</t>
  </si>
  <si>
    <t>СД STZ-NA + тамерит</t>
  </si>
  <si>
    <t>Количество клеток, экспрессирующих маркер СД163 на ед площади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</si>
</sst>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0" borderId="1" xfId="0" applyBorder="1"/>
    <xf numFmtId="164" fontId="0" fillId="0" borderId="1" xfId="0" applyNumberFormat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center" wrapText="1"/>
    </xf>
    <xf numFmtId="2" fontId="0" fillId="2" borderId="0" xfId="0" applyNumberFormat="1" applyFill="1"/>
    <xf numFmtId="2" fontId="1" fillId="0" borderId="0" xfId="0" applyNumberFormat="1" applyFont="1"/>
    <xf numFmtId="0" fontId="0" fillId="5" borderId="0" xfId="0" applyFill="1"/>
    <xf numFmtId="164" fontId="0" fillId="2" borderId="0" xfId="0" applyNumberFormat="1" applyFill="1"/>
    <xf numFmtId="10" fontId="0" fillId="0" borderId="0" xfId="0" applyNumberFormat="1"/>
    <xf numFmtId="0" fontId="0" fillId="3" borderId="1" xfId="0" applyFill="1" applyBorder="1" applyAlignment="1">
      <alignment wrapText="1"/>
    </xf>
    <xf numFmtId="0" fontId="0" fillId="3" borderId="1" xfId="0" applyFill="1" applyBorder="1"/>
    <xf numFmtId="2" fontId="0" fillId="0" borderId="1" xfId="0" applyNumberFormat="1" applyBorder="1"/>
    <xf numFmtId="0" fontId="0" fillId="6" borderId="1" xfId="0" applyFill="1" applyBorder="1"/>
    <xf numFmtId="164" fontId="0" fillId="6" borderId="1" xfId="0" applyNumberFormat="1" applyFill="1" applyBorder="1"/>
    <xf numFmtId="0" fontId="0" fillId="7" borderId="1" xfId="0" applyFill="1" applyBorder="1"/>
    <xf numFmtId="164" fontId="0" fillId="7" borderId="1" xfId="0" applyNumberFormat="1" applyFill="1" applyBorder="1"/>
    <xf numFmtId="0" fontId="0" fillId="8" borderId="0" xfId="0" applyFill="1"/>
    <xf numFmtId="2" fontId="0" fillId="6" borderId="1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2" fillId="8" borderId="0" xfId="0" applyFont="1" applyFill="1"/>
    <xf numFmtId="0" fontId="0" fillId="0" borderId="3" xfId="0" applyBorder="1"/>
    <xf numFmtId="164" fontId="0" fillId="0" borderId="3" xfId="0" applyNumberFormat="1" applyBorder="1"/>
    <xf numFmtId="164" fontId="0" fillId="0" borderId="4" xfId="0" applyNumberFormat="1" applyBorder="1"/>
    <xf numFmtId="0" fontId="2" fillId="8" borderId="4" xfId="0" applyFont="1" applyFill="1" applyBorder="1"/>
    <xf numFmtId="0" fontId="2" fillId="8" borderId="5" xfId="0" applyFont="1" applyFill="1" applyBorder="1"/>
    <xf numFmtId="0" fontId="0" fillId="8" borderId="5" xfId="0" applyFill="1" applyBorder="1"/>
    <xf numFmtId="0" fontId="0" fillId="8" borderId="6" xfId="0" applyFill="1" applyBorder="1"/>
    <xf numFmtId="0" fontId="0" fillId="0" borderId="2" xfId="0" applyFill="1" applyBorder="1"/>
    <xf numFmtId="0" fontId="0" fillId="9" borderId="0" xfId="0" applyFill="1"/>
    <xf numFmtId="0" fontId="0" fillId="9" borderId="1" xfId="0" applyFill="1" applyBorder="1"/>
    <xf numFmtId="164" fontId="0" fillId="9" borderId="4" xfId="0" applyNumberFormat="1" applyFill="1" applyBorder="1"/>
    <xf numFmtId="0" fontId="0" fillId="4" borderId="2" xfId="0" applyFill="1" applyBorder="1" applyAlignment="1">
      <alignment vertical="center" wrapText="1"/>
    </xf>
    <xf numFmtId="0" fontId="0" fillId="10" borderId="1" xfId="0" applyFill="1" applyBorder="1"/>
    <xf numFmtId="164" fontId="0" fillId="6" borderId="7" xfId="0" applyNumberFormat="1" applyFill="1" applyBorder="1"/>
    <xf numFmtId="0" fontId="0" fillId="11" borderId="0" xfId="0" applyFill="1" applyBorder="1"/>
    <xf numFmtId="164" fontId="0" fillId="10" borderId="1" xfId="0" applyNumberFormat="1" applyFill="1" applyBorder="1"/>
    <xf numFmtId="2" fontId="0" fillId="10" borderId="1" xfId="0" applyNumberFormat="1" applyFill="1" applyBorder="1"/>
    <xf numFmtId="0" fontId="0" fillId="10" borderId="0" xfId="0" applyFill="1"/>
    <xf numFmtId="0" fontId="1" fillId="11" borderId="1" xfId="0" applyFont="1" applyFill="1" applyBorder="1"/>
    <xf numFmtId="0" fontId="1" fillId="8" borderId="1" xfId="0" applyFont="1" applyFill="1" applyBorder="1"/>
    <xf numFmtId="0" fontId="0" fillId="8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клеток, экспрессирующих маркер СД 163,</a:t>
            </a:r>
            <a:r>
              <a:rPr lang="ru-RU" baseline="0"/>
              <a:t> клетки/мм2 площади среза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Лист1!$A$7:$D$7</c:f>
                <c:numCache>
                  <c:formatCode>General</c:formatCode>
                  <c:ptCount val="4"/>
                  <c:pt idx="0">
                    <c:v>1.7</c:v>
                  </c:pt>
                  <c:pt idx="1">
                    <c:v>5.55</c:v>
                  </c:pt>
                  <c:pt idx="2">
                    <c:v>6.14</c:v>
                  </c:pt>
                  <c:pt idx="3">
                    <c:v>4.92</c:v>
                  </c:pt>
                </c:numCache>
              </c:numRef>
            </c:plus>
            <c:minus>
              <c:numRef>
                <c:f>Лист1!$A$7:$D$7</c:f>
                <c:numCache>
                  <c:formatCode>General</c:formatCode>
                  <c:ptCount val="4"/>
                  <c:pt idx="0">
                    <c:v>1.7</c:v>
                  </c:pt>
                  <c:pt idx="1">
                    <c:v>5.55</c:v>
                  </c:pt>
                  <c:pt idx="2">
                    <c:v>6.14</c:v>
                  </c:pt>
                  <c:pt idx="3">
                    <c:v>4.92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Лист1!$A$5:$D$5</c:f>
              <c:strCache>
                <c:ptCount val="4"/>
                <c:pt idx="0">
                  <c:v>Интактная группа</c:v>
                </c:pt>
                <c:pt idx="1">
                  <c:v>СД STZ-NA 30 суток</c:v>
                </c:pt>
                <c:pt idx="2">
                  <c:v>СД STZ-NA 60 суток</c:v>
                </c:pt>
                <c:pt idx="3">
                  <c:v>СД STZ-NA + тамерит</c:v>
                </c:pt>
              </c:strCache>
            </c:strRef>
          </c:cat>
          <c:val>
            <c:numRef>
              <c:f>Лист1!$A$6:$D$6</c:f>
              <c:numCache>
                <c:formatCode>General</c:formatCode>
                <c:ptCount val="4"/>
                <c:pt idx="0">
                  <c:v>15.8</c:v>
                </c:pt>
                <c:pt idx="1">
                  <c:v>24.1</c:v>
                </c:pt>
                <c:pt idx="2">
                  <c:v>33</c:v>
                </c:pt>
                <c:pt idx="3">
                  <c:v>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5-496E-BD7F-A3D2C619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624520"/>
        <c:axId val="450624848"/>
      </c:barChart>
      <c:catAx>
        <c:axId val="45062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624848"/>
        <c:crosses val="autoZero"/>
        <c:auto val="1"/>
        <c:lblAlgn val="ctr"/>
        <c:lblOffset val="100"/>
        <c:noMultiLvlLbl val="0"/>
      </c:catAx>
      <c:valAx>
        <c:axId val="45062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62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</xdr:row>
      <xdr:rowOff>190500</xdr:rowOff>
    </xdr:from>
    <xdr:to>
      <xdr:col>14</xdr:col>
      <xdr:colOff>66675</xdr:colOff>
      <xdr:row>14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6439755-3246-40BE-A294-50635029B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workbookViewId="0">
      <selection sqref="A1:E9"/>
    </sheetView>
  </sheetViews>
  <sheetFormatPr defaultRowHeight="15" x14ac:dyDescent="0.25"/>
  <cols>
    <col min="2" max="2" width="12.28515625" customWidth="1"/>
    <col min="3" max="3" width="12" customWidth="1"/>
    <col min="5" max="5" width="16.7109375" customWidth="1"/>
  </cols>
  <sheetData>
    <row r="1" spans="1:5" ht="60" x14ac:dyDescent="0.25">
      <c r="A1" s="7" t="s">
        <v>0</v>
      </c>
      <c r="B1" s="7" t="s">
        <v>1</v>
      </c>
      <c r="C1" s="7" t="s">
        <v>2</v>
      </c>
      <c r="D1" s="7" t="s">
        <v>12</v>
      </c>
      <c r="E1" s="7" t="s">
        <v>8</v>
      </c>
    </row>
    <row r="2" spans="1:5" x14ac:dyDescent="0.25">
      <c r="A2" s="18">
        <v>1</v>
      </c>
      <c r="B2" s="18">
        <v>3</v>
      </c>
      <c r="C2" s="18">
        <v>0</v>
      </c>
      <c r="D2" s="18">
        <v>0.03</v>
      </c>
      <c r="E2" s="19">
        <v>0</v>
      </c>
    </row>
    <row r="3" spans="1:5" x14ac:dyDescent="0.25">
      <c r="A3" s="4">
        <v>2</v>
      </c>
      <c r="B3">
        <v>8</v>
      </c>
      <c r="C3" s="4">
        <v>0</v>
      </c>
      <c r="D3" s="4">
        <v>7.0000000000000007E-2</v>
      </c>
      <c r="E3" s="5">
        <v>0</v>
      </c>
    </row>
    <row r="4" spans="1:5" x14ac:dyDescent="0.25">
      <c r="A4" s="18">
        <v>3</v>
      </c>
      <c r="B4" s="18">
        <v>3</v>
      </c>
      <c r="C4" s="18">
        <v>3</v>
      </c>
      <c r="D4" s="18">
        <v>0.03</v>
      </c>
      <c r="E4" s="19" t="s">
        <v>11</v>
      </c>
    </row>
    <row r="5" spans="1:5" x14ac:dyDescent="0.25">
      <c r="A5" s="18">
        <v>4</v>
      </c>
      <c r="B5" s="18">
        <v>4</v>
      </c>
      <c r="C5" s="18">
        <v>0</v>
      </c>
      <c r="D5" s="18">
        <v>0.04</v>
      </c>
      <c r="E5" s="19">
        <v>0</v>
      </c>
    </row>
    <row r="6" spans="1:5" x14ac:dyDescent="0.25">
      <c r="A6" s="4">
        <v>5</v>
      </c>
      <c r="B6" s="4">
        <v>8</v>
      </c>
      <c r="C6" s="4">
        <v>6</v>
      </c>
      <c r="D6" s="4">
        <v>0.16</v>
      </c>
      <c r="E6" s="5">
        <v>37</v>
      </c>
    </row>
    <row r="7" spans="1:5" x14ac:dyDescent="0.25">
      <c r="A7" s="4" t="s">
        <v>23</v>
      </c>
      <c r="B7" s="4"/>
      <c r="C7" s="4"/>
      <c r="D7" s="4"/>
      <c r="E7" s="16">
        <f>AVERAGE(E3,E6)</f>
        <v>18.5</v>
      </c>
    </row>
    <row r="8" spans="1:5" x14ac:dyDescent="0.25">
      <c r="A8" s="4" t="s">
        <v>24</v>
      </c>
      <c r="B8" s="4"/>
      <c r="C8" s="4"/>
      <c r="D8" s="4"/>
      <c r="E8" s="4">
        <f>STDEV(E3,E6)</f>
        <v>26.16295090390226</v>
      </c>
    </row>
    <row r="9" spans="1:5" x14ac:dyDescent="0.25">
      <c r="A9" s="4" t="s">
        <v>19</v>
      </c>
      <c r="B9" s="4"/>
      <c r="C9" s="4"/>
      <c r="D9" s="4"/>
      <c r="E9" s="17">
        <f>E8/SQRT(2)</f>
        <v>18.5</v>
      </c>
    </row>
    <row r="15" spans="1:5" x14ac:dyDescent="0.25">
      <c r="A15">
        <v>1</v>
      </c>
      <c r="B15" s="9">
        <v>18542</v>
      </c>
    </row>
    <row r="16" spans="1:5" x14ac:dyDescent="0.25">
      <c r="B16" s="9">
        <v>3860.3</v>
      </c>
    </row>
    <row r="17" spans="1:3" x14ac:dyDescent="0.25">
      <c r="B17" s="9">
        <v>5677.7</v>
      </c>
    </row>
    <row r="18" spans="1:3" x14ac:dyDescent="0.25">
      <c r="B18" s="2">
        <f>SUM(B15:B17)</f>
        <v>28080</v>
      </c>
    </row>
    <row r="19" spans="1:3" x14ac:dyDescent="0.25">
      <c r="B19" s="8">
        <f>B18/1000000</f>
        <v>2.8080000000000001E-2</v>
      </c>
    </row>
    <row r="21" spans="1:3" x14ac:dyDescent="0.25">
      <c r="A21">
        <v>2</v>
      </c>
      <c r="B21">
        <v>3843.6</v>
      </c>
    </row>
    <row r="22" spans="1:3" x14ac:dyDescent="0.25">
      <c r="B22">
        <v>4927.3</v>
      </c>
    </row>
    <row r="23" spans="1:3" x14ac:dyDescent="0.25">
      <c r="B23">
        <v>5401</v>
      </c>
    </row>
    <row r="24" spans="1:3" x14ac:dyDescent="0.25">
      <c r="B24">
        <v>15167.6</v>
      </c>
    </row>
    <row r="25" spans="1:3" x14ac:dyDescent="0.25">
      <c r="B25">
        <v>13035.5</v>
      </c>
    </row>
    <row r="26" spans="1:3" x14ac:dyDescent="0.25">
      <c r="B26">
        <v>9640.2999999999993</v>
      </c>
    </row>
    <row r="27" spans="1:3" x14ac:dyDescent="0.25">
      <c r="B27">
        <v>17451.099999999999</v>
      </c>
    </row>
    <row r="28" spans="1:3" x14ac:dyDescent="0.25">
      <c r="B28">
        <f>SUM(B21:B27)</f>
        <v>69466.399999999994</v>
      </c>
    </row>
    <row r="29" spans="1:3" x14ac:dyDescent="0.25">
      <c r="B29" s="8">
        <f>B28/1000000</f>
        <v>6.9466399999999998E-2</v>
      </c>
    </row>
    <row r="30" spans="1:3" x14ac:dyDescent="0.25">
      <c r="A30">
        <v>3</v>
      </c>
      <c r="B30">
        <v>1416</v>
      </c>
    </row>
    <row r="31" spans="1:3" x14ac:dyDescent="0.25">
      <c r="B31">
        <v>7157</v>
      </c>
      <c r="C31">
        <v>1</v>
      </c>
    </row>
    <row r="32" spans="1:3" x14ac:dyDescent="0.25">
      <c r="B32">
        <v>20157</v>
      </c>
      <c r="C32">
        <v>2</v>
      </c>
    </row>
    <row r="33" spans="1:4" x14ac:dyDescent="0.25">
      <c r="B33">
        <f>SUM(B30:B32)</f>
        <v>28730</v>
      </c>
      <c r="C33" s="1">
        <f>SUM(C31:C32)</f>
        <v>3</v>
      </c>
    </row>
    <row r="34" spans="1:4" x14ac:dyDescent="0.25">
      <c r="B34" s="8">
        <f>B33/1000000</f>
        <v>2.8729999999999999E-2</v>
      </c>
      <c r="D34" s="10">
        <f>C33/B34</f>
        <v>104.42046641141664</v>
      </c>
    </row>
    <row r="35" spans="1:4" x14ac:dyDescent="0.25">
      <c r="A35">
        <v>4</v>
      </c>
      <c r="B35">
        <v>10576.3</v>
      </c>
    </row>
    <row r="36" spans="1:4" x14ac:dyDescent="0.25">
      <c r="B36">
        <v>15851.8</v>
      </c>
    </row>
    <row r="37" spans="1:4" x14ac:dyDescent="0.25">
      <c r="B37">
        <v>8766.1</v>
      </c>
    </row>
    <row r="38" spans="1:4" x14ac:dyDescent="0.25">
      <c r="B38">
        <v>9567.4</v>
      </c>
    </row>
    <row r="39" spans="1:4" x14ac:dyDescent="0.25">
      <c r="B39">
        <f>SUM(B35:B38)</f>
        <v>44761.599999999999</v>
      </c>
    </row>
    <row r="40" spans="1:4" x14ac:dyDescent="0.25">
      <c r="B40" s="8">
        <f>B39/1000000</f>
        <v>4.4761599999999999E-2</v>
      </c>
    </row>
    <row r="41" spans="1:4" x14ac:dyDescent="0.25">
      <c r="A41">
        <v>5</v>
      </c>
      <c r="B41">
        <v>20768.7</v>
      </c>
    </row>
    <row r="42" spans="1:4" x14ac:dyDescent="0.25">
      <c r="B42">
        <v>13908</v>
      </c>
    </row>
    <row r="43" spans="1:4" x14ac:dyDescent="0.25">
      <c r="B43">
        <v>46300</v>
      </c>
      <c r="C43">
        <v>4</v>
      </c>
    </row>
    <row r="44" spans="1:4" x14ac:dyDescent="0.25">
      <c r="B44">
        <v>28734.6</v>
      </c>
    </row>
    <row r="45" spans="1:4" x14ac:dyDescent="0.25">
      <c r="B45">
        <v>19312</v>
      </c>
      <c r="C45">
        <v>1</v>
      </c>
    </row>
    <row r="46" spans="1:4" x14ac:dyDescent="0.25">
      <c r="B46">
        <v>15124.8</v>
      </c>
    </row>
    <row r="47" spans="1:4" x14ac:dyDescent="0.25">
      <c r="B47">
        <v>5512.8</v>
      </c>
    </row>
    <row r="48" spans="1:4" x14ac:dyDescent="0.25">
      <c r="B48">
        <v>12148.8</v>
      </c>
      <c r="C48">
        <v>1</v>
      </c>
    </row>
    <row r="49" spans="2:4" x14ac:dyDescent="0.25">
      <c r="B49">
        <f>SUM(B41:B48)</f>
        <v>161809.69999999995</v>
      </c>
      <c r="C49" s="1">
        <f>SUM(C43:C48)</f>
        <v>6</v>
      </c>
    </row>
    <row r="50" spans="2:4" x14ac:dyDescent="0.25">
      <c r="B50" s="8">
        <f>B49/1000000</f>
        <v>0.16180969999999995</v>
      </c>
      <c r="D50" s="10">
        <f>C49/B50</f>
        <v>37.080595291876826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0"/>
  <sheetViews>
    <sheetView workbookViewId="0">
      <selection activeCell="D31" sqref="D31"/>
    </sheetView>
  </sheetViews>
  <sheetFormatPr defaultRowHeight="15" x14ac:dyDescent="0.25"/>
  <cols>
    <col min="2" max="2" width="19.28515625" customWidth="1"/>
    <col min="3" max="3" width="20.140625" customWidth="1"/>
    <col min="4" max="4" width="15.42578125" customWidth="1"/>
    <col min="5" max="5" width="25.5703125" customWidth="1"/>
  </cols>
  <sheetData>
    <row r="1" spans="1:5" ht="41.25" customHeight="1" x14ac:dyDescent="0.25">
      <c r="A1" s="22" t="s">
        <v>0</v>
      </c>
      <c r="B1" s="22" t="s">
        <v>1</v>
      </c>
      <c r="C1" s="22" t="s">
        <v>2</v>
      </c>
      <c r="D1" s="22" t="s">
        <v>21</v>
      </c>
      <c r="E1" s="22" t="s">
        <v>22</v>
      </c>
    </row>
    <row r="2" spans="1:5" x14ac:dyDescent="0.25">
      <c r="A2" s="4">
        <v>1</v>
      </c>
      <c r="B2" s="4"/>
      <c r="C2" s="4"/>
      <c r="D2" s="4"/>
      <c r="E2" s="5"/>
    </row>
    <row r="3" spans="1:5" x14ac:dyDescent="0.25">
      <c r="A3" s="4">
        <v>2</v>
      </c>
      <c r="C3" s="4"/>
      <c r="D3" s="4"/>
      <c r="E3" s="5"/>
    </row>
    <row r="4" spans="1:5" x14ac:dyDescent="0.25">
      <c r="A4" s="4">
        <v>3</v>
      </c>
      <c r="B4" s="4"/>
      <c r="C4" s="4"/>
      <c r="D4" s="4"/>
      <c r="E4" s="5"/>
    </row>
    <row r="5" spans="1:5" x14ac:dyDescent="0.25">
      <c r="A5" s="4">
        <v>4</v>
      </c>
      <c r="B5" s="4"/>
      <c r="C5" s="4"/>
      <c r="D5" s="4"/>
      <c r="E5" s="5"/>
    </row>
    <row r="6" spans="1:5" x14ac:dyDescent="0.25">
      <c r="A6" s="4">
        <v>5</v>
      </c>
      <c r="B6" s="4">
        <v>18</v>
      </c>
      <c r="C6" s="4">
        <v>6</v>
      </c>
      <c r="D6" s="4"/>
      <c r="E6" s="5"/>
    </row>
    <row r="11" spans="1:5" x14ac:dyDescent="0.25">
      <c r="A11">
        <v>5</v>
      </c>
      <c r="B11">
        <v>8909.2999999999993</v>
      </c>
      <c r="C11">
        <v>6</v>
      </c>
    </row>
    <row r="12" spans="1:5" x14ac:dyDescent="0.25">
      <c r="B12">
        <v>13146</v>
      </c>
    </row>
    <row r="13" spans="1:5" x14ac:dyDescent="0.25">
      <c r="B13">
        <v>8587</v>
      </c>
    </row>
    <row r="14" spans="1:5" x14ac:dyDescent="0.25">
      <c r="B14">
        <v>17347</v>
      </c>
    </row>
    <row r="15" spans="1:5" x14ac:dyDescent="0.25">
      <c r="B15">
        <v>10960</v>
      </c>
    </row>
    <row r="16" spans="1:5" x14ac:dyDescent="0.25">
      <c r="B16">
        <v>8852</v>
      </c>
    </row>
    <row r="17" spans="2:4" x14ac:dyDescent="0.25">
      <c r="B17">
        <v>31414</v>
      </c>
    </row>
    <row r="18" spans="2:4" x14ac:dyDescent="0.25">
      <c r="B18">
        <v>26197</v>
      </c>
    </row>
    <row r="19" spans="2:4" x14ac:dyDescent="0.25">
      <c r="B19">
        <v>11027</v>
      </c>
    </row>
    <row r="20" spans="2:4" x14ac:dyDescent="0.25">
      <c r="B20">
        <v>2169</v>
      </c>
    </row>
    <row r="21" spans="2:4" x14ac:dyDescent="0.25">
      <c r="B21">
        <v>6711</v>
      </c>
    </row>
    <row r="22" spans="2:4" x14ac:dyDescent="0.25">
      <c r="B22">
        <v>7269</v>
      </c>
    </row>
    <row r="23" spans="2:4" x14ac:dyDescent="0.25">
      <c r="B23">
        <v>11889</v>
      </c>
    </row>
    <row r="24" spans="2:4" x14ac:dyDescent="0.25">
      <c r="B24">
        <v>34787</v>
      </c>
    </row>
    <row r="25" spans="2:4" x14ac:dyDescent="0.25">
      <c r="B25">
        <v>6103</v>
      </c>
    </row>
    <row r="26" spans="2:4" x14ac:dyDescent="0.25">
      <c r="B26">
        <v>17270</v>
      </c>
    </row>
    <row r="27" spans="2:4" x14ac:dyDescent="0.25">
      <c r="B27">
        <v>5663</v>
      </c>
    </row>
    <row r="28" spans="2:4" x14ac:dyDescent="0.25">
      <c r="B28">
        <v>6553</v>
      </c>
    </row>
    <row r="29" spans="2:4" x14ac:dyDescent="0.25">
      <c r="B29">
        <f>SUM(B11:B28)</f>
        <v>234853.3</v>
      </c>
    </row>
    <row r="30" spans="2:4" x14ac:dyDescent="0.25">
      <c r="B30" s="32">
        <v>0.23</v>
      </c>
      <c r="D30">
        <f>C11/B30</f>
        <v>26.086956521739129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4"/>
  <sheetViews>
    <sheetView workbookViewId="0">
      <selection activeCell="G12" sqref="G12"/>
    </sheetView>
  </sheetViews>
  <sheetFormatPr defaultRowHeight="15" x14ac:dyDescent="0.25"/>
  <sheetData>
    <row r="1" spans="1:5" ht="105" x14ac:dyDescent="0.25">
      <c r="A1" s="7" t="s">
        <v>0</v>
      </c>
      <c r="B1" s="7" t="s">
        <v>1</v>
      </c>
      <c r="C1" s="7" t="s">
        <v>2</v>
      </c>
      <c r="D1" s="7" t="s">
        <v>3</v>
      </c>
      <c r="E1" s="6" t="s">
        <v>8</v>
      </c>
    </row>
    <row r="2" spans="1:5" x14ac:dyDescent="0.25">
      <c r="A2" s="4">
        <v>1</v>
      </c>
      <c r="B2" s="4">
        <v>7</v>
      </c>
      <c r="C2" s="4">
        <v>4</v>
      </c>
      <c r="D2" s="4">
        <v>0.09</v>
      </c>
      <c r="E2" s="5">
        <f>C2/D2</f>
        <v>44.444444444444443</v>
      </c>
    </row>
    <row r="3" spans="1:5" x14ac:dyDescent="0.25">
      <c r="A3" s="4">
        <v>2</v>
      </c>
      <c r="B3">
        <v>23</v>
      </c>
      <c r="C3" s="4">
        <v>3</v>
      </c>
      <c r="D3" s="4">
        <v>0.4</v>
      </c>
      <c r="E3" s="5">
        <f t="shared" ref="E3:E5" si="0">C3/D3</f>
        <v>7.5</v>
      </c>
    </row>
    <row r="4" spans="1:5" x14ac:dyDescent="0.25">
      <c r="A4" s="4">
        <v>3</v>
      </c>
      <c r="B4" s="4">
        <v>14</v>
      </c>
      <c r="C4" s="4">
        <v>0</v>
      </c>
      <c r="D4" s="4"/>
      <c r="E4" s="5" t="e">
        <f t="shared" si="0"/>
        <v>#DIV/0!</v>
      </c>
    </row>
    <row r="5" spans="1:5" x14ac:dyDescent="0.25">
      <c r="A5" s="4">
        <v>4</v>
      </c>
      <c r="B5" s="4">
        <v>7</v>
      </c>
      <c r="C5" s="4">
        <v>0</v>
      </c>
      <c r="D5" s="4"/>
      <c r="E5" s="5" t="e">
        <f t="shared" si="0"/>
        <v>#DIV/0!</v>
      </c>
    </row>
    <row r="6" spans="1:5" x14ac:dyDescent="0.25">
      <c r="A6" s="4"/>
      <c r="B6" s="4"/>
      <c r="C6" s="4"/>
      <c r="D6" s="4"/>
      <c r="E6" s="5"/>
    </row>
    <row r="11" spans="1:5" x14ac:dyDescent="0.25">
      <c r="A11">
        <v>1</v>
      </c>
      <c r="B11">
        <v>21476</v>
      </c>
      <c r="C11">
        <v>4</v>
      </c>
    </row>
    <row r="12" spans="1:5" x14ac:dyDescent="0.25">
      <c r="B12">
        <v>18156</v>
      </c>
    </row>
    <row r="13" spans="1:5" x14ac:dyDescent="0.25">
      <c r="B13">
        <v>4977</v>
      </c>
    </row>
    <row r="14" spans="1:5" x14ac:dyDescent="0.25">
      <c r="B14">
        <v>2796</v>
      </c>
    </row>
    <row r="15" spans="1:5" x14ac:dyDescent="0.25">
      <c r="B15">
        <v>19321</v>
      </c>
    </row>
    <row r="16" spans="1:5" x14ac:dyDescent="0.25">
      <c r="B16">
        <v>15508</v>
      </c>
    </row>
    <row r="17" spans="1:8" x14ac:dyDescent="0.25">
      <c r="B17">
        <v>9280</v>
      </c>
    </row>
    <row r="18" spans="1:8" x14ac:dyDescent="0.25">
      <c r="B18">
        <f>SUM(B11:B17)</f>
        <v>91514</v>
      </c>
    </row>
    <row r="19" spans="1:8" x14ac:dyDescent="0.25">
      <c r="B19" s="32">
        <v>0.09</v>
      </c>
      <c r="D19">
        <f>C11/B19</f>
        <v>44.444444444444443</v>
      </c>
    </row>
    <row r="21" spans="1:8" x14ac:dyDescent="0.25">
      <c r="A21">
        <v>2</v>
      </c>
      <c r="B21">
        <v>3184</v>
      </c>
      <c r="D21">
        <v>3</v>
      </c>
    </row>
    <row r="22" spans="1:8" x14ac:dyDescent="0.25">
      <c r="B22">
        <v>16211</v>
      </c>
    </row>
    <row r="23" spans="1:8" x14ac:dyDescent="0.25">
      <c r="B23">
        <v>3277</v>
      </c>
    </row>
    <row r="24" spans="1:8" x14ac:dyDescent="0.25">
      <c r="B24">
        <v>12924</v>
      </c>
    </row>
    <row r="25" spans="1:8" x14ac:dyDescent="0.25">
      <c r="B25">
        <v>16546</v>
      </c>
    </row>
    <row r="26" spans="1:8" x14ac:dyDescent="0.25">
      <c r="B26">
        <v>19492</v>
      </c>
    </row>
    <row r="27" spans="1:8" x14ac:dyDescent="0.25">
      <c r="B27">
        <v>12823</v>
      </c>
    </row>
    <row r="28" spans="1:8" x14ac:dyDescent="0.25">
      <c r="B28">
        <v>11322</v>
      </c>
    </row>
    <row r="29" spans="1:8" x14ac:dyDescent="0.25">
      <c r="B29">
        <v>27034</v>
      </c>
    </row>
    <row r="30" spans="1:8" x14ac:dyDescent="0.25">
      <c r="B30">
        <v>14505</v>
      </c>
      <c r="G30" t="s">
        <v>13</v>
      </c>
      <c r="H30" t="s">
        <v>14</v>
      </c>
    </row>
    <row r="31" spans="1:8" x14ac:dyDescent="0.25">
      <c r="B31">
        <v>28269</v>
      </c>
    </row>
    <row r="32" spans="1:8" x14ac:dyDescent="0.25">
      <c r="B32">
        <v>95429</v>
      </c>
    </row>
    <row r="33" spans="2:4" x14ac:dyDescent="0.25">
      <c r="B33">
        <v>7532</v>
      </c>
    </row>
    <row r="34" spans="2:4" x14ac:dyDescent="0.25">
      <c r="B34">
        <v>13247</v>
      </c>
    </row>
    <row r="35" spans="2:4" x14ac:dyDescent="0.25">
      <c r="B35">
        <v>31247</v>
      </c>
    </row>
    <row r="36" spans="2:4" x14ac:dyDescent="0.25">
      <c r="B36">
        <v>18272</v>
      </c>
    </row>
    <row r="37" spans="2:4" x14ac:dyDescent="0.25">
      <c r="B37">
        <v>21138</v>
      </c>
    </row>
    <row r="38" spans="2:4" x14ac:dyDescent="0.25">
      <c r="B38">
        <v>24285</v>
      </c>
    </row>
    <row r="39" spans="2:4" x14ac:dyDescent="0.25">
      <c r="B39">
        <v>7146</v>
      </c>
    </row>
    <row r="40" spans="2:4" x14ac:dyDescent="0.25">
      <c r="B40">
        <v>7547</v>
      </c>
    </row>
    <row r="41" spans="2:4" x14ac:dyDescent="0.25">
      <c r="B41">
        <v>11362</v>
      </c>
    </row>
    <row r="42" spans="2:4" x14ac:dyDescent="0.25">
      <c r="B42">
        <v>10864</v>
      </c>
    </row>
    <row r="43" spans="2:4" x14ac:dyDescent="0.25">
      <c r="B43">
        <f>SUM(B21:B42)</f>
        <v>413656</v>
      </c>
    </row>
    <row r="44" spans="2:4" x14ac:dyDescent="0.25">
      <c r="B44" s="32">
        <v>0.4</v>
      </c>
      <c r="D44">
        <f>D21/B44</f>
        <v>7.5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3"/>
  <sheetViews>
    <sheetView workbookViewId="0">
      <selection sqref="A1:F8"/>
    </sheetView>
  </sheetViews>
  <sheetFormatPr defaultRowHeight="15" x14ac:dyDescent="0.25"/>
  <cols>
    <col min="2" max="2" width="12.42578125" customWidth="1"/>
    <col min="3" max="3" width="18" customWidth="1"/>
    <col min="4" max="4" width="14.42578125" customWidth="1"/>
    <col min="5" max="5" width="21" customWidth="1"/>
    <col min="6" max="6" width="22" customWidth="1"/>
    <col min="7" max="7" width="28.7109375" customWidth="1"/>
  </cols>
  <sheetData>
    <row r="1" spans="1:7" ht="60" x14ac:dyDescent="0.25">
      <c r="A1" s="7" t="s">
        <v>0</v>
      </c>
      <c r="B1" s="6" t="s">
        <v>1</v>
      </c>
      <c r="C1" s="7" t="s">
        <v>2</v>
      </c>
      <c r="D1" s="6" t="s">
        <v>3</v>
      </c>
      <c r="E1" s="6" t="s">
        <v>8</v>
      </c>
      <c r="F1" s="7" t="s">
        <v>15</v>
      </c>
      <c r="G1" s="13" t="s">
        <v>9</v>
      </c>
    </row>
    <row r="2" spans="1:7" x14ac:dyDescent="0.25">
      <c r="A2" s="4">
        <v>1</v>
      </c>
      <c r="B2" s="4">
        <v>10</v>
      </c>
      <c r="C2" s="4">
        <v>9</v>
      </c>
      <c r="D2" s="4">
        <v>0.24</v>
      </c>
      <c r="E2" s="5">
        <f>C2/D2</f>
        <v>37.5</v>
      </c>
      <c r="F2" s="4">
        <v>28</v>
      </c>
      <c r="G2" s="14">
        <v>46.4</v>
      </c>
    </row>
    <row r="3" spans="1:7" x14ac:dyDescent="0.25">
      <c r="A3" s="4">
        <v>2</v>
      </c>
      <c r="B3" s="4">
        <v>10</v>
      </c>
      <c r="C3" s="4">
        <v>23</v>
      </c>
      <c r="D3" s="4">
        <v>0.28999999999999998</v>
      </c>
      <c r="E3" s="5">
        <f>C3/D3</f>
        <v>79.310344827586206</v>
      </c>
      <c r="F3" s="4">
        <v>25</v>
      </c>
      <c r="G3" s="14">
        <v>114.7</v>
      </c>
    </row>
    <row r="4" spans="1:7" x14ac:dyDescent="0.25">
      <c r="A4" s="4">
        <v>3</v>
      </c>
      <c r="B4" s="4">
        <v>13</v>
      </c>
      <c r="C4" s="4">
        <v>7</v>
      </c>
      <c r="D4" s="4">
        <v>0.19</v>
      </c>
      <c r="E4" s="5">
        <f t="shared" ref="E4:E5" si="0">C4/D4</f>
        <v>36.842105263157897</v>
      </c>
      <c r="F4" s="4">
        <v>22</v>
      </c>
      <c r="G4" s="14">
        <v>154</v>
      </c>
    </row>
    <row r="5" spans="1:7" x14ac:dyDescent="0.25">
      <c r="A5" s="4">
        <v>4</v>
      </c>
      <c r="B5" s="4">
        <v>14</v>
      </c>
      <c r="C5" s="4">
        <v>12</v>
      </c>
      <c r="D5" s="4">
        <v>0.38</v>
      </c>
      <c r="E5" s="5">
        <f t="shared" si="0"/>
        <v>31.578947368421051</v>
      </c>
      <c r="F5" s="4">
        <v>25</v>
      </c>
      <c r="G5" s="14">
        <v>90.7</v>
      </c>
    </row>
    <row r="6" spans="1:7" x14ac:dyDescent="0.25">
      <c r="A6" s="4" t="s">
        <v>17</v>
      </c>
      <c r="B6" s="4"/>
      <c r="C6" s="4"/>
      <c r="D6" s="4"/>
      <c r="E6" s="17">
        <f>AVERAGE(E2:E5)</f>
        <v>46.307849364791288</v>
      </c>
      <c r="F6" s="17">
        <f>AVERAGE(F2:F5)</f>
        <v>25</v>
      </c>
      <c r="G6" s="4"/>
    </row>
    <row r="7" spans="1:7" x14ac:dyDescent="0.25">
      <c r="A7" s="4" t="s">
        <v>18</v>
      </c>
      <c r="B7" s="4"/>
      <c r="C7" s="4"/>
      <c r="D7" s="4"/>
      <c r="E7" s="15">
        <f>STDEV(E2:E5)</f>
        <v>22.160654191764749</v>
      </c>
      <c r="F7" s="15">
        <f>STDEV(F2:F5)</f>
        <v>2.4494897427831779</v>
      </c>
      <c r="G7" s="4"/>
    </row>
    <row r="8" spans="1:7" x14ac:dyDescent="0.25">
      <c r="A8" s="4" t="s">
        <v>19</v>
      </c>
      <c r="B8" s="4"/>
      <c r="C8" s="4"/>
      <c r="D8" s="4"/>
      <c r="E8" s="17">
        <f>E7/SQRT(4)</f>
        <v>11.080327095882375</v>
      </c>
      <c r="F8" s="17">
        <f>F7/SQRT(4)</f>
        <v>1.2247448713915889</v>
      </c>
      <c r="G8" s="4"/>
    </row>
    <row r="9" spans="1:7" x14ac:dyDescent="0.25">
      <c r="A9" t="s">
        <v>4</v>
      </c>
      <c r="D9" t="s">
        <v>7</v>
      </c>
    </row>
    <row r="10" spans="1:7" x14ac:dyDescent="0.25">
      <c r="A10">
        <v>1</v>
      </c>
      <c r="B10">
        <v>5759.7</v>
      </c>
      <c r="D10">
        <f t="shared" ref="D10:D18" si="1">B10/1000000</f>
        <v>5.7596999999999995E-3</v>
      </c>
      <c r="E10">
        <f>C10/D10</f>
        <v>0</v>
      </c>
    </row>
    <row r="11" spans="1:7" x14ac:dyDescent="0.25">
      <c r="B11">
        <v>12235.2</v>
      </c>
      <c r="C11">
        <v>0</v>
      </c>
      <c r="D11">
        <f t="shared" si="1"/>
        <v>1.22352E-2</v>
      </c>
      <c r="E11">
        <f t="shared" ref="E11:E18" si="2">C11/D11</f>
        <v>0</v>
      </c>
    </row>
    <row r="12" spans="1:7" x14ac:dyDescent="0.25">
      <c r="B12">
        <v>12052.5</v>
      </c>
      <c r="C12">
        <v>1</v>
      </c>
      <c r="D12">
        <f t="shared" si="1"/>
        <v>1.2052500000000001E-2</v>
      </c>
      <c r="E12">
        <f t="shared" si="2"/>
        <v>82.970338104127762</v>
      </c>
    </row>
    <row r="13" spans="1:7" x14ac:dyDescent="0.25">
      <c r="B13">
        <v>1928</v>
      </c>
      <c r="D13">
        <f t="shared" si="1"/>
        <v>1.928E-3</v>
      </c>
      <c r="E13">
        <f t="shared" si="2"/>
        <v>0</v>
      </c>
    </row>
    <row r="14" spans="1:7" x14ac:dyDescent="0.25">
      <c r="B14">
        <v>3053</v>
      </c>
      <c r="D14">
        <f t="shared" si="1"/>
        <v>3.0530000000000002E-3</v>
      </c>
      <c r="E14">
        <f t="shared" si="2"/>
        <v>0</v>
      </c>
    </row>
    <row r="15" spans="1:7" x14ac:dyDescent="0.25">
      <c r="B15">
        <v>149979.70000000001</v>
      </c>
      <c r="C15">
        <v>8</v>
      </c>
      <c r="D15">
        <f t="shared" si="1"/>
        <v>0.14997970000000002</v>
      </c>
      <c r="E15">
        <f t="shared" si="2"/>
        <v>53.340552088049243</v>
      </c>
    </row>
    <row r="16" spans="1:7" x14ac:dyDescent="0.25">
      <c r="B16">
        <v>43542</v>
      </c>
      <c r="D16">
        <f t="shared" si="1"/>
        <v>4.3541999999999997E-2</v>
      </c>
      <c r="E16">
        <f t="shared" si="2"/>
        <v>0</v>
      </c>
    </row>
    <row r="17" spans="1:6" x14ac:dyDescent="0.25">
      <c r="B17">
        <v>6670</v>
      </c>
      <c r="D17">
        <f t="shared" si="1"/>
        <v>6.6699999999999997E-3</v>
      </c>
      <c r="E17">
        <f t="shared" si="2"/>
        <v>0</v>
      </c>
    </row>
    <row r="18" spans="1:6" x14ac:dyDescent="0.25">
      <c r="B18">
        <v>5514</v>
      </c>
      <c r="D18">
        <f t="shared" si="1"/>
        <v>5.5139999999999998E-3</v>
      </c>
      <c r="E18">
        <f t="shared" si="2"/>
        <v>0</v>
      </c>
    </row>
    <row r="19" spans="1:6" x14ac:dyDescent="0.25">
      <c r="B19" s="1">
        <f>SUM(B10:B18)</f>
        <v>240734.1</v>
      </c>
      <c r="C19" s="1">
        <f>SUM(C10:C18)</f>
        <v>9</v>
      </c>
      <c r="D19" s="3">
        <f>E19/10</f>
        <v>13.631089019217701</v>
      </c>
      <c r="E19" s="1">
        <f>SUM(E10:E18)</f>
        <v>136.310890192177</v>
      </c>
      <c r="F19" s="3" t="s">
        <v>6</v>
      </c>
    </row>
    <row r="20" spans="1:6" x14ac:dyDescent="0.25">
      <c r="A20">
        <v>2</v>
      </c>
      <c r="B20">
        <v>17262.8</v>
      </c>
      <c r="C20">
        <v>0</v>
      </c>
      <c r="D20">
        <f>B20/1000000</f>
        <v>1.7262799999999998E-2</v>
      </c>
      <c r="E20">
        <f>C20/D20</f>
        <v>0</v>
      </c>
      <c r="F20">
        <v>0</v>
      </c>
    </row>
    <row r="21" spans="1:6" x14ac:dyDescent="0.25">
      <c r="B21">
        <v>14909.1</v>
      </c>
      <c r="D21">
        <f t="shared" ref="D21:D29" si="3">B21/1000000</f>
        <v>1.49091E-2</v>
      </c>
      <c r="E21">
        <f t="shared" ref="E21:E29" si="4">C21/D21</f>
        <v>0</v>
      </c>
      <c r="F21">
        <v>0</v>
      </c>
    </row>
    <row r="22" spans="1:6" x14ac:dyDescent="0.25">
      <c r="B22">
        <v>25673.599999999999</v>
      </c>
      <c r="C22">
        <v>0</v>
      </c>
      <c r="D22">
        <f t="shared" si="3"/>
        <v>2.5673599999999998E-2</v>
      </c>
      <c r="E22">
        <f t="shared" si="4"/>
        <v>0</v>
      </c>
      <c r="F22">
        <v>0</v>
      </c>
    </row>
    <row r="23" spans="1:6" x14ac:dyDescent="0.25">
      <c r="B23">
        <v>11849</v>
      </c>
      <c r="C23">
        <v>0</v>
      </c>
      <c r="D23">
        <f t="shared" si="3"/>
        <v>1.1849E-2</v>
      </c>
      <c r="E23">
        <f t="shared" si="4"/>
        <v>0</v>
      </c>
      <c r="F23">
        <v>0</v>
      </c>
    </row>
    <row r="24" spans="1:6" x14ac:dyDescent="0.25">
      <c r="B24">
        <v>52680</v>
      </c>
      <c r="C24">
        <v>2</v>
      </c>
      <c r="D24">
        <f t="shared" si="3"/>
        <v>5.2679999999999998E-2</v>
      </c>
      <c r="E24">
        <f t="shared" si="4"/>
        <v>37.965072133637058</v>
      </c>
      <c r="F24">
        <v>2</v>
      </c>
    </row>
    <row r="25" spans="1:6" x14ac:dyDescent="0.25">
      <c r="B25">
        <v>51714</v>
      </c>
      <c r="C25">
        <v>5</v>
      </c>
      <c r="D25">
        <f t="shared" si="3"/>
        <v>5.1714000000000003E-2</v>
      </c>
      <c r="E25">
        <f t="shared" si="4"/>
        <v>96.685617047607991</v>
      </c>
      <c r="F25">
        <v>5</v>
      </c>
    </row>
    <row r="26" spans="1:6" x14ac:dyDescent="0.25">
      <c r="B26">
        <v>37126</v>
      </c>
      <c r="C26">
        <v>5</v>
      </c>
      <c r="D26">
        <f t="shared" si="3"/>
        <v>3.7125999999999999E-2</v>
      </c>
      <c r="E26">
        <f t="shared" si="4"/>
        <v>134.67650703011367</v>
      </c>
      <c r="F26">
        <v>5</v>
      </c>
    </row>
    <row r="27" spans="1:6" x14ac:dyDescent="0.25">
      <c r="B27">
        <v>65242</v>
      </c>
      <c r="C27">
        <v>8</v>
      </c>
      <c r="D27">
        <f t="shared" si="3"/>
        <v>6.5241999999999994E-2</v>
      </c>
      <c r="E27">
        <f t="shared" si="4"/>
        <v>122.6203979031912</v>
      </c>
      <c r="F27">
        <v>8</v>
      </c>
    </row>
    <row r="28" spans="1:6" x14ac:dyDescent="0.25">
      <c r="B28">
        <v>3724.2</v>
      </c>
      <c r="D28">
        <f t="shared" si="3"/>
        <v>3.7242E-3</v>
      </c>
      <c r="E28">
        <f t="shared" si="4"/>
        <v>0</v>
      </c>
    </row>
    <row r="29" spans="1:6" x14ac:dyDescent="0.25">
      <c r="B29">
        <v>9131.4</v>
      </c>
      <c r="C29">
        <v>3</v>
      </c>
      <c r="D29">
        <f t="shared" si="3"/>
        <v>9.1313999999999996E-3</v>
      </c>
      <c r="E29">
        <f t="shared" si="4"/>
        <v>328.53669754911624</v>
      </c>
      <c r="F29">
        <v>3</v>
      </c>
    </row>
    <row r="30" spans="1:6" x14ac:dyDescent="0.25">
      <c r="B30" s="1">
        <f>SUM(B20:B29)</f>
        <v>289312.10000000003</v>
      </c>
      <c r="C30" s="1">
        <f>SUM(C20:C29)</f>
        <v>23</v>
      </c>
      <c r="D30" s="3">
        <f>E30/10</f>
        <v>72.048429166366617</v>
      </c>
      <c r="E30">
        <f>SUM(E20:E29)</f>
        <v>720.48429166366611</v>
      </c>
      <c r="F30" s="3" t="s">
        <v>6</v>
      </c>
    </row>
    <row r="31" spans="1:6" x14ac:dyDescent="0.25">
      <c r="A31">
        <v>3</v>
      </c>
      <c r="B31">
        <v>2240</v>
      </c>
      <c r="C31">
        <v>0</v>
      </c>
      <c r="D31">
        <f>B31/1000000</f>
        <v>2.2399999999999998E-3</v>
      </c>
      <c r="E31">
        <f>C31/D31</f>
        <v>0</v>
      </c>
    </row>
    <row r="32" spans="1:6" x14ac:dyDescent="0.25">
      <c r="B32">
        <v>15509.3</v>
      </c>
      <c r="C32">
        <v>0</v>
      </c>
      <c r="D32">
        <f t="shared" ref="D32:D45" si="5">B32/1000000</f>
        <v>1.5509299999999998E-2</v>
      </c>
      <c r="E32">
        <f t="shared" ref="E32:E45" si="6">C32/D32</f>
        <v>0</v>
      </c>
    </row>
    <row r="33" spans="1:5" x14ac:dyDescent="0.25">
      <c r="B33">
        <v>6262</v>
      </c>
      <c r="C33">
        <v>0</v>
      </c>
      <c r="D33">
        <f t="shared" si="5"/>
        <v>6.2620000000000002E-3</v>
      </c>
      <c r="E33">
        <f t="shared" si="6"/>
        <v>0</v>
      </c>
    </row>
    <row r="34" spans="1:5" x14ac:dyDescent="0.25">
      <c r="B34">
        <v>8372</v>
      </c>
      <c r="C34">
        <v>0</v>
      </c>
      <c r="D34">
        <f t="shared" si="5"/>
        <v>8.3719999999999992E-3</v>
      </c>
      <c r="E34">
        <f t="shared" si="6"/>
        <v>0</v>
      </c>
    </row>
    <row r="35" spans="1:5" x14ac:dyDescent="0.25">
      <c r="B35">
        <v>3759</v>
      </c>
      <c r="C35">
        <v>0</v>
      </c>
      <c r="D35">
        <f t="shared" si="5"/>
        <v>3.7590000000000002E-3</v>
      </c>
      <c r="E35">
        <f t="shared" si="6"/>
        <v>0</v>
      </c>
    </row>
    <row r="36" spans="1:5" x14ac:dyDescent="0.25">
      <c r="B36">
        <v>4479.5</v>
      </c>
      <c r="C36">
        <v>0</v>
      </c>
      <c r="D36">
        <f t="shared" si="5"/>
        <v>4.4795E-3</v>
      </c>
      <c r="E36">
        <f t="shared" si="6"/>
        <v>0</v>
      </c>
    </row>
    <row r="37" spans="1:5" x14ac:dyDescent="0.25">
      <c r="B37">
        <v>77087</v>
      </c>
      <c r="C37">
        <v>5</v>
      </c>
      <c r="D37">
        <f t="shared" si="5"/>
        <v>7.7087000000000003E-2</v>
      </c>
      <c r="E37">
        <f t="shared" si="6"/>
        <v>64.861779547783669</v>
      </c>
    </row>
    <row r="38" spans="1:5" x14ac:dyDescent="0.25">
      <c r="B38">
        <v>28103</v>
      </c>
      <c r="C38">
        <v>0</v>
      </c>
      <c r="D38">
        <f t="shared" si="5"/>
        <v>2.8103E-2</v>
      </c>
      <c r="E38">
        <f t="shared" si="6"/>
        <v>0</v>
      </c>
    </row>
    <row r="39" spans="1:5" x14ac:dyDescent="0.25">
      <c r="C39">
        <v>0</v>
      </c>
      <c r="D39">
        <f t="shared" si="5"/>
        <v>0</v>
      </c>
      <c r="E39" t="e">
        <f t="shared" si="6"/>
        <v>#DIV/0!</v>
      </c>
    </row>
    <row r="40" spans="1:5" x14ac:dyDescent="0.25">
      <c r="D40">
        <f t="shared" si="5"/>
        <v>0</v>
      </c>
      <c r="E40" t="e">
        <f t="shared" si="6"/>
        <v>#DIV/0!</v>
      </c>
    </row>
    <row r="41" spans="1:5" x14ac:dyDescent="0.25">
      <c r="B41">
        <v>7498</v>
      </c>
      <c r="C41">
        <v>0</v>
      </c>
      <c r="D41">
        <f t="shared" si="5"/>
        <v>7.4980000000000003E-3</v>
      </c>
      <c r="E41">
        <f t="shared" si="6"/>
        <v>0</v>
      </c>
    </row>
    <row r="42" spans="1:5" x14ac:dyDescent="0.25">
      <c r="B42">
        <v>14692</v>
      </c>
      <c r="C42">
        <v>2</v>
      </c>
      <c r="D42">
        <f t="shared" si="5"/>
        <v>1.4692E-2</v>
      </c>
      <c r="E42">
        <f t="shared" si="6"/>
        <v>136.1285053090117</v>
      </c>
    </row>
    <row r="43" spans="1:5" x14ac:dyDescent="0.25">
      <c r="B43">
        <v>1888</v>
      </c>
      <c r="D43">
        <f t="shared" si="5"/>
        <v>1.8879999999999999E-3</v>
      </c>
      <c r="E43">
        <f t="shared" si="6"/>
        <v>0</v>
      </c>
    </row>
    <row r="44" spans="1:5" x14ac:dyDescent="0.25">
      <c r="B44">
        <v>8740</v>
      </c>
      <c r="C44">
        <v>0</v>
      </c>
      <c r="D44">
        <f t="shared" si="5"/>
        <v>8.7399999999999995E-3</v>
      </c>
      <c r="E44">
        <f t="shared" si="6"/>
        <v>0</v>
      </c>
    </row>
    <row r="45" spans="1:5" x14ac:dyDescent="0.25">
      <c r="B45">
        <v>7440</v>
      </c>
      <c r="C45">
        <v>0</v>
      </c>
      <c r="D45">
        <f t="shared" si="5"/>
        <v>7.4400000000000004E-3</v>
      </c>
      <c r="E45">
        <f t="shared" si="6"/>
        <v>0</v>
      </c>
    </row>
    <row r="46" spans="1:5" x14ac:dyDescent="0.25">
      <c r="B46" s="1">
        <f>SUM(B31:B45)</f>
        <v>186069.8</v>
      </c>
      <c r="C46" s="1">
        <f>SUM(C31:C45)</f>
        <v>7</v>
      </c>
      <c r="D46" s="3" t="e">
        <f>E46/15</f>
        <v>#DIV/0!</v>
      </c>
      <c r="E46" t="e">
        <f>SUM(E31:E45)</f>
        <v>#DIV/0!</v>
      </c>
    </row>
    <row r="47" spans="1:5" x14ac:dyDescent="0.25">
      <c r="D47" s="3" t="s">
        <v>6</v>
      </c>
    </row>
    <row r="48" spans="1:5" x14ac:dyDescent="0.25">
      <c r="A48">
        <v>4</v>
      </c>
      <c r="B48">
        <v>3368</v>
      </c>
      <c r="C48">
        <v>1</v>
      </c>
      <c r="D48">
        <f>C48/E48</f>
        <v>296.91211401425181</v>
      </c>
      <c r="E48">
        <f>B48/1000000</f>
        <v>3.3679999999999999E-3</v>
      </c>
    </row>
    <row r="49" spans="2:5" x14ac:dyDescent="0.25">
      <c r="B49">
        <v>16139.5</v>
      </c>
      <c r="C49">
        <v>1</v>
      </c>
      <c r="D49">
        <f t="shared" ref="D49:D61" si="7">C49/E49</f>
        <v>61.959788097524701</v>
      </c>
      <c r="E49">
        <f t="shared" ref="E49:E61" si="8">B49/1000000</f>
        <v>1.6139500000000001E-2</v>
      </c>
    </row>
    <row r="50" spans="2:5" x14ac:dyDescent="0.25">
      <c r="B50">
        <v>97403</v>
      </c>
      <c r="C50">
        <v>1</v>
      </c>
      <c r="D50">
        <f t="shared" si="7"/>
        <v>10.26662423128651</v>
      </c>
      <c r="E50">
        <f t="shared" si="8"/>
        <v>9.7403000000000003E-2</v>
      </c>
    </row>
    <row r="51" spans="2:5" x14ac:dyDescent="0.25">
      <c r="B51">
        <v>51220</v>
      </c>
      <c r="D51">
        <f t="shared" si="7"/>
        <v>0</v>
      </c>
      <c r="E51">
        <f t="shared" si="8"/>
        <v>5.1220000000000002E-2</v>
      </c>
    </row>
    <row r="52" spans="2:5" x14ac:dyDescent="0.25">
      <c r="B52">
        <v>7448</v>
      </c>
      <c r="C52">
        <v>0</v>
      </c>
      <c r="D52">
        <f t="shared" si="7"/>
        <v>0</v>
      </c>
      <c r="E52">
        <f t="shared" si="8"/>
        <v>7.4479999999999998E-3</v>
      </c>
    </row>
    <row r="53" spans="2:5" x14ac:dyDescent="0.25">
      <c r="B53">
        <v>5060</v>
      </c>
      <c r="C53">
        <v>2</v>
      </c>
      <c r="D53">
        <f t="shared" si="7"/>
        <v>395.25691699604744</v>
      </c>
      <c r="E53">
        <f t="shared" si="8"/>
        <v>5.0600000000000003E-3</v>
      </c>
    </row>
    <row r="54" spans="2:5" x14ac:dyDescent="0.25">
      <c r="B54">
        <v>42500</v>
      </c>
      <c r="C54">
        <v>2</v>
      </c>
      <c r="D54">
        <f t="shared" si="7"/>
        <v>47.058823529411761</v>
      </c>
      <c r="E54">
        <f t="shared" si="8"/>
        <v>4.2500000000000003E-2</v>
      </c>
    </row>
    <row r="55" spans="2:5" x14ac:dyDescent="0.25">
      <c r="B55">
        <v>1997.6</v>
      </c>
      <c r="C55">
        <v>0</v>
      </c>
      <c r="D55">
        <f t="shared" si="7"/>
        <v>0</v>
      </c>
      <c r="E55">
        <f t="shared" si="8"/>
        <v>1.9976E-3</v>
      </c>
    </row>
    <row r="56" spans="2:5" x14ac:dyDescent="0.25">
      <c r="B56">
        <v>69500</v>
      </c>
      <c r="C56">
        <v>2</v>
      </c>
      <c r="D56">
        <f t="shared" si="7"/>
        <v>28.776978417266186</v>
      </c>
      <c r="E56">
        <f t="shared" si="8"/>
        <v>6.9500000000000006E-2</v>
      </c>
    </row>
    <row r="57" spans="2:5" x14ac:dyDescent="0.25">
      <c r="B57">
        <v>5429.3</v>
      </c>
      <c r="C57">
        <v>0</v>
      </c>
      <c r="D57">
        <f t="shared" si="7"/>
        <v>0</v>
      </c>
      <c r="E57">
        <f t="shared" si="8"/>
        <v>5.4292999999999998E-3</v>
      </c>
    </row>
    <row r="58" spans="2:5" x14ac:dyDescent="0.25">
      <c r="B58">
        <v>7392</v>
      </c>
      <c r="D58">
        <f t="shared" si="7"/>
        <v>0</v>
      </c>
      <c r="E58">
        <f t="shared" si="8"/>
        <v>7.3920000000000001E-3</v>
      </c>
    </row>
    <row r="59" spans="2:5" x14ac:dyDescent="0.25">
      <c r="B59">
        <v>6608</v>
      </c>
      <c r="C59">
        <v>0</v>
      </c>
      <c r="D59">
        <f t="shared" si="7"/>
        <v>0</v>
      </c>
      <c r="E59">
        <f t="shared" si="8"/>
        <v>6.6080000000000002E-3</v>
      </c>
    </row>
    <row r="60" spans="2:5" x14ac:dyDescent="0.25">
      <c r="B60">
        <v>25400</v>
      </c>
      <c r="C60">
        <v>0</v>
      </c>
      <c r="D60">
        <f t="shared" si="7"/>
        <v>0</v>
      </c>
      <c r="E60">
        <f t="shared" si="8"/>
        <v>2.5399999999999999E-2</v>
      </c>
    </row>
    <row r="61" spans="2:5" x14ac:dyDescent="0.25">
      <c r="B61">
        <v>40750</v>
      </c>
      <c r="C61">
        <v>4</v>
      </c>
      <c r="D61">
        <f t="shared" si="7"/>
        <v>98.159509202453989</v>
      </c>
      <c r="E61">
        <f t="shared" si="8"/>
        <v>4.0750000000000001E-2</v>
      </c>
    </row>
    <row r="62" spans="2:5" x14ac:dyDescent="0.25">
      <c r="B62" s="1">
        <f>SUM(B48:B61)</f>
        <v>380215.39999999997</v>
      </c>
      <c r="C62" s="1">
        <f>SUM(C49:C61)</f>
        <v>12</v>
      </c>
      <c r="D62" s="1">
        <f>SUM(D48:D61)</f>
        <v>938.39075448824224</v>
      </c>
    </row>
    <row r="63" spans="2:5" x14ac:dyDescent="0.25">
      <c r="D63" s="3">
        <f>D62/14</f>
        <v>67.02791103487445</v>
      </c>
      <c r="E63" s="3" t="s">
        <v>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83"/>
  <sheetViews>
    <sheetView workbookViewId="0">
      <selection sqref="A1:F9"/>
    </sheetView>
  </sheetViews>
  <sheetFormatPr defaultRowHeight="15" x14ac:dyDescent="0.25"/>
  <cols>
    <col min="2" max="2" width="11.42578125" customWidth="1"/>
    <col min="6" max="6" width="16" customWidth="1"/>
  </cols>
  <sheetData>
    <row r="1" spans="1:6" ht="105" x14ac:dyDescent="0.25">
      <c r="A1" s="7" t="s">
        <v>0</v>
      </c>
      <c r="B1" s="7" t="s">
        <v>1</v>
      </c>
      <c r="C1" s="7" t="s">
        <v>2</v>
      </c>
      <c r="D1" s="7" t="s">
        <v>3</v>
      </c>
      <c r="E1" s="6" t="s">
        <v>8</v>
      </c>
      <c r="F1" s="7" t="s">
        <v>16</v>
      </c>
    </row>
    <row r="2" spans="1:6" x14ac:dyDescent="0.25">
      <c r="A2" s="4">
        <v>6</v>
      </c>
      <c r="B2" s="4">
        <v>14</v>
      </c>
      <c r="C2" s="4">
        <v>9</v>
      </c>
      <c r="D2" s="4">
        <v>0.21</v>
      </c>
      <c r="E2" s="5">
        <f>C25/B27</f>
        <v>42.186596943159188</v>
      </c>
      <c r="F2" s="4">
        <v>10</v>
      </c>
    </row>
    <row r="3" spans="1:6" x14ac:dyDescent="0.25">
      <c r="A3" s="4">
        <v>2</v>
      </c>
      <c r="B3">
        <v>11</v>
      </c>
      <c r="C3" s="4">
        <v>15</v>
      </c>
      <c r="D3" s="4">
        <v>0.22</v>
      </c>
      <c r="E3" s="5">
        <f>C3/D3</f>
        <v>68.181818181818187</v>
      </c>
      <c r="F3" s="4">
        <v>7</v>
      </c>
    </row>
    <row r="4" spans="1:6" x14ac:dyDescent="0.25">
      <c r="A4" s="4">
        <v>8</v>
      </c>
      <c r="B4" s="4">
        <v>14</v>
      </c>
      <c r="C4" s="4">
        <v>4</v>
      </c>
      <c r="D4" s="4">
        <v>0.12</v>
      </c>
      <c r="E4" s="5">
        <f>C4/D4</f>
        <v>33.333333333333336</v>
      </c>
      <c r="F4" s="4">
        <v>25</v>
      </c>
    </row>
    <row r="5" spans="1:6" x14ac:dyDescent="0.25">
      <c r="A5" s="4"/>
      <c r="B5" s="4">
        <v>13</v>
      </c>
      <c r="C5" s="4">
        <v>15</v>
      </c>
      <c r="D5" s="4">
        <v>0.14000000000000001</v>
      </c>
      <c r="E5" s="5">
        <f>C5/D5</f>
        <v>107.14285714285714</v>
      </c>
      <c r="F5" s="4">
        <v>18</v>
      </c>
    </row>
    <row r="6" spans="1:6" x14ac:dyDescent="0.25">
      <c r="A6" s="4">
        <v>3</v>
      </c>
      <c r="B6" s="4">
        <v>10</v>
      </c>
      <c r="C6" s="4">
        <v>8</v>
      </c>
      <c r="D6" s="4">
        <v>7.0000000000000007E-2</v>
      </c>
      <c r="E6" s="5">
        <f>C6/D6</f>
        <v>114.28571428571428</v>
      </c>
      <c r="F6" s="4">
        <v>24</v>
      </c>
    </row>
    <row r="7" spans="1:6" x14ac:dyDescent="0.25">
      <c r="E7" s="17">
        <f>AVERAGE(E2:E6)</f>
        <v>73.026063977376424</v>
      </c>
      <c r="F7" s="17">
        <f>AVERAGE(F2:F6)</f>
        <v>16.8</v>
      </c>
    </row>
    <row r="8" spans="1:6" x14ac:dyDescent="0.25">
      <c r="E8" s="15">
        <f>STDEV(E2:E6)</f>
        <v>36.797984420771705</v>
      </c>
      <c r="F8" s="15">
        <f>STDEV(F2:F6)</f>
        <v>8.1055536516637776</v>
      </c>
    </row>
    <row r="9" spans="1:6" x14ac:dyDescent="0.25">
      <c r="E9" s="16">
        <f>E8/SQRT(5)</f>
        <v>16.456558919964749</v>
      </c>
      <c r="F9" s="16">
        <f>F8/SQRT(5)</f>
        <v>3.6249137920783716</v>
      </c>
    </row>
    <row r="11" spans="1:6" x14ac:dyDescent="0.25">
      <c r="A11" t="s">
        <v>4</v>
      </c>
      <c r="D11" t="s">
        <v>7</v>
      </c>
    </row>
    <row r="13" spans="1:6" x14ac:dyDescent="0.25">
      <c r="A13">
        <v>6</v>
      </c>
      <c r="B13">
        <v>4965</v>
      </c>
      <c r="C13">
        <v>1</v>
      </c>
    </row>
    <row r="14" spans="1:6" x14ac:dyDescent="0.25">
      <c r="B14">
        <v>19027</v>
      </c>
      <c r="C14">
        <v>2</v>
      </c>
    </row>
    <row r="15" spans="1:6" x14ac:dyDescent="0.25">
      <c r="B15">
        <v>1965.2</v>
      </c>
      <c r="C15">
        <v>1</v>
      </c>
    </row>
    <row r="16" spans="1:6" x14ac:dyDescent="0.25">
      <c r="B16">
        <v>3209</v>
      </c>
      <c r="C16">
        <v>1</v>
      </c>
    </row>
    <row r="17" spans="1:3" x14ac:dyDescent="0.25">
      <c r="B17">
        <v>10101</v>
      </c>
      <c r="C17">
        <v>1</v>
      </c>
    </row>
    <row r="18" spans="1:3" x14ac:dyDescent="0.25">
      <c r="B18">
        <v>7453</v>
      </c>
    </row>
    <row r="19" spans="1:3" x14ac:dyDescent="0.25">
      <c r="B19">
        <v>1993.3</v>
      </c>
    </row>
    <row r="20" spans="1:3" x14ac:dyDescent="0.25">
      <c r="B20">
        <v>1101</v>
      </c>
    </row>
    <row r="21" spans="1:3" x14ac:dyDescent="0.25">
      <c r="B21">
        <v>39965.4</v>
      </c>
      <c r="C21">
        <v>1</v>
      </c>
    </row>
    <row r="22" spans="1:3" x14ac:dyDescent="0.25">
      <c r="B22">
        <v>35632</v>
      </c>
    </row>
    <row r="23" spans="1:3" x14ac:dyDescent="0.25">
      <c r="B23">
        <v>5869</v>
      </c>
    </row>
    <row r="24" spans="1:3" x14ac:dyDescent="0.25">
      <c r="B24">
        <v>51297</v>
      </c>
      <c r="C24">
        <v>2</v>
      </c>
    </row>
    <row r="25" spans="1:3" x14ac:dyDescent="0.25">
      <c r="B25">
        <v>30760</v>
      </c>
      <c r="C25" s="1">
        <f>SUM(C13:C24)</f>
        <v>9</v>
      </c>
    </row>
    <row r="26" spans="1:3" x14ac:dyDescent="0.25">
      <c r="B26" s="1">
        <f>SUM(B13:B25)</f>
        <v>213337.9</v>
      </c>
    </row>
    <row r="27" spans="1:3" x14ac:dyDescent="0.25">
      <c r="B27" s="8">
        <f>B26/1000000</f>
        <v>0.2133379</v>
      </c>
    </row>
    <row r="28" spans="1:3" x14ac:dyDescent="0.25">
      <c r="A28">
        <v>2</v>
      </c>
      <c r="B28">
        <v>8141</v>
      </c>
      <c r="C28">
        <v>2</v>
      </c>
    </row>
    <row r="29" spans="1:3" x14ac:dyDescent="0.25">
      <c r="B29">
        <v>29077</v>
      </c>
      <c r="C29">
        <v>1</v>
      </c>
    </row>
    <row r="30" spans="1:3" x14ac:dyDescent="0.25">
      <c r="B30">
        <v>30434.1</v>
      </c>
      <c r="C30">
        <v>4</v>
      </c>
    </row>
    <row r="31" spans="1:3" x14ac:dyDescent="0.25">
      <c r="B31">
        <v>7583.6</v>
      </c>
      <c r="C31">
        <v>1</v>
      </c>
    </row>
    <row r="32" spans="1:3" x14ac:dyDescent="0.25">
      <c r="B32">
        <v>21518</v>
      </c>
      <c r="C32">
        <v>2</v>
      </c>
    </row>
    <row r="33" spans="1:3" x14ac:dyDescent="0.25">
      <c r="B33">
        <v>17485</v>
      </c>
      <c r="C33">
        <v>1</v>
      </c>
    </row>
    <row r="34" spans="1:3" x14ac:dyDescent="0.25">
      <c r="B34">
        <v>22998</v>
      </c>
      <c r="C34">
        <v>2</v>
      </c>
    </row>
    <row r="35" spans="1:3" x14ac:dyDescent="0.25">
      <c r="B35">
        <v>9825.6</v>
      </c>
    </row>
    <row r="36" spans="1:3" x14ac:dyDescent="0.25">
      <c r="B36">
        <v>32594</v>
      </c>
      <c r="C36">
        <v>1</v>
      </c>
    </row>
    <row r="37" spans="1:3" x14ac:dyDescent="0.25">
      <c r="B37">
        <v>23320</v>
      </c>
    </row>
    <row r="38" spans="1:3" x14ac:dyDescent="0.25">
      <c r="B38">
        <v>15764</v>
      </c>
      <c r="C38">
        <v>1</v>
      </c>
    </row>
    <row r="39" spans="1:3" x14ac:dyDescent="0.25">
      <c r="B39" s="1">
        <f>SUM(B28:B38)</f>
        <v>218740.30000000002</v>
      </c>
      <c r="C39" s="1">
        <f>SUM(C28:C38)</f>
        <v>15</v>
      </c>
    </row>
    <row r="40" spans="1:3" x14ac:dyDescent="0.25">
      <c r="B40" s="8">
        <f>B39/1000000</f>
        <v>0.21874030000000003</v>
      </c>
    </row>
    <row r="41" spans="1:3" x14ac:dyDescent="0.25">
      <c r="A41">
        <v>8</v>
      </c>
      <c r="B41">
        <v>1517.2</v>
      </c>
      <c r="C41">
        <v>1</v>
      </c>
    </row>
    <row r="42" spans="1:3" x14ac:dyDescent="0.25">
      <c r="B42">
        <v>5967.8</v>
      </c>
      <c r="C42">
        <v>1</v>
      </c>
    </row>
    <row r="43" spans="1:3" x14ac:dyDescent="0.25">
      <c r="B43">
        <v>18312.3</v>
      </c>
      <c r="C43">
        <v>0</v>
      </c>
    </row>
    <row r="44" spans="1:3" x14ac:dyDescent="0.25">
      <c r="B44">
        <v>4304</v>
      </c>
      <c r="C44">
        <v>0</v>
      </c>
    </row>
    <row r="45" spans="1:3" x14ac:dyDescent="0.25">
      <c r="C45">
        <v>0</v>
      </c>
    </row>
    <row r="46" spans="1:3" x14ac:dyDescent="0.25">
      <c r="B46">
        <v>2582.5</v>
      </c>
      <c r="C46">
        <v>0</v>
      </c>
    </row>
    <row r="47" spans="1:3" x14ac:dyDescent="0.25">
      <c r="B47">
        <v>35024.6</v>
      </c>
      <c r="C47">
        <v>2</v>
      </c>
    </row>
    <row r="48" spans="1:3" x14ac:dyDescent="0.25">
      <c r="B48">
        <v>6311.9</v>
      </c>
      <c r="C48">
        <v>0</v>
      </c>
    </row>
    <row r="49" spans="1:3" x14ac:dyDescent="0.25">
      <c r="B49">
        <v>14876.1</v>
      </c>
      <c r="C49">
        <v>0</v>
      </c>
    </row>
    <row r="50" spans="1:3" x14ac:dyDescent="0.25">
      <c r="B50">
        <v>6719</v>
      </c>
      <c r="C50">
        <v>0</v>
      </c>
    </row>
    <row r="51" spans="1:3" x14ac:dyDescent="0.25">
      <c r="B51">
        <v>9327</v>
      </c>
      <c r="C51">
        <v>0</v>
      </c>
    </row>
    <row r="52" spans="1:3" x14ac:dyDescent="0.25">
      <c r="B52">
        <v>7990</v>
      </c>
      <c r="C52">
        <v>0</v>
      </c>
    </row>
    <row r="53" spans="1:3" x14ac:dyDescent="0.25">
      <c r="B53">
        <v>8449</v>
      </c>
      <c r="C53">
        <v>0</v>
      </c>
    </row>
    <row r="54" spans="1:3" x14ac:dyDescent="0.25">
      <c r="B54">
        <v>3240.2</v>
      </c>
      <c r="C54">
        <v>0</v>
      </c>
    </row>
    <row r="55" spans="1:3" x14ac:dyDescent="0.25">
      <c r="B55" s="1">
        <f>SUM(B41:B54)</f>
        <v>124621.59999999999</v>
      </c>
      <c r="C55" s="1">
        <f>SUM(C41:C54)</f>
        <v>4</v>
      </c>
    </row>
    <row r="56" spans="1:3" x14ac:dyDescent="0.25">
      <c r="B56" s="8">
        <f>B55/1000000</f>
        <v>0.12462159999999999</v>
      </c>
    </row>
    <row r="57" spans="1:3" x14ac:dyDescent="0.25">
      <c r="A57" t="s">
        <v>10</v>
      </c>
      <c r="B57">
        <v>9751.7000000000007</v>
      </c>
      <c r="C57">
        <v>2</v>
      </c>
    </row>
    <row r="58" spans="1:3" x14ac:dyDescent="0.25">
      <c r="B58">
        <v>2940.4</v>
      </c>
      <c r="C58">
        <v>0</v>
      </c>
    </row>
    <row r="59" spans="1:3" x14ac:dyDescent="0.25">
      <c r="B59">
        <v>11168</v>
      </c>
      <c r="C59">
        <v>0</v>
      </c>
    </row>
    <row r="60" spans="1:3" x14ac:dyDescent="0.25">
      <c r="B60">
        <v>17980</v>
      </c>
      <c r="C60">
        <v>2</v>
      </c>
    </row>
    <row r="61" spans="1:3" x14ac:dyDescent="0.25">
      <c r="B61">
        <v>11943</v>
      </c>
      <c r="C61">
        <v>0</v>
      </c>
    </row>
    <row r="62" spans="1:3" x14ac:dyDescent="0.25">
      <c r="B62">
        <v>16218.4</v>
      </c>
      <c r="C62">
        <v>1</v>
      </c>
    </row>
    <row r="63" spans="1:3" x14ac:dyDescent="0.25">
      <c r="B63">
        <v>6491</v>
      </c>
      <c r="C63">
        <v>0</v>
      </c>
    </row>
    <row r="64" spans="1:3" x14ac:dyDescent="0.25">
      <c r="B64">
        <v>1907</v>
      </c>
      <c r="C64">
        <v>0</v>
      </c>
    </row>
    <row r="65" spans="1:3" x14ac:dyDescent="0.25">
      <c r="B65">
        <v>6996</v>
      </c>
      <c r="C65">
        <v>0</v>
      </c>
    </row>
    <row r="66" spans="1:3" x14ac:dyDescent="0.25">
      <c r="B66">
        <v>7318</v>
      </c>
      <c r="C66">
        <v>1</v>
      </c>
    </row>
    <row r="67" spans="1:3" x14ac:dyDescent="0.25">
      <c r="B67">
        <v>15135.2</v>
      </c>
      <c r="C67">
        <v>3</v>
      </c>
    </row>
    <row r="68" spans="1:3" x14ac:dyDescent="0.25">
      <c r="B68">
        <v>12429.6</v>
      </c>
      <c r="C68">
        <v>3</v>
      </c>
    </row>
    <row r="69" spans="1:3" x14ac:dyDescent="0.25">
      <c r="B69">
        <v>20141.400000000001</v>
      </c>
      <c r="C69">
        <v>3</v>
      </c>
    </row>
    <row r="70" spans="1:3" x14ac:dyDescent="0.25">
      <c r="B70" s="1">
        <f>SUM(B57:B69)</f>
        <v>140419.70000000001</v>
      </c>
      <c r="C70" s="1">
        <f>SUM(C57:C69)</f>
        <v>15</v>
      </c>
    </row>
    <row r="71" spans="1:3" x14ac:dyDescent="0.25">
      <c r="B71" s="8">
        <f>B70/1000000</f>
        <v>0.14041970000000001</v>
      </c>
    </row>
    <row r="72" spans="1:3" x14ac:dyDescent="0.25">
      <c r="A72">
        <v>3</v>
      </c>
      <c r="B72">
        <v>8326.1</v>
      </c>
      <c r="C72">
        <v>0</v>
      </c>
    </row>
    <row r="73" spans="1:3" x14ac:dyDescent="0.25">
      <c r="B73">
        <v>2924</v>
      </c>
      <c r="C73">
        <v>1</v>
      </c>
    </row>
    <row r="74" spans="1:3" x14ac:dyDescent="0.25">
      <c r="B74">
        <v>1902</v>
      </c>
      <c r="C74">
        <v>0</v>
      </c>
    </row>
    <row r="75" spans="1:3" x14ac:dyDescent="0.25">
      <c r="B75">
        <v>14500</v>
      </c>
      <c r="C75">
        <v>1</v>
      </c>
    </row>
    <row r="76" spans="1:3" x14ac:dyDescent="0.25">
      <c r="B76">
        <v>17101</v>
      </c>
      <c r="C76">
        <v>0</v>
      </c>
    </row>
    <row r="77" spans="1:3" x14ac:dyDescent="0.25">
      <c r="B77">
        <v>3353</v>
      </c>
      <c r="C77">
        <v>1</v>
      </c>
    </row>
    <row r="78" spans="1:3" x14ac:dyDescent="0.25">
      <c r="B78">
        <v>5940</v>
      </c>
      <c r="C78">
        <v>1</v>
      </c>
    </row>
    <row r="79" spans="1:3" x14ac:dyDescent="0.25">
      <c r="B79">
        <v>9810</v>
      </c>
      <c r="C79">
        <v>0</v>
      </c>
    </row>
    <row r="80" spans="1:3" x14ac:dyDescent="0.25">
      <c r="B80">
        <v>4992.3</v>
      </c>
      <c r="C80">
        <v>3</v>
      </c>
    </row>
    <row r="81" spans="2:3" x14ac:dyDescent="0.25">
      <c r="B81">
        <v>3323.7</v>
      </c>
      <c r="C81">
        <v>1</v>
      </c>
    </row>
    <row r="82" spans="2:3" x14ac:dyDescent="0.25">
      <c r="B82" s="1">
        <f>SUM(B72:B81)</f>
        <v>72172.099999999991</v>
      </c>
      <c r="C82" s="1">
        <f>SUM(C72:C81)</f>
        <v>8</v>
      </c>
    </row>
    <row r="83" spans="2:3" x14ac:dyDescent="0.25">
      <c r="B83" s="8">
        <f>B82/1000000</f>
        <v>7.2172099999999989E-2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8"/>
  <sheetViews>
    <sheetView topLeftCell="A30" workbookViewId="0">
      <selection activeCell="J97" sqref="J97"/>
    </sheetView>
  </sheetViews>
  <sheetFormatPr defaultRowHeight="15" x14ac:dyDescent="0.25"/>
  <cols>
    <col min="7" max="7" width="16.140625" customWidth="1"/>
    <col min="11" max="11" width="4.28515625" customWidth="1"/>
    <col min="12" max="12" width="5.42578125" customWidth="1"/>
    <col min="13" max="13" width="7.28515625" customWidth="1"/>
    <col min="14" max="14" width="6.85546875" customWidth="1"/>
    <col min="15" max="15" width="10.7109375" customWidth="1"/>
    <col min="16" max="16" width="5.85546875" customWidth="1"/>
    <col min="17" max="17" width="5.140625" customWidth="1"/>
  </cols>
  <sheetData>
    <row r="1" spans="1:16" ht="21" x14ac:dyDescent="0.35">
      <c r="A1" s="23" t="s">
        <v>20</v>
      </c>
      <c r="B1" s="20"/>
      <c r="C1" s="20"/>
      <c r="D1" s="20"/>
      <c r="E1" s="20"/>
      <c r="F1" s="20"/>
      <c r="G1" s="20"/>
      <c r="H1" s="20" t="s">
        <v>41</v>
      </c>
    </row>
    <row r="2" spans="1:16" ht="105" x14ac:dyDescent="0.25">
      <c r="A2" s="7" t="s">
        <v>0</v>
      </c>
      <c r="B2" s="7" t="s">
        <v>1</v>
      </c>
      <c r="C2" s="7" t="s">
        <v>38</v>
      </c>
      <c r="D2" s="7" t="s">
        <v>25</v>
      </c>
      <c r="E2" s="7" t="s">
        <v>22</v>
      </c>
      <c r="F2" s="7" t="s">
        <v>44</v>
      </c>
      <c r="G2" s="7" t="s">
        <v>40</v>
      </c>
      <c r="H2" s="35" t="s">
        <v>43</v>
      </c>
      <c r="N2" s="42" t="s">
        <v>49</v>
      </c>
      <c r="O2" s="42" t="s">
        <v>47</v>
      </c>
      <c r="P2" s="42" t="s">
        <v>48</v>
      </c>
    </row>
    <row r="3" spans="1:16" x14ac:dyDescent="0.25">
      <c r="A3" s="4">
        <v>1</v>
      </c>
      <c r="B3" s="33">
        <v>3</v>
      </c>
      <c r="C3" s="33">
        <v>0</v>
      </c>
      <c r="D3" s="33">
        <v>0.03</v>
      </c>
      <c r="E3" s="33">
        <v>0</v>
      </c>
      <c r="F3" s="4">
        <v>17</v>
      </c>
      <c r="G3" s="15">
        <f>F3/H3</f>
        <v>3.541666666666667</v>
      </c>
      <c r="H3" s="36">
        <f>I3*60</f>
        <v>4.8</v>
      </c>
      <c r="I3">
        <v>0.08</v>
      </c>
      <c r="J3">
        <v>131</v>
      </c>
      <c r="N3" s="4" t="s">
        <v>20</v>
      </c>
      <c r="O3" s="4">
        <v>7.2</v>
      </c>
      <c r="P3" s="4">
        <v>1.1000000000000001</v>
      </c>
    </row>
    <row r="4" spans="1:16" x14ac:dyDescent="0.25">
      <c r="A4" s="4">
        <v>2</v>
      </c>
      <c r="B4" s="4">
        <v>8</v>
      </c>
      <c r="C4" s="4">
        <v>0</v>
      </c>
      <c r="D4" s="4">
        <v>7.0000000000000007E-2</v>
      </c>
      <c r="E4" s="4">
        <v>0</v>
      </c>
      <c r="F4" s="4">
        <v>40</v>
      </c>
      <c r="G4" s="15">
        <f t="shared" ref="G4:G7" si="0">F4/H4</f>
        <v>8.3333333333333339</v>
      </c>
      <c r="H4" s="36">
        <v>4.8</v>
      </c>
      <c r="J4">
        <v>98</v>
      </c>
      <c r="N4" s="4" t="s">
        <v>27</v>
      </c>
      <c r="O4" s="4">
        <v>3.3</v>
      </c>
      <c r="P4" s="4">
        <v>0.6</v>
      </c>
    </row>
    <row r="5" spans="1:16" x14ac:dyDescent="0.25">
      <c r="A5" s="4">
        <v>3</v>
      </c>
      <c r="B5" s="33">
        <v>3</v>
      </c>
      <c r="C5" s="33">
        <v>3</v>
      </c>
      <c r="D5" s="33">
        <v>0.03</v>
      </c>
      <c r="E5" s="33" t="s">
        <v>11</v>
      </c>
      <c r="F5" s="4">
        <v>6</v>
      </c>
      <c r="G5" s="15">
        <f t="shared" si="0"/>
        <v>2.2058823529411762</v>
      </c>
      <c r="H5" s="36">
        <f>I3*34</f>
        <v>2.72</v>
      </c>
      <c r="J5">
        <f>J3*J4</f>
        <v>12838</v>
      </c>
      <c r="K5">
        <f>J5*50</f>
        <v>641900</v>
      </c>
      <c r="N5" s="4" t="s">
        <v>28</v>
      </c>
      <c r="O5" s="4">
        <v>6.1</v>
      </c>
      <c r="P5" s="4">
        <v>1.2</v>
      </c>
    </row>
    <row r="6" spans="1:16" x14ac:dyDescent="0.25">
      <c r="A6" s="4">
        <v>4</v>
      </c>
      <c r="B6" s="33">
        <v>4</v>
      </c>
      <c r="C6" s="33">
        <v>0</v>
      </c>
      <c r="D6" s="33">
        <v>0.04</v>
      </c>
      <c r="E6" s="33">
        <v>0</v>
      </c>
      <c r="F6" s="4">
        <v>33</v>
      </c>
      <c r="G6" s="15">
        <f t="shared" si="0"/>
        <v>6.875</v>
      </c>
      <c r="H6" s="36">
        <v>4.8</v>
      </c>
      <c r="K6">
        <v>0.64</v>
      </c>
      <c r="N6" s="4" t="s">
        <v>29</v>
      </c>
      <c r="O6" s="4">
        <v>6.3</v>
      </c>
      <c r="P6" s="4">
        <v>1</v>
      </c>
    </row>
    <row r="7" spans="1:16" x14ac:dyDescent="0.25">
      <c r="A7" s="4">
        <v>5</v>
      </c>
      <c r="B7" s="4">
        <v>8</v>
      </c>
      <c r="C7" s="4">
        <v>6</v>
      </c>
      <c r="D7" s="4">
        <v>0.16</v>
      </c>
      <c r="E7" s="5">
        <v>37</v>
      </c>
      <c r="F7" s="4">
        <v>25</v>
      </c>
      <c r="G7" s="15">
        <f t="shared" si="0"/>
        <v>6.1274509803921564</v>
      </c>
      <c r="H7" s="36">
        <f>I3*51</f>
        <v>4.08</v>
      </c>
      <c r="J7">
        <f>K9*J9</f>
        <v>1602300</v>
      </c>
      <c r="N7" s="4" t="s">
        <v>31</v>
      </c>
      <c r="O7" s="4">
        <v>3.6</v>
      </c>
      <c r="P7" s="4">
        <v>1.4</v>
      </c>
    </row>
    <row r="8" spans="1:16" x14ac:dyDescent="0.25">
      <c r="A8" s="4" t="s">
        <v>23</v>
      </c>
      <c r="B8" s="4"/>
      <c r="C8" s="4"/>
      <c r="D8" s="4"/>
      <c r="E8" s="16">
        <f>AVERAGE(E4,E7)</f>
        <v>18.5</v>
      </c>
      <c r="F8" s="36">
        <f>AVERAGE(F4,F7)</f>
        <v>32.5</v>
      </c>
      <c r="G8" s="17">
        <f>AVERAGE(G4,G7)</f>
        <v>7.2303921568627452</v>
      </c>
      <c r="H8" s="36"/>
      <c r="K8">
        <v>327</v>
      </c>
      <c r="L8">
        <v>245</v>
      </c>
      <c r="N8" s="4" t="s">
        <v>32</v>
      </c>
      <c r="O8" s="4">
        <v>10.5</v>
      </c>
      <c r="P8" s="4">
        <v>4.3</v>
      </c>
    </row>
    <row r="9" spans="1:16" x14ac:dyDescent="0.25">
      <c r="A9" s="4" t="s">
        <v>24</v>
      </c>
      <c r="B9" s="4"/>
      <c r="C9" s="4"/>
      <c r="D9" s="4"/>
      <c r="E9" s="5">
        <f>STDEV(E4,E7)</f>
        <v>26.16295090390226</v>
      </c>
      <c r="F9" s="5">
        <f>STDEV(F4,F7)</f>
        <v>10.606601717798213</v>
      </c>
      <c r="G9" s="5">
        <f>STDEV(G4,G7)</f>
        <v>1.5597943702644426</v>
      </c>
      <c r="H9" s="36"/>
      <c r="J9">
        <v>20</v>
      </c>
      <c r="K9">
        <f>K8*L8</f>
        <v>80115</v>
      </c>
      <c r="L9">
        <v>54</v>
      </c>
      <c r="N9" s="4" t="s">
        <v>33</v>
      </c>
      <c r="O9" s="4">
        <v>3</v>
      </c>
      <c r="P9" s="4">
        <v>1</v>
      </c>
    </row>
    <row r="10" spans="1:16" x14ac:dyDescent="0.25">
      <c r="A10" s="4" t="s">
        <v>19</v>
      </c>
      <c r="B10" s="4"/>
      <c r="C10" s="4"/>
      <c r="D10" s="4"/>
      <c r="E10" s="17">
        <f>E9/SQRT(2)</f>
        <v>18.5</v>
      </c>
      <c r="F10" s="39">
        <f>F9/SQRT(2)</f>
        <v>7.5</v>
      </c>
      <c r="G10" s="17">
        <f>G9/SQRT(2)</f>
        <v>1.1029411764705879</v>
      </c>
      <c r="H10" s="36"/>
      <c r="L10">
        <f>K9*54</f>
        <v>4326210</v>
      </c>
      <c r="N10" s="4" t="s">
        <v>34</v>
      </c>
      <c r="O10" s="4">
        <v>15.8</v>
      </c>
      <c r="P10" s="4">
        <v>1.7</v>
      </c>
    </row>
    <row r="11" spans="1:16" ht="21" x14ac:dyDescent="0.35">
      <c r="A11" s="27" t="s">
        <v>26</v>
      </c>
      <c r="B11" s="28"/>
      <c r="C11" s="28"/>
      <c r="D11" s="29"/>
      <c r="E11" s="29"/>
      <c r="F11" s="30"/>
      <c r="G11" s="20"/>
      <c r="H11" s="20" t="s">
        <v>42</v>
      </c>
      <c r="N11" s="4" t="s">
        <v>35</v>
      </c>
      <c r="O11" s="4">
        <v>24.1</v>
      </c>
      <c r="P11" s="4">
        <v>5.5</v>
      </c>
    </row>
    <row r="12" spans="1:16" ht="105" x14ac:dyDescent="0.25">
      <c r="A12" s="7" t="s">
        <v>0</v>
      </c>
      <c r="B12" s="7" t="s">
        <v>1</v>
      </c>
      <c r="C12" s="7" t="s">
        <v>38</v>
      </c>
      <c r="D12" s="7" t="s">
        <v>3</v>
      </c>
      <c r="E12" s="6" t="s">
        <v>8</v>
      </c>
      <c r="F12" s="7" t="s">
        <v>44</v>
      </c>
      <c r="G12" s="7" t="s">
        <v>40</v>
      </c>
      <c r="H12" s="7" t="s">
        <v>43</v>
      </c>
      <c r="N12" s="4" t="s">
        <v>26</v>
      </c>
      <c r="O12" s="4">
        <v>0</v>
      </c>
      <c r="P12" s="4"/>
    </row>
    <row r="13" spans="1:16" x14ac:dyDescent="0.25">
      <c r="A13" s="4">
        <v>5</v>
      </c>
      <c r="B13" s="4">
        <v>18</v>
      </c>
      <c r="C13" s="4">
        <v>0</v>
      </c>
      <c r="D13" s="4">
        <v>0.23</v>
      </c>
      <c r="E13" s="5">
        <v>0</v>
      </c>
      <c r="F13" s="33">
        <v>0</v>
      </c>
      <c r="G13" s="4">
        <v>0</v>
      </c>
      <c r="H13" s="4">
        <v>0.64</v>
      </c>
      <c r="I13" s="38" t="s">
        <v>36</v>
      </c>
      <c r="J13" s="38"/>
      <c r="N13" s="4" t="s">
        <v>30</v>
      </c>
      <c r="O13" s="4">
        <v>0</v>
      </c>
      <c r="P13" s="4"/>
    </row>
    <row r="14" spans="1:16" x14ac:dyDescent="0.25">
      <c r="A14" s="4"/>
      <c r="C14" s="4"/>
      <c r="D14" s="4"/>
      <c r="E14" s="5"/>
      <c r="F14" s="33">
        <v>0</v>
      </c>
      <c r="G14" s="4">
        <v>0</v>
      </c>
      <c r="H14" s="4">
        <v>0.64</v>
      </c>
      <c r="I14" s="38" t="s">
        <v>37</v>
      </c>
      <c r="J14" s="38"/>
    </row>
    <row r="15" spans="1:16" x14ac:dyDescent="0.25">
      <c r="A15" s="4"/>
      <c r="B15" s="4"/>
      <c r="C15" s="4"/>
      <c r="D15" s="4"/>
      <c r="E15" s="5"/>
      <c r="F15" s="33">
        <v>0</v>
      </c>
      <c r="G15" s="4">
        <v>0</v>
      </c>
      <c r="H15" s="4">
        <v>0.64</v>
      </c>
    </row>
    <row r="16" spans="1:16" x14ac:dyDescent="0.25">
      <c r="A16" s="4"/>
      <c r="B16" s="4"/>
      <c r="C16" s="4"/>
      <c r="D16" s="4"/>
      <c r="E16" s="5"/>
      <c r="F16" s="33">
        <v>0</v>
      </c>
      <c r="G16" s="4">
        <v>0</v>
      </c>
      <c r="H16" s="4">
        <v>0.64</v>
      </c>
    </row>
    <row r="17" spans="1:10" x14ac:dyDescent="0.25">
      <c r="A17" s="4"/>
      <c r="B17" s="4"/>
      <c r="C17" s="4"/>
      <c r="D17" s="4"/>
      <c r="E17" s="5"/>
      <c r="F17" s="33">
        <v>0</v>
      </c>
      <c r="G17" s="4">
        <v>0</v>
      </c>
      <c r="H17" s="4">
        <v>0.64</v>
      </c>
    </row>
    <row r="18" spans="1:10" x14ac:dyDescent="0.25">
      <c r="A18" s="4" t="s">
        <v>23</v>
      </c>
      <c r="B18" s="4"/>
      <c r="C18" s="4"/>
      <c r="D18" s="4"/>
      <c r="E18" s="16">
        <v>0</v>
      </c>
      <c r="F18" s="33">
        <v>0</v>
      </c>
      <c r="G18" s="16">
        <v>0</v>
      </c>
      <c r="H18" s="4"/>
    </row>
    <row r="19" spans="1:10" x14ac:dyDescent="0.25">
      <c r="A19" s="4" t="s">
        <v>24</v>
      </c>
      <c r="B19" s="4"/>
      <c r="C19" s="4"/>
      <c r="D19" s="4"/>
      <c r="E19" s="4"/>
      <c r="F19" s="33">
        <v>0</v>
      </c>
      <c r="G19" s="4"/>
      <c r="H19" s="4"/>
    </row>
    <row r="20" spans="1:10" x14ac:dyDescent="0.25">
      <c r="A20" s="4" t="s">
        <v>19</v>
      </c>
      <c r="B20" s="4"/>
      <c r="C20" s="4"/>
      <c r="D20" s="4"/>
      <c r="E20" s="17"/>
      <c r="F20" s="33">
        <v>0</v>
      </c>
      <c r="G20" s="4"/>
      <c r="H20" s="4"/>
    </row>
    <row r="21" spans="1:10" ht="21" x14ac:dyDescent="0.35">
      <c r="A21" s="23" t="s">
        <v>27</v>
      </c>
      <c r="B21" s="23"/>
      <c r="C21" s="23"/>
      <c r="D21" s="20"/>
      <c r="E21" s="20"/>
      <c r="F21" s="20"/>
      <c r="G21" s="20"/>
      <c r="H21" s="20"/>
    </row>
    <row r="22" spans="1:10" ht="105" x14ac:dyDescent="0.25">
      <c r="A22" s="7" t="s">
        <v>0</v>
      </c>
      <c r="B22" s="7" t="s">
        <v>1</v>
      </c>
      <c r="C22" s="7" t="s">
        <v>38</v>
      </c>
      <c r="D22" s="7" t="s">
        <v>12</v>
      </c>
      <c r="E22" s="6" t="s">
        <v>8</v>
      </c>
      <c r="F22" s="7" t="s">
        <v>44</v>
      </c>
      <c r="G22" s="7" t="s">
        <v>40</v>
      </c>
      <c r="H22" s="7" t="s">
        <v>43</v>
      </c>
    </row>
    <row r="23" spans="1:10" x14ac:dyDescent="0.25">
      <c r="A23" s="4">
        <v>1</v>
      </c>
      <c r="B23" s="4">
        <v>7</v>
      </c>
      <c r="C23" s="4">
        <v>0</v>
      </c>
      <c r="D23" s="4">
        <v>0.05</v>
      </c>
      <c r="E23" s="5">
        <f>C23/D23</f>
        <v>0</v>
      </c>
      <c r="F23" s="4">
        <v>21</v>
      </c>
      <c r="G23" s="4">
        <f>F23/H23</f>
        <v>5.25</v>
      </c>
      <c r="H23" s="4">
        <v>4</v>
      </c>
    </row>
    <row r="24" spans="1:10" x14ac:dyDescent="0.25">
      <c r="A24" s="4">
        <v>2</v>
      </c>
      <c r="B24">
        <v>10</v>
      </c>
      <c r="C24" s="4">
        <v>5</v>
      </c>
      <c r="D24" s="4">
        <v>0.06</v>
      </c>
      <c r="E24" s="5">
        <f t="shared" ref="E24:E27" si="1">C24/D24</f>
        <v>83.333333333333343</v>
      </c>
      <c r="F24" s="4">
        <v>8</v>
      </c>
      <c r="G24" s="4">
        <f t="shared" ref="G24:G27" si="2">F24/H24</f>
        <v>2</v>
      </c>
      <c r="H24" s="4">
        <v>4</v>
      </c>
    </row>
    <row r="25" spans="1:10" x14ac:dyDescent="0.25">
      <c r="A25" s="4">
        <v>3</v>
      </c>
      <c r="B25" s="4">
        <v>10</v>
      </c>
      <c r="C25" s="4">
        <v>12</v>
      </c>
      <c r="D25" s="4">
        <v>0.15</v>
      </c>
      <c r="E25" s="5">
        <f t="shared" si="1"/>
        <v>80</v>
      </c>
      <c r="F25" s="4">
        <v>16</v>
      </c>
      <c r="G25" s="4">
        <f t="shared" si="2"/>
        <v>4</v>
      </c>
      <c r="H25" s="4">
        <v>4</v>
      </c>
      <c r="I25" s="31"/>
    </row>
    <row r="26" spans="1:10" x14ac:dyDescent="0.25">
      <c r="A26" s="4">
        <v>4</v>
      </c>
      <c r="B26" s="4">
        <v>12</v>
      </c>
      <c r="C26" s="4">
        <v>1</v>
      </c>
      <c r="D26" s="4">
        <v>0.08</v>
      </c>
      <c r="E26" s="5">
        <f t="shared" si="1"/>
        <v>12.5</v>
      </c>
      <c r="F26" s="4">
        <v>4</v>
      </c>
      <c r="G26" s="4">
        <f t="shared" si="2"/>
        <v>2.5</v>
      </c>
      <c r="H26" s="4">
        <v>1.6</v>
      </c>
      <c r="I26" s="31"/>
      <c r="J26">
        <f>I27*50</f>
        <v>4</v>
      </c>
    </row>
    <row r="27" spans="1:10" x14ac:dyDescent="0.25">
      <c r="A27" s="24">
        <v>5</v>
      </c>
      <c r="B27" s="24">
        <v>12</v>
      </c>
      <c r="C27" s="24">
        <v>4</v>
      </c>
      <c r="D27" s="24">
        <v>0.13</v>
      </c>
      <c r="E27" s="25">
        <f t="shared" si="1"/>
        <v>30.769230769230766</v>
      </c>
      <c r="F27" s="4">
        <v>11</v>
      </c>
      <c r="G27" s="15">
        <f t="shared" si="2"/>
        <v>2.5404157043879909</v>
      </c>
      <c r="H27" s="4">
        <v>4.33</v>
      </c>
      <c r="I27" s="31">
        <v>0.08</v>
      </c>
      <c r="J27" s="31">
        <v>54</v>
      </c>
    </row>
    <row r="28" spans="1:10" x14ac:dyDescent="0.25">
      <c r="A28" s="4" t="s">
        <v>23</v>
      </c>
      <c r="B28" s="4"/>
      <c r="C28" s="4"/>
      <c r="D28" s="4"/>
      <c r="E28" s="17">
        <f>AVERAGE(E23:E27)</f>
        <v>41.320512820512825</v>
      </c>
      <c r="F28" s="39">
        <f>AVERAGE(F23:F27)</f>
        <v>12</v>
      </c>
      <c r="G28" s="37">
        <f>AVERAGE(G23:G27)</f>
        <v>3.2580831408775976</v>
      </c>
      <c r="H28" s="4"/>
    </row>
    <row r="29" spans="1:10" x14ac:dyDescent="0.25">
      <c r="A29" s="4" t="s">
        <v>24</v>
      </c>
      <c r="B29" s="4"/>
      <c r="C29" s="4"/>
      <c r="D29" s="4"/>
      <c r="E29" s="15">
        <f>STDEV(E23:E27)</f>
        <v>38.439940517070909</v>
      </c>
      <c r="F29" s="15">
        <f>STDEV(F23:F27)</f>
        <v>6.6708320320631671</v>
      </c>
      <c r="G29" s="15">
        <f>STDEV(G23:G27)</f>
        <v>1.3407724626821442</v>
      </c>
      <c r="H29" s="4"/>
    </row>
    <row r="30" spans="1:10" x14ac:dyDescent="0.25">
      <c r="A30" s="4" t="s">
        <v>19</v>
      </c>
      <c r="B30" s="4"/>
      <c r="C30" s="4"/>
      <c r="D30" s="4"/>
      <c r="E30" s="17">
        <f>E29/SQRT(5)</f>
        <v>17.190864009443793</v>
      </c>
      <c r="F30" s="39">
        <f>F29/SQRT(5)</f>
        <v>2.9832867780352594</v>
      </c>
      <c r="G30" s="17">
        <f>G29/SQRT(5)</f>
        <v>0.59961167378341484</v>
      </c>
      <c r="H30" s="4"/>
    </row>
    <row r="31" spans="1:10" ht="21" x14ac:dyDescent="0.35">
      <c r="A31" s="23" t="s">
        <v>28</v>
      </c>
      <c r="B31" s="20"/>
      <c r="C31" s="20"/>
      <c r="D31" s="20"/>
      <c r="E31" s="20"/>
      <c r="F31" s="20"/>
      <c r="G31" s="20"/>
      <c r="H31" s="20"/>
    </row>
    <row r="32" spans="1:10" ht="105" x14ac:dyDescent="0.25">
      <c r="A32" s="7" t="s">
        <v>0</v>
      </c>
      <c r="B32" s="7" t="s">
        <v>1</v>
      </c>
      <c r="C32" s="7" t="s">
        <v>38</v>
      </c>
      <c r="D32" s="7" t="s">
        <v>3</v>
      </c>
      <c r="E32" s="6" t="s">
        <v>8</v>
      </c>
      <c r="F32" s="7" t="s">
        <v>44</v>
      </c>
      <c r="G32" s="7" t="s">
        <v>40</v>
      </c>
      <c r="H32" s="7" t="s">
        <v>43</v>
      </c>
    </row>
    <row r="33" spans="1:11" x14ac:dyDescent="0.25">
      <c r="A33" s="4">
        <v>1</v>
      </c>
      <c r="B33" s="4">
        <v>10</v>
      </c>
      <c r="C33" s="4">
        <v>2</v>
      </c>
      <c r="D33" s="4">
        <v>7.0000000000000007E-2</v>
      </c>
      <c r="E33" s="5">
        <f>C33/D33</f>
        <v>28.571428571428569</v>
      </c>
      <c r="F33" s="4">
        <v>35</v>
      </c>
      <c r="G33" s="15">
        <f>F33/H33</f>
        <v>8.75</v>
      </c>
      <c r="H33" s="4">
        <v>4</v>
      </c>
      <c r="I33" s="31">
        <v>0.08</v>
      </c>
      <c r="J33" s="31">
        <v>52</v>
      </c>
      <c r="K33" s="31">
        <v>40</v>
      </c>
    </row>
    <row r="34" spans="1:11" x14ac:dyDescent="0.25">
      <c r="A34" s="4">
        <v>2</v>
      </c>
      <c r="B34">
        <v>7</v>
      </c>
      <c r="C34" s="4">
        <v>0</v>
      </c>
      <c r="D34" s="4">
        <v>0.04</v>
      </c>
      <c r="E34" s="5">
        <f t="shared" ref="E34:E36" si="3">C34/D34</f>
        <v>0</v>
      </c>
      <c r="F34" s="4">
        <v>37</v>
      </c>
      <c r="G34" s="15">
        <f t="shared" ref="G34:G36" si="4">F34/H34</f>
        <v>7.7083333333333339</v>
      </c>
      <c r="H34" s="4">
        <f>I33*60</f>
        <v>4.8</v>
      </c>
      <c r="I34">
        <f>I33*J33</f>
        <v>4.16</v>
      </c>
    </row>
    <row r="35" spans="1:11" x14ac:dyDescent="0.25">
      <c r="A35" s="4">
        <v>3</v>
      </c>
      <c r="B35" s="4">
        <v>19</v>
      </c>
      <c r="C35" s="4">
        <v>0</v>
      </c>
      <c r="D35" s="4">
        <v>0.25</v>
      </c>
      <c r="E35" s="5">
        <f t="shared" si="3"/>
        <v>0</v>
      </c>
      <c r="F35" s="4">
        <v>18</v>
      </c>
      <c r="G35" s="15">
        <f t="shared" si="4"/>
        <v>4.3269230769230766</v>
      </c>
      <c r="H35" s="4">
        <v>4.16</v>
      </c>
      <c r="I35">
        <f>I33*K33</f>
        <v>3.2</v>
      </c>
    </row>
    <row r="36" spans="1:11" x14ac:dyDescent="0.25">
      <c r="A36" s="4">
        <v>4</v>
      </c>
      <c r="B36" s="4">
        <v>20</v>
      </c>
      <c r="C36" s="4">
        <v>0</v>
      </c>
      <c r="D36" s="4">
        <v>0.26</v>
      </c>
      <c r="E36" s="5">
        <f t="shared" si="3"/>
        <v>0</v>
      </c>
      <c r="F36" s="4">
        <v>12</v>
      </c>
      <c r="G36" s="4">
        <f t="shared" si="4"/>
        <v>3.75</v>
      </c>
      <c r="H36" s="4">
        <v>3.2</v>
      </c>
      <c r="I36">
        <f>I33*14</f>
        <v>1.1200000000000001</v>
      </c>
    </row>
    <row r="37" spans="1:11" x14ac:dyDescent="0.25">
      <c r="A37" s="4" t="s">
        <v>23</v>
      </c>
      <c r="B37" s="4"/>
      <c r="C37" s="4"/>
      <c r="D37" s="4"/>
      <c r="E37" s="17">
        <f>AVERAGE(E33:E36)</f>
        <v>7.1428571428571423</v>
      </c>
      <c r="F37" s="39">
        <f>AVERAGE(F33:F36)</f>
        <v>25.5</v>
      </c>
      <c r="G37" s="17">
        <f>AVERAGE(G33:G36)</f>
        <v>6.1338141025641031</v>
      </c>
      <c r="H37" s="4"/>
    </row>
    <row r="38" spans="1:11" x14ac:dyDescent="0.25">
      <c r="A38" s="4" t="s">
        <v>24</v>
      </c>
      <c r="B38" s="4"/>
      <c r="C38" s="4"/>
      <c r="D38" s="4"/>
      <c r="E38" s="15">
        <f>STDEV(E33:E36)</f>
        <v>14.285714285714285</v>
      </c>
      <c r="F38" s="15">
        <f>STDEV(F33:F36)</f>
        <v>12.396235987858034</v>
      </c>
      <c r="G38" s="15">
        <f>STDEV(G33:G36)</f>
        <v>2.4678576614903687</v>
      </c>
      <c r="H38" s="4"/>
    </row>
    <row r="39" spans="1:11" x14ac:dyDescent="0.25">
      <c r="A39" s="4" t="s">
        <v>19</v>
      </c>
      <c r="B39" s="4"/>
      <c r="C39" s="4"/>
      <c r="D39" s="4"/>
      <c r="E39" s="17">
        <f>E38/SQRT(4)</f>
        <v>7.1428571428571423</v>
      </c>
      <c r="F39" s="39">
        <f>F38/SQRT(4)</f>
        <v>6.1981179939290172</v>
      </c>
      <c r="G39" s="17">
        <f>G38/SQRT(4)</f>
        <v>1.2339288307451843</v>
      </c>
      <c r="H39" s="4"/>
    </row>
    <row r="40" spans="1:11" ht="21" x14ac:dyDescent="0.35">
      <c r="A40" s="23" t="s">
        <v>29</v>
      </c>
      <c r="B40" s="20"/>
      <c r="C40" s="20"/>
      <c r="D40" s="20"/>
      <c r="E40" s="20"/>
      <c r="F40" s="20"/>
      <c r="G40" s="20"/>
      <c r="H40" s="20"/>
    </row>
    <row r="41" spans="1:11" ht="105" x14ac:dyDescent="0.25">
      <c r="A41" s="7" t="s">
        <v>0</v>
      </c>
      <c r="B41" s="7" t="s">
        <v>1</v>
      </c>
      <c r="C41" s="7" t="s">
        <v>38</v>
      </c>
      <c r="D41" s="7" t="s">
        <v>3</v>
      </c>
      <c r="E41" s="6" t="s">
        <v>8</v>
      </c>
      <c r="F41" s="7" t="s">
        <v>44</v>
      </c>
      <c r="G41" s="7" t="s">
        <v>40</v>
      </c>
      <c r="H41" s="7" t="s">
        <v>43</v>
      </c>
    </row>
    <row r="42" spans="1:11" x14ac:dyDescent="0.25">
      <c r="A42" s="4">
        <v>1</v>
      </c>
      <c r="B42" s="4">
        <v>11</v>
      </c>
      <c r="C42" s="4">
        <v>0</v>
      </c>
      <c r="D42" s="4">
        <v>0.08</v>
      </c>
      <c r="E42" s="5">
        <v>0</v>
      </c>
      <c r="F42" s="4">
        <v>20</v>
      </c>
      <c r="G42" s="15">
        <f>F42/H42</f>
        <v>4.3103448275862073</v>
      </c>
      <c r="H42" s="4">
        <v>4.6399999999999997</v>
      </c>
    </row>
    <row r="43" spans="1:11" x14ac:dyDescent="0.25">
      <c r="A43" s="4">
        <v>2</v>
      </c>
      <c r="B43">
        <v>9</v>
      </c>
      <c r="C43" s="4">
        <v>0</v>
      </c>
      <c r="D43" s="4">
        <v>0.03</v>
      </c>
      <c r="E43" s="5">
        <v>0</v>
      </c>
      <c r="F43" s="4">
        <v>21</v>
      </c>
      <c r="G43" s="15">
        <f t="shared" ref="G43:G47" si="5">F43/H43</f>
        <v>4.7727272727272725</v>
      </c>
      <c r="H43" s="4">
        <v>4.4000000000000004</v>
      </c>
      <c r="I43" s="31">
        <v>0.08</v>
      </c>
    </row>
    <row r="44" spans="1:11" x14ac:dyDescent="0.25">
      <c r="A44" s="4">
        <v>3</v>
      </c>
      <c r="B44" s="4">
        <v>9</v>
      </c>
      <c r="C44" s="4">
        <v>0</v>
      </c>
      <c r="D44" s="4"/>
      <c r="E44" s="5">
        <v>0</v>
      </c>
      <c r="F44" s="4">
        <v>22</v>
      </c>
      <c r="G44" s="15">
        <f t="shared" si="5"/>
        <v>5.5</v>
      </c>
      <c r="H44" s="4">
        <v>4</v>
      </c>
      <c r="I44">
        <f>I43*68</f>
        <v>5.44</v>
      </c>
      <c r="J44">
        <f>I43*50</f>
        <v>4</v>
      </c>
    </row>
    <row r="45" spans="1:11" x14ac:dyDescent="0.25">
      <c r="A45" s="4">
        <v>4</v>
      </c>
      <c r="B45" s="4">
        <v>17</v>
      </c>
      <c r="C45" s="4">
        <v>0</v>
      </c>
      <c r="D45" s="4"/>
      <c r="E45" s="5">
        <v>0</v>
      </c>
      <c r="F45" s="4">
        <v>26</v>
      </c>
      <c r="G45" s="15">
        <f t="shared" si="5"/>
        <v>4.7794117647058822</v>
      </c>
      <c r="H45" s="4">
        <v>5.44</v>
      </c>
    </row>
    <row r="46" spans="1:11" x14ac:dyDescent="0.25">
      <c r="A46" s="4">
        <v>5</v>
      </c>
      <c r="B46" s="24">
        <v>17</v>
      </c>
      <c r="C46" s="24">
        <v>1</v>
      </c>
      <c r="D46" s="24">
        <v>0.19</v>
      </c>
      <c r="E46" s="25">
        <f>C46/D46</f>
        <v>5.2631578947368425</v>
      </c>
      <c r="F46" s="4">
        <v>33</v>
      </c>
      <c r="G46" s="15">
        <f t="shared" si="5"/>
        <v>7.2368421052631584</v>
      </c>
      <c r="H46" s="4">
        <v>4.5599999999999996</v>
      </c>
      <c r="I46">
        <f>I43*57</f>
        <v>4.5600000000000005</v>
      </c>
    </row>
    <row r="47" spans="1:11" x14ac:dyDescent="0.25">
      <c r="A47" s="31">
        <v>6</v>
      </c>
      <c r="B47" s="24">
        <v>20</v>
      </c>
      <c r="C47" s="24">
        <v>0</v>
      </c>
      <c r="D47" s="24">
        <v>0.19</v>
      </c>
      <c r="E47" s="25">
        <v>0</v>
      </c>
      <c r="F47" s="4">
        <v>57</v>
      </c>
      <c r="G47" s="15">
        <f t="shared" si="5"/>
        <v>10.961538461538462</v>
      </c>
      <c r="H47" s="4">
        <v>5.2</v>
      </c>
      <c r="I47">
        <f>I43*55</f>
        <v>4.4000000000000004</v>
      </c>
    </row>
    <row r="48" spans="1:11" x14ac:dyDescent="0.25">
      <c r="A48" s="4" t="s">
        <v>23</v>
      </c>
      <c r="B48" s="4"/>
      <c r="C48" s="4"/>
      <c r="D48" s="4"/>
      <c r="E48" s="17">
        <f>AVERAGE(E42:E47)</f>
        <v>0.87719298245614041</v>
      </c>
      <c r="F48" s="39">
        <f>AVERAGE(F42:F47)</f>
        <v>29.833333333333332</v>
      </c>
      <c r="G48" s="17">
        <f>AVERAGE(G42:G47)</f>
        <v>6.2601440719701635</v>
      </c>
      <c r="H48" s="4"/>
      <c r="I48">
        <f>I43*58</f>
        <v>4.6399999999999997</v>
      </c>
    </row>
    <row r="49" spans="1:15" x14ac:dyDescent="0.25">
      <c r="A49" s="4" t="s">
        <v>24</v>
      </c>
      <c r="B49" s="4"/>
      <c r="C49" s="4"/>
      <c r="D49" s="4"/>
      <c r="E49" s="15">
        <f>STDEV(E42:E47)</f>
        <v>2.1486752129677003</v>
      </c>
      <c r="F49" s="15">
        <f>STDEV(F42:F47)</f>
        <v>14.133883637085265</v>
      </c>
      <c r="G49" s="15">
        <f>STDEV(G42:G47)</f>
        <v>2.5235515155629571</v>
      </c>
      <c r="H49" s="4"/>
    </row>
    <row r="50" spans="1:15" x14ac:dyDescent="0.25">
      <c r="A50" s="4" t="s">
        <v>19</v>
      </c>
      <c r="B50" s="4"/>
      <c r="C50" s="4"/>
      <c r="D50" s="4"/>
      <c r="E50" s="17">
        <f>E49/SQRT(6)</f>
        <v>0.87719298245614052</v>
      </c>
      <c r="F50" s="39">
        <f>F49/SQRT(6)</f>
        <v>5.7701338324552269</v>
      </c>
      <c r="G50" s="17">
        <f>G49/SQRT(6)</f>
        <v>1.030235592126068</v>
      </c>
      <c r="H50" s="4"/>
    </row>
    <row r="51" spans="1:15" ht="21" x14ac:dyDescent="0.35">
      <c r="A51" s="23" t="s">
        <v>30</v>
      </c>
      <c r="B51" s="20"/>
      <c r="C51" s="20"/>
      <c r="D51" s="20"/>
      <c r="E51" s="20"/>
      <c r="F51" s="20"/>
      <c r="G51" s="20"/>
      <c r="H51" s="20"/>
    </row>
    <row r="52" spans="1:15" ht="105" x14ac:dyDescent="0.25">
      <c r="A52" s="7" t="s">
        <v>0</v>
      </c>
      <c r="B52" s="7" t="s">
        <v>1</v>
      </c>
      <c r="C52" s="7" t="s">
        <v>38</v>
      </c>
      <c r="D52" s="7" t="s">
        <v>3</v>
      </c>
      <c r="E52" s="6" t="s">
        <v>8</v>
      </c>
      <c r="F52" s="7" t="s">
        <v>44</v>
      </c>
      <c r="G52" s="7" t="s">
        <v>40</v>
      </c>
      <c r="H52" s="7" t="s">
        <v>43</v>
      </c>
      <c r="O52" s="1"/>
    </row>
    <row r="53" spans="1:15" x14ac:dyDescent="0.25">
      <c r="A53" s="4"/>
      <c r="B53" s="4"/>
      <c r="C53" s="4"/>
      <c r="D53" s="4"/>
      <c r="E53" s="26"/>
      <c r="F53" s="33">
        <v>0</v>
      </c>
      <c r="G53" s="4"/>
      <c r="H53" s="4">
        <v>0.64</v>
      </c>
      <c r="I53" s="41" t="s">
        <v>36</v>
      </c>
    </row>
    <row r="54" spans="1:15" x14ac:dyDescent="0.25">
      <c r="A54" s="4">
        <v>2</v>
      </c>
      <c r="C54" s="4">
        <v>0</v>
      </c>
      <c r="D54" s="4"/>
      <c r="E54" s="26"/>
      <c r="F54" s="33">
        <v>0</v>
      </c>
      <c r="G54" s="4"/>
      <c r="H54" s="4">
        <v>0.64</v>
      </c>
      <c r="I54" s="41" t="s">
        <v>37</v>
      </c>
    </row>
    <row r="55" spans="1:15" x14ac:dyDescent="0.25">
      <c r="A55" s="4">
        <v>3</v>
      </c>
      <c r="B55" s="4"/>
      <c r="C55" s="4">
        <v>5</v>
      </c>
      <c r="D55" s="4"/>
      <c r="E55" s="26"/>
      <c r="F55" s="33">
        <v>0</v>
      </c>
      <c r="G55" s="4"/>
      <c r="H55" s="4">
        <v>0.64</v>
      </c>
    </row>
    <row r="56" spans="1:15" x14ac:dyDescent="0.25">
      <c r="A56" s="4">
        <v>4</v>
      </c>
      <c r="B56" s="4"/>
      <c r="C56" s="4"/>
      <c r="D56" s="4"/>
      <c r="E56" s="26"/>
      <c r="F56" s="33">
        <v>0</v>
      </c>
      <c r="G56" s="4"/>
      <c r="H56" s="4">
        <v>0.64</v>
      </c>
    </row>
    <row r="57" spans="1:15" x14ac:dyDescent="0.25">
      <c r="A57" s="4">
        <v>5</v>
      </c>
      <c r="B57" s="4"/>
      <c r="C57" s="4"/>
      <c r="D57" s="4"/>
      <c r="E57" s="26"/>
      <c r="F57" s="33">
        <v>0</v>
      </c>
      <c r="G57" s="4"/>
      <c r="H57" s="4">
        <v>0.64</v>
      </c>
    </row>
    <row r="58" spans="1:15" x14ac:dyDescent="0.25">
      <c r="A58" s="4" t="s">
        <v>17</v>
      </c>
      <c r="B58" s="4"/>
      <c r="C58" s="4"/>
      <c r="D58" s="4"/>
      <c r="E58" s="4"/>
      <c r="F58" s="33">
        <v>0</v>
      </c>
      <c r="G58" s="4"/>
      <c r="H58" s="4">
        <v>0.64</v>
      </c>
    </row>
    <row r="59" spans="1:15" x14ac:dyDescent="0.25">
      <c r="A59" s="4" t="s">
        <v>18</v>
      </c>
      <c r="B59" s="4"/>
      <c r="C59" s="4"/>
      <c r="D59" s="4"/>
      <c r="E59" s="4"/>
      <c r="F59" s="33">
        <v>0</v>
      </c>
      <c r="G59" s="4"/>
      <c r="H59" s="4"/>
    </row>
    <row r="60" spans="1:15" x14ac:dyDescent="0.25">
      <c r="A60" s="4" t="s">
        <v>19</v>
      </c>
      <c r="B60" s="4"/>
      <c r="C60" s="4"/>
      <c r="D60" s="4"/>
      <c r="E60" s="4"/>
      <c r="F60" s="33">
        <v>0</v>
      </c>
      <c r="G60" s="4"/>
      <c r="H60" s="4"/>
    </row>
    <row r="61" spans="1:15" ht="21" x14ac:dyDescent="0.35">
      <c r="A61" s="23" t="s">
        <v>31</v>
      </c>
      <c r="B61" s="20"/>
      <c r="C61" s="20"/>
      <c r="D61" s="20"/>
      <c r="E61" s="20"/>
      <c r="F61" s="20"/>
      <c r="G61" s="20"/>
      <c r="H61" s="20"/>
    </row>
    <row r="62" spans="1:15" ht="105" x14ac:dyDescent="0.25">
      <c r="A62" s="7" t="s">
        <v>0</v>
      </c>
      <c r="B62" s="7" t="s">
        <v>1</v>
      </c>
      <c r="C62" s="7" t="s">
        <v>38</v>
      </c>
      <c r="D62" s="7" t="s">
        <v>3</v>
      </c>
      <c r="E62" s="7" t="s">
        <v>8</v>
      </c>
      <c r="F62" s="7" t="s">
        <v>44</v>
      </c>
      <c r="G62" s="7" t="s">
        <v>40</v>
      </c>
      <c r="H62" s="7" t="s">
        <v>43</v>
      </c>
    </row>
    <row r="63" spans="1:15" x14ac:dyDescent="0.25">
      <c r="A63" s="4">
        <v>1</v>
      </c>
      <c r="B63" s="4">
        <v>16</v>
      </c>
      <c r="C63" s="4">
        <v>0</v>
      </c>
      <c r="D63" s="4">
        <v>0.17</v>
      </c>
      <c r="E63" s="5">
        <f>C63/D63</f>
        <v>0</v>
      </c>
      <c r="F63" s="4">
        <v>5</v>
      </c>
      <c r="G63" s="15">
        <f>F63/H63</f>
        <v>1.7857142857142858</v>
      </c>
      <c r="H63" s="4">
        <v>2.8</v>
      </c>
      <c r="J63">
        <v>35</v>
      </c>
      <c r="K63">
        <f>I65*J63</f>
        <v>2.8000000000000003</v>
      </c>
    </row>
    <row r="64" spans="1:15" x14ac:dyDescent="0.25">
      <c r="A64" s="4">
        <v>2</v>
      </c>
      <c r="B64">
        <v>19</v>
      </c>
      <c r="C64" s="4">
        <v>2</v>
      </c>
      <c r="D64" s="4">
        <v>0.28999999999999998</v>
      </c>
      <c r="E64" s="5">
        <f t="shared" ref="E64:E67" si="6">C64/D64</f>
        <v>6.8965517241379315</v>
      </c>
      <c r="F64" s="4">
        <v>16</v>
      </c>
      <c r="G64" s="15">
        <f t="shared" ref="G64:G67" si="7">F64/H64</f>
        <v>3.3333333333333335</v>
      </c>
      <c r="H64" s="4">
        <v>4.8</v>
      </c>
      <c r="K64">
        <v>76</v>
      </c>
    </row>
    <row r="65" spans="1:10" x14ac:dyDescent="0.25">
      <c r="A65" s="4">
        <v>3</v>
      </c>
      <c r="B65" s="4">
        <v>35</v>
      </c>
      <c r="C65" s="4">
        <v>0</v>
      </c>
      <c r="D65" s="4">
        <v>0.33</v>
      </c>
      <c r="E65" s="5">
        <f t="shared" si="6"/>
        <v>0</v>
      </c>
      <c r="F65" s="4">
        <v>5</v>
      </c>
      <c r="G65" s="15">
        <f t="shared" si="7"/>
        <v>1.0416666666666667</v>
      </c>
      <c r="H65" s="4">
        <v>4.8</v>
      </c>
      <c r="I65" s="31">
        <v>0.08</v>
      </c>
      <c r="J65">
        <f>I65*60</f>
        <v>4.8</v>
      </c>
    </row>
    <row r="66" spans="1:10" x14ac:dyDescent="0.25">
      <c r="A66" s="4">
        <v>4</v>
      </c>
      <c r="B66" s="4">
        <v>16</v>
      </c>
      <c r="C66" s="4">
        <v>0</v>
      </c>
      <c r="D66" s="4">
        <v>0.24</v>
      </c>
      <c r="E66" s="5">
        <f t="shared" si="6"/>
        <v>0</v>
      </c>
      <c r="F66" s="4">
        <v>16</v>
      </c>
      <c r="G66" s="15">
        <f t="shared" si="7"/>
        <v>3.0303030303030303</v>
      </c>
      <c r="H66" s="4">
        <v>5.28</v>
      </c>
      <c r="I66">
        <f>I65*76</f>
        <v>6.08</v>
      </c>
    </row>
    <row r="67" spans="1:10" x14ac:dyDescent="0.25">
      <c r="A67" s="4">
        <v>5</v>
      </c>
      <c r="B67" s="4">
        <v>26</v>
      </c>
      <c r="C67" s="4">
        <v>22</v>
      </c>
      <c r="D67" s="4">
        <v>0.4</v>
      </c>
      <c r="E67" s="5">
        <f t="shared" si="6"/>
        <v>55</v>
      </c>
      <c r="F67" s="4">
        <v>55</v>
      </c>
      <c r="G67" s="15">
        <f t="shared" si="7"/>
        <v>9.0460526315789469</v>
      </c>
      <c r="H67" s="4">
        <v>6.08</v>
      </c>
      <c r="I67">
        <f>I65*66</f>
        <v>5.28</v>
      </c>
    </row>
    <row r="68" spans="1:10" x14ac:dyDescent="0.25">
      <c r="A68" s="4" t="s">
        <v>17</v>
      </c>
      <c r="B68" s="4"/>
      <c r="C68" s="4"/>
      <c r="D68" s="4"/>
      <c r="E68" s="17">
        <f>AVERAGE(E63:E67)</f>
        <v>12.379310344827585</v>
      </c>
      <c r="F68" s="39">
        <f>AVERAGE(F63:F67)</f>
        <v>19.399999999999999</v>
      </c>
      <c r="G68" s="17">
        <f>AVERAGE(G63:G67)</f>
        <v>3.6474139895192521</v>
      </c>
      <c r="H68" s="4"/>
      <c r="I68">
        <f>I65*65</f>
        <v>5.2</v>
      </c>
    </row>
    <row r="69" spans="1:10" x14ac:dyDescent="0.25">
      <c r="A69" s="4" t="s">
        <v>18</v>
      </c>
      <c r="B69" s="4"/>
      <c r="C69" s="4"/>
      <c r="D69" s="4"/>
      <c r="E69" s="15">
        <f>STDEV(E63:E67)</f>
        <v>24.012110499787049</v>
      </c>
      <c r="F69" s="15">
        <f>STDEV(F63:F67)</f>
        <v>20.647033685253678</v>
      </c>
      <c r="G69" s="15">
        <f>STDEV(G63:G67)</f>
        <v>3.1575550937321748</v>
      </c>
      <c r="H69" s="4"/>
    </row>
    <row r="70" spans="1:10" x14ac:dyDescent="0.25">
      <c r="A70" s="4" t="s">
        <v>19</v>
      </c>
      <c r="B70" s="4"/>
      <c r="C70" s="4"/>
      <c r="D70" s="4"/>
      <c r="E70" s="21">
        <f>E69/SQRT(5)</f>
        <v>10.738542272152058</v>
      </c>
      <c r="F70" s="40">
        <f>F69/SQRT(5)</f>
        <v>9.2336341707910439</v>
      </c>
      <c r="G70" s="21">
        <f>G69/SQRT(5)</f>
        <v>1.4121015664571726</v>
      </c>
      <c r="H70" s="4"/>
    </row>
    <row r="72" spans="1:10" ht="21" x14ac:dyDescent="0.35">
      <c r="A72" s="23" t="s">
        <v>32</v>
      </c>
      <c r="B72" s="20"/>
      <c r="C72" s="20"/>
      <c r="D72" s="20"/>
      <c r="E72" s="20"/>
      <c r="F72" s="20"/>
      <c r="G72" s="20"/>
      <c r="H72" s="20"/>
    </row>
    <row r="73" spans="1:10" ht="105" x14ac:dyDescent="0.25">
      <c r="A73" s="22" t="s">
        <v>0</v>
      </c>
      <c r="B73" s="22" t="s">
        <v>1</v>
      </c>
      <c r="C73" s="7" t="s">
        <v>38</v>
      </c>
      <c r="D73" s="22" t="s">
        <v>21</v>
      </c>
      <c r="E73" s="22" t="s">
        <v>22</v>
      </c>
      <c r="F73" s="7" t="s">
        <v>44</v>
      </c>
      <c r="G73" s="7" t="s">
        <v>40</v>
      </c>
      <c r="H73" s="7" t="s">
        <v>43</v>
      </c>
    </row>
    <row r="74" spans="1:10" x14ac:dyDescent="0.25">
      <c r="A74" s="4">
        <v>1</v>
      </c>
      <c r="B74" s="4">
        <v>2</v>
      </c>
      <c r="C74" s="33" t="s">
        <v>39</v>
      </c>
      <c r="D74" s="33"/>
      <c r="E74" s="34"/>
      <c r="F74" s="4">
        <v>62</v>
      </c>
      <c r="G74" s="15">
        <f>F74/H74</f>
        <v>20.945945945945947</v>
      </c>
      <c r="H74" s="4">
        <v>2.96</v>
      </c>
      <c r="J74">
        <f>J77*37</f>
        <v>2.96</v>
      </c>
    </row>
    <row r="75" spans="1:10" x14ac:dyDescent="0.25">
      <c r="A75" s="4">
        <v>2</v>
      </c>
      <c r="B75">
        <v>1</v>
      </c>
      <c r="C75" s="4"/>
      <c r="D75" s="4"/>
      <c r="E75" s="26"/>
      <c r="F75" s="4">
        <v>3</v>
      </c>
      <c r="G75" s="15">
        <f t="shared" ref="G75:G78" si="8">F75/H75</f>
        <v>0.9375</v>
      </c>
      <c r="H75" s="4">
        <f>J77*40</f>
        <v>3.2</v>
      </c>
    </row>
    <row r="76" spans="1:10" x14ac:dyDescent="0.25">
      <c r="A76" s="4">
        <v>3</v>
      </c>
      <c r="B76" s="4">
        <v>1</v>
      </c>
      <c r="C76" s="4"/>
      <c r="D76" s="4"/>
      <c r="E76" s="26"/>
      <c r="F76" s="4">
        <v>1</v>
      </c>
      <c r="G76" s="15">
        <f>F76/H76</f>
        <v>0.3125</v>
      </c>
      <c r="H76" s="4">
        <v>3.2</v>
      </c>
      <c r="J76">
        <f>J77*55</f>
        <v>4.4000000000000004</v>
      </c>
    </row>
    <row r="77" spans="1:10" x14ac:dyDescent="0.25">
      <c r="A77" s="4">
        <v>4</v>
      </c>
      <c r="B77" s="4">
        <v>4</v>
      </c>
      <c r="C77" s="4"/>
      <c r="D77" s="4"/>
      <c r="E77" s="26"/>
      <c r="F77" s="4">
        <v>79</v>
      </c>
      <c r="G77" s="15">
        <f t="shared" si="8"/>
        <v>17.954545454545453</v>
      </c>
      <c r="H77" s="4">
        <v>4.4000000000000004</v>
      </c>
      <c r="J77">
        <v>0.08</v>
      </c>
    </row>
    <row r="78" spans="1:10" x14ac:dyDescent="0.25">
      <c r="A78" s="4">
        <v>5</v>
      </c>
      <c r="B78" s="4">
        <v>18</v>
      </c>
      <c r="C78" s="4">
        <v>6</v>
      </c>
      <c r="D78" s="4">
        <v>0.23</v>
      </c>
      <c r="E78" s="26">
        <v>26</v>
      </c>
      <c r="F78" s="4">
        <v>49</v>
      </c>
      <c r="G78" s="15">
        <f t="shared" si="8"/>
        <v>12.25</v>
      </c>
      <c r="H78" s="4">
        <v>4</v>
      </c>
    </row>
    <row r="79" spans="1:10" x14ac:dyDescent="0.25">
      <c r="A79" s="4" t="s">
        <v>17</v>
      </c>
      <c r="B79" s="4"/>
      <c r="C79" s="4"/>
      <c r="D79" s="4"/>
      <c r="E79" s="17"/>
      <c r="F79" s="39">
        <f>AVERAGE(F74:F78)</f>
        <v>38.799999999999997</v>
      </c>
      <c r="G79" s="17">
        <f>AVERAGE(G74:G78)</f>
        <v>10.48009828009828</v>
      </c>
      <c r="H79" s="4"/>
    </row>
    <row r="80" spans="1:10" x14ac:dyDescent="0.25">
      <c r="A80" s="4" t="s">
        <v>18</v>
      </c>
      <c r="B80" s="4"/>
      <c r="C80" s="4"/>
      <c r="D80" s="4"/>
      <c r="E80" s="4"/>
      <c r="F80" s="15">
        <f>STDEV(F74:F78)</f>
        <v>35.244857780958633</v>
      </c>
      <c r="G80" s="15">
        <f>STDEV(G74:G78)</f>
        <v>9.5259529280176682</v>
      </c>
      <c r="H80" s="4"/>
    </row>
    <row r="81" spans="1:11" x14ac:dyDescent="0.25">
      <c r="A81" s="4" t="s">
        <v>19</v>
      </c>
      <c r="B81" s="4"/>
      <c r="C81" s="4"/>
      <c r="D81" s="4"/>
      <c r="E81" s="17"/>
      <c r="F81" s="40">
        <f>F80/SQRT(5)</f>
        <v>15.761979571107178</v>
      </c>
      <c r="G81" s="21">
        <f>G80/SQRT(5)</f>
        <v>4.2601356595021329</v>
      </c>
      <c r="H81" s="4"/>
    </row>
    <row r="82" spans="1:11" ht="21" x14ac:dyDescent="0.35">
      <c r="A82" s="23" t="s">
        <v>33</v>
      </c>
      <c r="B82" s="20"/>
      <c r="C82" s="20"/>
      <c r="D82" s="20"/>
      <c r="E82" s="20"/>
      <c r="F82" s="20"/>
      <c r="G82" s="20"/>
      <c r="H82" s="20"/>
    </row>
    <row r="83" spans="1:11" ht="105" x14ac:dyDescent="0.25">
      <c r="A83" s="7" t="s">
        <v>0</v>
      </c>
      <c r="B83" s="7" t="s">
        <v>1</v>
      </c>
      <c r="C83" s="7" t="s">
        <v>38</v>
      </c>
      <c r="D83" s="7" t="s">
        <v>3</v>
      </c>
      <c r="E83" s="6" t="s">
        <v>8</v>
      </c>
      <c r="F83" s="7" t="s">
        <v>46</v>
      </c>
      <c r="G83" s="7" t="s">
        <v>40</v>
      </c>
      <c r="H83" s="7" t="s">
        <v>43</v>
      </c>
      <c r="I83" t="s">
        <v>45</v>
      </c>
    </row>
    <row r="84" spans="1:11" x14ac:dyDescent="0.25">
      <c r="A84" s="4">
        <v>1</v>
      </c>
      <c r="B84" s="4">
        <v>7</v>
      </c>
      <c r="C84" s="4">
        <v>4</v>
      </c>
      <c r="D84" s="4">
        <v>0.09</v>
      </c>
      <c r="E84" s="5">
        <v>44.4</v>
      </c>
      <c r="F84" s="4">
        <v>7</v>
      </c>
      <c r="G84" s="15">
        <f>F84/H84</f>
        <v>1.8229166666666667</v>
      </c>
      <c r="H84" s="4">
        <f>I91*48</f>
        <v>3.84</v>
      </c>
    </row>
    <row r="85" spans="1:11" x14ac:dyDescent="0.25">
      <c r="A85" s="4">
        <v>2</v>
      </c>
      <c r="B85">
        <v>23</v>
      </c>
      <c r="C85" s="4">
        <v>3</v>
      </c>
      <c r="D85" s="4">
        <v>0.04</v>
      </c>
      <c r="E85" s="5">
        <v>7.5</v>
      </c>
      <c r="F85" s="4">
        <v>12</v>
      </c>
      <c r="G85" s="15">
        <f t="shared" ref="G85:G87" si="9">F85/H85</f>
        <v>3</v>
      </c>
      <c r="H85" s="4">
        <v>4</v>
      </c>
    </row>
    <row r="86" spans="1:11" x14ac:dyDescent="0.25">
      <c r="A86" s="4">
        <v>3</v>
      </c>
      <c r="B86" s="4">
        <v>14</v>
      </c>
      <c r="C86" s="4">
        <v>0</v>
      </c>
      <c r="D86" s="4"/>
      <c r="E86" s="5">
        <v>0</v>
      </c>
      <c r="F86" s="4">
        <v>19</v>
      </c>
      <c r="G86" s="15">
        <f t="shared" si="9"/>
        <v>5.9375</v>
      </c>
      <c r="H86" s="4">
        <f>I91*40</f>
        <v>3.2</v>
      </c>
    </row>
    <row r="87" spans="1:11" x14ac:dyDescent="0.25">
      <c r="A87" s="4">
        <v>4</v>
      </c>
      <c r="B87" s="4">
        <v>7</v>
      </c>
      <c r="C87" s="4">
        <v>0</v>
      </c>
      <c r="D87" s="4"/>
      <c r="E87" s="5">
        <v>0</v>
      </c>
      <c r="F87" s="4">
        <v>3</v>
      </c>
      <c r="G87" s="15">
        <f t="shared" si="9"/>
        <v>1.3888888888888888</v>
      </c>
      <c r="H87" s="4">
        <f>I91*27</f>
        <v>2.16</v>
      </c>
    </row>
    <row r="88" spans="1:11" x14ac:dyDescent="0.25">
      <c r="A88" s="4" t="s">
        <v>17</v>
      </c>
      <c r="B88" s="4"/>
      <c r="C88" s="4"/>
      <c r="D88" s="4"/>
      <c r="E88" s="17"/>
      <c r="F88" s="39"/>
      <c r="G88" s="17">
        <f>AVERAGE(G84:G87)</f>
        <v>3.0373263888888893</v>
      </c>
      <c r="H88" s="4"/>
    </row>
    <row r="89" spans="1:11" x14ac:dyDescent="0.25">
      <c r="A89" s="4" t="s">
        <v>18</v>
      </c>
      <c r="B89" s="4"/>
      <c r="C89" s="4"/>
      <c r="D89" s="4"/>
      <c r="E89" s="4"/>
      <c r="F89" s="15"/>
      <c r="G89" s="15">
        <f>STDEV(G84:G87)</f>
        <v>2.0497591239563446</v>
      </c>
      <c r="H89" s="4"/>
    </row>
    <row r="90" spans="1:11" x14ac:dyDescent="0.25">
      <c r="A90" s="4" t="s">
        <v>19</v>
      </c>
      <c r="B90" s="4"/>
      <c r="C90" s="4"/>
      <c r="D90" s="4"/>
      <c r="E90" s="17"/>
      <c r="F90" s="39"/>
      <c r="G90" s="17">
        <f>G89/SQRT(4)</f>
        <v>1.0248795619781723</v>
      </c>
      <c r="H90" s="4"/>
    </row>
    <row r="91" spans="1:11" ht="21" x14ac:dyDescent="0.35">
      <c r="A91" s="23" t="s">
        <v>34</v>
      </c>
      <c r="B91" s="20"/>
      <c r="C91" s="20"/>
      <c r="D91" s="20"/>
      <c r="E91" s="20"/>
      <c r="F91" s="20"/>
      <c r="G91" s="20"/>
      <c r="H91" s="20"/>
      <c r="I91">
        <v>0.08</v>
      </c>
      <c r="J91">
        <v>60</v>
      </c>
      <c r="K91">
        <v>44</v>
      </c>
    </row>
    <row r="92" spans="1:11" ht="105" x14ac:dyDescent="0.25">
      <c r="A92" s="7" t="s">
        <v>0</v>
      </c>
      <c r="B92" s="6" t="s">
        <v>1</v>
      </c>
      <c r="C92" s="7" t="s">
        <v>38</v>
      </c>
      <c r="D92" s="6" t="s">
        <v>3</v>
      </c>
      <c r="E92" s="6" t="s">
        <v>8</v>
      </c>
      <c r="F92" s="7" t="s">
        <v>46</v>
      </c>
      <c r="G92" s="7" t="s">
        <v>40</v>
      </c>
      <c r="H92" s="7" t="s">
        <v>43</v>
      </c>
      <c r="I92">
        <f>I91*J91</f>
        <v>4.8</v>
      </c>
      <c r="J92">
        <f>I91*K91</f>
        <v>3.52</v>
      </c>
    </row>
    <row r="93" spans="1:11" x14ac:dyDescent="0.25">
      <c r="A93" s="4">
        <v>1</v>
      </c>
      <c r="B93" s="4">
        <v>10</v>
      </c>
      <c r="C93" s="4">
        <v>9</v>
      </c>
      <c r="D93" s="4">
        <v>0.24</v>
      </c>
      <c r="E93" s="5">
        <f>C93/D93</f>
        <v>37.5</v>
      </c>
      <c r="F93" s="4">
        <v>71</v>
      </c>
      <c r="G93" s="15">
        <f>F93/H93</f>
        <v>20.170454545454547</v>
      </c>
      <c r="H93" s="4">
        <v>3.52</v>
      </c>
    </row>
    <row r="94" spans="1:11" x14ac:dyDescent="0.25">
      <c r="A94" s="4">
        <v>2</v>
      </c>
      <c r="B94" s="4">
        <v>10</v>
      </c>
      <c r="C94" s="4">
        <v>23</v>
      </c>
      <c r="D94" s="4">
        <v>0.28999999999999998</v>
      </c>
      <c r="E94" s="5">
        <f>C94/D94</f>
        <v>79.310344827586206</v>
      </c>
      <c r="F94" s="4">
        <v>65</v>
      </c>
      <c r="G94" s="15">
        <f t="shared" ref="G94:G96" si="10">F94/H94</f>
        <v>13.541666666666668</v>
      </c>
      <c r="H94" s="4">
        <v>4.8</v>
      </c>
    </row>
    <row r="95" spans="1:11" x14ac:dyDescent="0.25">
      <c r="A95" s="4">
        <v>3</v>
      </c>
      <c r="B95" s="4">
        <v>13</v>
      </c>
      <c r="C95" s="4">
        <v>7</v>
      </c>
      <c r="D95" s="4">
        <v>0.19</v>
      </c>
      <c r="E95" s="5">
        <f t="shared" ref="E95:E96" si="11">C95/D95</f>
        <v>36.842105263157897</v>
      </c>
      <c r="F95" s="4">
        <v>60</v>
      </c>
      <c r="G95" s="4">
        <f t="shared" si="10"/>
        <v>12.5</v>
      </c>
      <c r="H95" s="4">
        <v>4.8</v>
      </c>
    </row>
    <row r="96" spans="1:11" x14ac:dyDescent="0.25">
      <c r="A96" s="4">
        <v>4</v>
      </c>
      <c r="B96" s="4">
        <v>14</v>
      </c>
      <c r="C96" s="4">
        <v>12</v>
      </c>
      <c r="D96" s="4">
        <v>0.38</v>
      </c>
      <c r="E96" s="5">
        <f t="shared" si="11"/>
        <v>31.578947368421051</v>
      </c>
      <c r="F96" s="4">
        <v>81</v>
      </c>
      <c r="G96" s="15">
        <f t="shared" si="10"/>
        <v>16.875</v>
      </c>
      <c r="H96" s="4">
        <v>4.8</v>
      </c>
    </row>
    <row r="97" spans="1:25" x14ac:dyDescent="0.25">
      <c r="A97" s="4" t="s">
        <v>17</v>
      </c>
      <c r="B97" s="4"/>
      <c r="C97" s="4"/>
      <c r="D97" s="4"/>
      <c r="E97" s="17">
        <f>AVERAGE(E93:E96)</f>
        <v>46.307849364791288</v>
      </c>
      <c r="F97" s="39">
        <f>AVERAGE(F93:F96)</f>
        <v>69.25</v>
      </c>
      <c r="G97" s="17">
        <f>AVERAGE(G93:G96)</f>
        <v>15.771780303030305</v>
      </c>
      <c r="H97" s="4"/>
    </row>
    <row r="98" spans="1:25" x14ac:dyDescent="0.25">
      <c r="A98" s="4" t="s">
        <v>18</v>
      </c>
      <c r="B98" s="4"/>
      <c r="C98" s="4"/>
      <c r="D98" s="4"/>
      <c r="E98" s="15">
        <f>STDEV(E93:E96)</f>
        <v>22.160654191764749</v>
      </c>
      <c r="F98" s="15">
        <f>STDEV(F93:F96)</f>
        <v>9.0323492698928192</v>
      </c>
      <c r="G98" s="15">
        <f>STDEV(G93:G96)</f>
        <v>3.4757916111844382</v>
      </c>
      <c r="H98" s="4"/>
    </row>
    <row r="99" spans="1:25" x14ac:dyDescent="0.25">
      <c r="A99" s="4" t="s">
        <v>19</v>
      </c>
      <c r="B99" s="4"/>
      <c r="C99" s="4"/>
      <c r="D99" s="4"/>
      <c r="E99" s="17">
        <f>E98/SQRT(4)</f>
        <v>11.080327095882375</v>
      </c>
      <c r="F99" s="39">
        <f>F98/SQRT(4)</f>
        <v>4.5161746349464096</v>
      </c>
      <c r="G99" s="17">
        <f>G98/SQRT(4)</f>
        <v>1.7378958055922191</v>
      </c>
      <c r="H99" s="4"/>
    </row>
    <row r="100" spans="1:25" ht="21" x14ac:dyDescent="0.35">
      <c r="A100" s="23" t="s">
        <v>35</v>
      </c>
      <c r="B100" s="20"/>
      <c r="C100" s="20"/>
      <c r="D100" s="20"/>
      <c r="E100" s="20"/>
      <c r="F100" s="20"/>
      <c r="G100" s="20"/>
      <c r="H100" s="20"/>
    </row>
    <row r="101" spans="1:25" ht="105" x14ac:dyDescent="0.25">
      <c r="A101" s="7" t="s">
        <v>0</v>
      </c>
      <c r="B101" s="7" t="s">
        <v>1</v>
      </c>
      <c r="C101" s="7" t="s">
        <v>38</v>
      </c>
      <c r="D101" s="7" t="s">
        <v>3</v>
      </c>
      <c r="E101" s="6" t="s">
        <v>8</v>
      </c>
      <c r="F101" s="7" t="s">
        <v>44</v>
      </c>
      <c r="G101" s="7" t="s">
        <v>40</v>
      </c>
      <c r="H101" s="7" t="s">
        <v>43</v>
      </c>
    </row>
    <row r="102" spans="1:25" x14ac:dyDescent="0.25">
      <c r="A102" s="4">
        <v>6</v>
      </c>
      <c r="B102" s="4">
        <v>14</v>
      </c>
      <c r="C102" s="4">
        <v>9</v>
      </c>
      <c r="D102" s="4">
        <v>0.21</v>
      </c>
      <c r="E102" s="5">
        <v>42.2</v>
      </c>
      <c r="F102" s="4">
        <v>70</v>
      </c>
      <c r="G102" s="15">
        <f>F102/H102</f>
        <v>17.5</v>
      </c>
      <c r="H102" s="4">
        <f>I105*50</f>
        <v>4</v>
      </c>
    </row>
    <row r="103" spans="1:25" x14ac:dyDescent="0.25">
      <c r="A103" s="4">
        <v>2</v>
      </c>
      <c r="B103">
        <v>11</v>
      </c>
      <c r="C103" s="4">
        <v>15</v>
      </c>
      <c r="D103" s="4">
        <v>0.22</v>
      </c>
      <c r="E103" s="5">
        <f>C103/D103</f>
        <v>68.181818181818187</v>
      </c>
      <c r="F103" s="4">
        <v>28</v>
      </c>
      <c r="G103" s="15">
        <f t="shared" ref="G103:G106" si="12">F103/H103</f>
        <v>5.8333333333333339</v>
      </c>
      <c r="H103" s="4">
        <v>4.8</v>
      </c>
    </row>
    <row r="104" spans="1:25" x14ac:dyDescent="0.25">
      <c r="A104" s="4">
        <v>8</v>
      </c>
      <c r="B104" s="4">
        <v>14</v>
      </c>
      <c r="C104" s="4">
        <v>4</v>
      </c>
      <c r="D104" s="4">
        <v>0.12</v>
      </c>
      <c r="E104" s="5">
        <f>C104/D104</f>
        <v>33.333333333333336</v>
      </c>
      <c r="F104" s="4">
        <v>115</v>
      </c>
      <c r="G104" s="15">
        <f t="shared" si="12"/>
        <v>28.75</v>
      </c>
      <c r="H104" s="4">
        <v>4</v>
      </c>
    </row>
    <row r="105" spans="1:25" x14ac:dyDescent="0.25">
      <c r="A105" s="4"/>
      <c r="B105" s="4">
        <v>13</v>
      </c>
      <c r="C105" s="4">
        <v>15</v>
      </c>
      <c r="D105" s="4">
        <v>0.14000000000000001</v>
      </c>
      <c r="E105" s="5">
        <f>C105/D105</f>
        <v>107.14285714285714</v>
      </c>
      <c r="F105" s="4">
        <v>125</v>
      </c>
      <c r="G105" s="15">
        <f t="shared" si="12"/>
        <v>36.337209302325583</v>
      </c>
      <c r="H105" s="4">
        <f>I105*43</f>
        <v>3.44</v>
      </c>
      <c r="I105" s="31">
        <v>0.08</v>
      </c>
    </row>
    <row r="106" spans="1:25" x14ac:dyDescent="0.25">
      <c r="A106" s="4">
        <v>3</v>
      </c>
      <c r="B106" s="4">
        <v>10</v>
      </c>
      <c r="C106" s="4">
        <v>8</v>
      </c>
      <c r="D106" s="4">
        <v>7.0000000000000007E-2</v>
      </c>
      <c r="E106" s="5">
        <f>C106/D106</f>
        <v>114.28571428571428</v>
      </c>
      <c r="F106" s="4">
        <v>129</v>
      </c>
      <c r="G106" s="15">
        <f t="shared" si="12"/>
        <v>32.25</v>
      </c>
      <c r="H106" s="4">
        <v>4</v>
      </c>
    </row>
    <row r="107" spans="1:25" x14ac:dyDescent="0.25">
      <c r="A107" s="4" t="s">
        <v>17</v>
      </c>
      <c r="B107" s="4"/>
      <c r="C107" s="4"/>
      <c r="D107" s="4"/>
      <c r="E107" s="17">
        <f>AVERAGE(E102:E106)</f>
        <v>73.028744588744587</v>
      </c>
      <c r="F107" s="39">
        <f>AVERAGE(F102:F106)</f>
        <v>93.4</v>
      </c>
      <c r="G107" s="17">
        <f>AVERAGE(G102:G106)</f>
        <v>24.134108527131783</v>
      </c>
      <c r="H107" s="4"/>
    </row>
    <row r="108" spans="1:25" x14ac:dyDescent="0.25">
      <c r="A108" s="4" t="s">
        <v>18</v>
      </c>
      <c r="B108" s="4"/>
      <c r="C108" s="4"/>
      <c r="D108" s="4"/>
      <c r="E108" s="15">
        <f>STDEV(E102:E106)</f>
        <v>36.795176610460018</v>
      </c>
      <c r="F108" s="15">
        <f>STDEV(F102:F106)</f>
        <v>43.466078728130043</v>
      </c>
      <c r="G108" s="15">
        <f>STDEV(G102:G106)</f>
        <v>12.39979420859394</v>
      </c>
      <c r="H108" s="4"/>
    </row>
    <row r="109" spans="1:25" x14ac:dyDescent="0.25">
      <c r="A109" s="4" t="s">
        <v>19</v>
      </c>
      <c r="B109" s="4"/>
      <c r="C109" s="4"/>
      <c r="D109" s="4"/>
      <c r="E109" s="21">
        <f>E108/SQRT(5)</f>
        <v>16.45530322901978</v>
      </c>
      <c r="F109" s="40">
        <f>F108/SQRT(5)</f>
        <v>19.438621350291275</v>
      </c>
      <c r="G109" s="21">
        <f>G108/SQRT(5)</f>
        <v>5.5453565514848515</v>
      </c>
      <c r="H109" s="4"/>
    </row>
    <row r="110" spans="1:25" x14ac:dyDescent="0.25">
      <c r="A110" s="43" t="s">
        <v>50</v>
      </c>
      <c r="B110" s="44"/>
      <c r="C110" s="44"/>
      <c r="D110" s="44"/>
      <c r="E110" s="44"/>
      <c r="F110" s="44"/>
      <c r="G110" s="44"/>
      <c r="H110" s="44"/>
    </row>
    <row r="111" spans="1:25" ht="60" x14ac:dyDescent="0.25">
      <c r="A111" s="7" t="s">
        <v>0</v>
      </c>
      <c r="B111" s="7"/>
      <c r="C111" s="7" t="s">
        <v>51</v>
      </c>
      <c r="D111" s="7"/>
      <c r="E111" s="6"/>
      <c r="F111" s="7" t="s">
        <v>44</v>
      </c>
      <c r="G111" s="7" t="s">
        <v>40</v>
      </c>
      <c r="H111" s="7" t="s">
        <v>43</v>
      </c>
    </row>
    <row r="112" spans="1:25" x14ac:dyDescent="0.25">
      <c r="A112" s="4">
        <v>4</v>
      </c>
      <c r="B112" s="4"/>
      <c r="C112" s="4">
        <v>50</v>
      </c>
      <c r="D112" s="4"/>
      <c r="E112" s="4"/>
      <c r="F112" s="4">
        <v>110</v>
      </c>
      <c r="G112" s="15">
        <f>F112/H112</f>
        <v>27.5</v>
      </c>
      <c r="H112" s="4">
        <f>I112*C112</f>
        <v>4</v>
      </c>
      <c r="I112">
        <v>0.08</v>
      </c>
      <c r="J112">
        <v>8</v>
      </c>
      <c r="L112">
        <v>3</v>
      </c>
      <c r="M112">
        <v>1</v>
      </c>
      <c r="N112">
        <v>0</v>
      </c>
      <c r="O112">
        <v>1</v>
      </c>
      <c r="Q112">
        <v>5</v>
      </c>
      <c r="R112">
        <v>5</v>
      </c>
      <c r="S112">
        <v>8</v>
      </c>
      <c r="T112">
        <v>82</v>
      </c>
      <c r="U112">
        <v>149</v>
      </c>
      <c r="V112">
        <v>22.71</v>
      </c>
      <c r="W112">
        <v>6.56</v>
      </c>
      <c r="X112">
        <v>5</v>
      </c>
      <c r="Y112">
        <v>3</v>
      </c>
    </row>
    <row r="113" spans="1:25" x14ac:dyDescent="0.25">
      <c r="A113" s="4">
        <v>5</v>
      </c>
      <c r="B113" s="4"/>
      <c r="C113" s="4">
        <v>51</v>
      </c>
      <c r="D113" s="4"/>
      <c r="E113" s="4"/>
      <c r="F113" s="4">
        <v>136</v>
      </c>
      <c r="G113" s="15">
        <f>F113/H113</f>
        <v>33.333333333333336</v>
      </c>
      <c r="H113" s="4">
        <f>I112*C113</f>
        <v>4.08</v>
      </c>
      <c r="J113">
        <v>8</v>
      </c>
      <c r="L113">
        <v>5</v>
      </c>
      <c r="M113">
        <v>0</v>
      </c>
      <c r="N113">
        <v>1</v>
      </c>
      <c r="O113">
        <v>4</v>
      </c>
      <c r="Q113">
        <v>5</v>
      </c>
      <c r="R113">
        <v>6</v>
      </c>
      <c r="S113">
        <v>5</v>
      </c>
      <c r="X113">
        <v>2</v>
      </c>
      <c r="Y113">
        <v>0</v>
      </c>
    </row>
    <row r="114" spans="1:25" x14ac:dyDescent="0.25">
      <c r="A114" s="4">
        <v>2</v>
      </c>
      <c r="B114" s="4"/>
      <c r="C114" s="4">
        <v>50</v>
      </c>
      <c r="D114" s="4"/>
      <c r="E114" s="4"/>
      <c r="F114" s="4">
        <v>80</v>
      </c>
      <c r="G114" s="4">
        <f>F114/H114</f>
        <v>20</v>
      </c>
      <c r="H114" s="4">
        <v>4</v>
      </c>
      <c r="J114">
        <v>0</v>
      </c>
      <c r="L114">
        <v>4</v>
      </c>
      <c r="M114">
        <v>0</v>
      </c>
      <c r="N114">
        <v>3</v>
      </c>
      <c r="O114">
        <v>3</v>
      </c>
      <c r="Q114">
        <v>2</v>
      </c>
      <c r="R114">
        <v>4</v>
      </c>
      <c r="S114">
        <v>9</v>
      </c>
      <c r="T114">
        <v>77</v>
      </c>
      <c r="U114">
        <v>135</v>
      </c>
      <c r="V114">
        <f>U114/W114</f>
        <v>21.915584415584416</v>
      </c>
      <c r="W114">
        <f>I105*T114</f>
        <v>6.16</v>
      </c>
      <c r="X114">
        <v>1</v>
      </c>
      <c r="Y114">
        <v>1</v>
      </c>
    </row>
    <row r="115" spans="1:25" x14ac:dyDescent="0.25">
      <c r="A115" s="4">
        <v>3</v>
      </c>
      <c r="B115" s="4"/>
      <c r="C115" s="4">
        <v>50</v>
      </c>
      <c r="D115" s="4"/>
      <c r="E115" s="4"/>
      <c r="F115" s="4">
        <v>224</v>
      </c>
      <c r="G115" s="4">
        <f>F115/H115</f>
        <v>56</v>
      </c>
      <c r="H115" s="4">
        <v>4</v>
      </c>
      <c r="J115">
        <v>0</v>
      </c>
      <c r="L115">
        <v>5</v>
      </c>
      <c r="M115">
        <v>0</v>
      </c>
      <c r="N115">
        <v>4</v>
      </c>
      <c r="O115">
        <v>1</v>
      </c>
      <c r="Q115">
        <v>1</v>
      </c>
      <c r="R115">
        <v>3</v>
      </c>
      <c r="S115">
        <v>2</v>
      </c>
      <c r="X115">
        <v>3</v>
      </c>
      <c r="Y115">
        <v>2</v>
      </c>
    </row>
    <row r="116" spans="1:25" x14ac:dyDescent="0.25">
      <c r="A116" s="4">
        <v>1</v>
      </c>
      <c r="B116" s="4"/>
      <c r="C116" s="4">
        <v>50</v>
      </c>
      <c r="D116" s="4"/>
      <c r="E116" s="4"/>
      <c r="F116" s="4">
        <v>112</v>
      </c>
      <c r="G116" s="4">
        <f>F116/H116</f>
        <v>28</v>
      </c>
      <c r="H116" s="4">
        <v>4</v>
      </c>
      <c r="J116">
        <v>0</v>
      </c>
      <c r="L116">
        <v>3</v>
      </c>
      <c r="M116">
        <v>1</v>
      </c>
      <c r="N116">
        <v>1</v>
      </c>
      <c r="O116">
        <v>1</v>
      </c>
      <c r="Q116">
        <v>1</v>
      </c>
      <c r="R116">
        <v>0</v>
      </c>
      <c r="S116">
        <v>3</v>
      </c>
      <c r="X116">
        <v>1</v>
      </c>
      <c r="Y116">
        <v>2</v>
      </c>
    </row>
    <row r="117" spans="1:25" x14ac:dyDescent="0.25">
      <c r="A117" s="4" t="s">
        <v>17</v>
      </c>
      <c r="B117" s="4"/>
      <c r="C117" s="4"/>
      <c r="D117" s="4"/>
      <c r="E117" s="4"/>
      <c r="F117" s="4"/>
      <c r="G117" s="17">
        <f>AVERAGE(G112:G116)</f>
        <v>32.966666666666669</v>
      </c>
      <c r="H117" s="4"/>
      <c r="J117">
        <v>1</v>
      </c>
      <c r="L117">
        <v>0</v>
      </c>
      <c r="M117">
        <v>1</v>
      </c>
      <c r="N117">
        <v>5</v>
      </c>
      <c r="O117">
        <v>0</v>
      </c>
      <c r="Q117">
        <v>6</v>
      </c>
      <c r="R117">
        <v>4</v>
      </c>
      <c r="S117">
        <v>2</v>
      </c>
      <c r="X117">
        <v>3</v>
      </c>
      <c r="Y117">
        <v>0</v>
      </c>
    </row>
    <row r="118" spans="1:25" x14ac:dyDescent="0.25">
      <c r="A118" s="4" t="s">
        <v>18</v>
      </c>
      <c r="B118" s="4"/>
      <c r="C118" s="4"/>
      <c r="D118" s="4"/>
      <c r="E118" s="4"/>
      <c r="F118" s="4"/>
      <c r="G118" s="15">
        <f>STDEV(G112:G116)</f>
        <v>13.72366164290306</v>
      </c>
      <c r="H118" s="4"/>
      <c r="J118">
        <v>3</v>
      </c>
      <c r="L118">
        <v>10</v>
      </c>
      <c r="M118">
        <v>1</v>
      </c>
      <c r="N118">
        <v>2</v>
      </c>
      <c r="O118">
        <v>8</v>
      </c>
      <c r="Q118">
        <v>3</v>
      </c>
      <c r="R118">
        <v>3</v>
      </c>
      <c r="S118">
        <v>2</v>
      </c>
      <c r="X118">
        <v>5</v>
      </c>
      <c r="Y118">
        <v>1</v>
      </c>
    </row>
    <row r="119" spans="1:25" x14ac:dyDescent="0.25">
      <c r="A119" s="4" t="s">
        <v>19</v>
      </c>
      <c r="B119" s="4"/>
      <c r="C119" s="4"/>
      <c r="D119" s="4"/>
      <c r="E119" s="4"/>
      <c r="F119" s="4"/>
      <c r="G119" s="21">
        <f>G118/SQRT(5)</f>
        <v>6.137408066747537</v>
      </c>
      <c r="H119" s="4"/>
      <c r="J119">
        <v>5</v>
      </c>
      <c r="L119">
        <v>4</v>
      </c>
      <c r="M119">
        <v>2</v>
      </c>
      <c r="N119">
        <v>4</v>
      </c>
      <c r="O119">
        <v>8</v>
      </c>
      <c r="Q119">
        <v>2</v>
      </c>
      <c r="R119">
        <v>1</v>
      </c>
      <c r="S119">
        <v>1</v>
      </c>
      <c r="X119">
        <v>9</v>
      </c>
      <c r="Y119">
        <v>1</v>
      </c>
    </row>
    <row r="120" spans="1:25" x14ac:dyDescent="0.25">
      <c r="A120" s="43" t="s">
        <v>52</v>
      </c>
      <c r="B120" s="44"/>
      <c r="C120" s="44"/>
      <c r="D120" s="44"/>
      <c r="E120" s="44"/>
      <c r="F120" s="44"/>
      <c r="G120" s="44"/>
      <c r="H120" s="44"/>
      <c r="J120">
        <v>2</v>
      </c>
      <c r="L120">
        <v>5</v>
      </c>
      <c r="M120">
        <v>2</v>
      </c>
      <c r="N120">
        <v>5</v>
      </c>
      <c r="O120">
        <v>0</v>
      </c>
      <c r="Q120">
        <v>3</v>
      </c>
      <c r="R120">
        <v>3</v>
      </c>
      <c r="S120">
        <v>1</v>
      </c>
      <c r="X120">
        <v>4</v>
      </c>
      <c r="Y120">
        <v>0</v>
      </c>
    </row>
    <row r="121" spans="1:25" ht="60" x14ac:dyDescent="0.25">
      <c r="A121" s="7" t="s">
        <v>0</v>
      </c>
      <c r="B121" s="7"/>
      <c r="C121" s="7" t="s">
        <v>51</v>
      </c>
      <c r="D121" s="7"/>
      <c r="E121" s="6"/>
      <c r="F121" s="7" t="s">
        <v>44</v>
      </c>
      <c r="G121" s="7" t="s">
        <v>40</v>
      </c>
      <c r="H121" s="7" t="s">
        <v>43</v>
      </c>
      <c r="J121">
        <v>4</v>
      </c>
      <c r="L121">
        <v>4</v>
      </c>
      <c r="M121">
        <v>2</v>
      </c>
      <c r="N121">
        <v>3</v>
      </c>
      <c r="O121">
        <v>0</v>
      </c>
      <c r="Q121">
        <v>4</v>
      </c>
      <c r="R121">
        <v>0</v>
      </c>
      <c r="S121">
        <v>1</v>
      </c>
      <c r="X121">
        <v>3</v>
      </c>
      <c r="Y121">
        <v>0</v>
      </c>
    </row>
    <row r="122" spans="1:25" x14ac:dyDescent="0.25">
      <c r="A122" s="4">
        <v>1</v>
      </c>
      <c r="B122" s="4"/>
      <c r="C122" s="4">
        <v>50</v>
      </c>
      <c r="D122" s="4"/>
      <c r="E122" s="4"/>
      <c r="F122" s="4">
        <v>186</v>
      </c>
      <c r="G122" s="15">
        <f>F122/H122</f>
        <v>46.5</v>
      </c>
      <c r="H122" s="4">
        <f>I122*C122</f>
        <v>4</v>
      </c>
      <c r="I122">
        <v>0.08</v>
      </c>
      <c r="J122">
        <v>2</v>
      </c>
      <c r="L122">
        <v>2</v>
      </c>
      <c r="M122">
        <v>1</v>
      </c>
      <c r="N122">
        <v>3</v>
      </c>
      <c r="O122">
        <v>0</v>
      </c>
      <c r="Q122">
        <v>3</v>
      </c>
      <c r="R122">
        <v>0</v>
      </c>
      <c r="S122">
        <v>0</v>
      </c>
      <c r="T122">
        <v>86</v>
      </c>
      <c r="U122">
        <v>343</v>
      </c>
      <c r="V122">
        <v>49.85</v>
      </c>
      <c r="W122">
        <v>6.88</v>
      </c>
      <c r="X122">
        <v>1</v>
      </c>
      <c r="Y122">
        <v>6</v>
      </c>
    </row>
    <row r="123" spans="1:25" x14ac:dyDescent="0.25">
      <c r="A123" s="4">
        <v>3</v>
      </c>
      <c r="B123" s="4"/>
      <c r="C123" s="4">
        <v>54</v>
      </c>
      <c r="D123" s="4"/>
      <c r="E123" s="4"/>
      <c r="F123" s="4">
        <v>135</v>
      </c>
      <c r="G123" s="15">
        <f t="shared" ref="G123:G125" si="13">F123/H123</f>
        <v>31.249999999999996</v>
      </c>
      <c r="H123" s="4">
        <f>I123*C123</f>
        <v>4.32</v>
      </c>
      <c r="I123">
        <v>0.08</v>
      </c>
      <c r="J123">
        <v>2</v>
      </c>
      <c r="L123">
        <v>5</v>
      </c>
      <c r="M123">
        <v>2</v>
      </c>
      <c r="N123">
        <v>4</v>
      </c>
      <c r="O123">
        <v>1</v>
      </c>
      <c r="Q123">
        <v>6</v>
      </c>
      <c r="R123">
        <v>4</v>
      </c>
      <c r="S123">
        <v>4</v>
      </c>
      <c r="T123">
        <v>76</v>
      </c>
      <c r="U123">
        <v>170</v>
      </c>
      <c r="V123">
        <v>28</v>
      </c>
      <c r="W123">
        <v>6.08</v>
      </c>
      <c r="X123">
        <v>3</v>
      </c>
      <c r="Y123">
        <v>2</v>
      </c>
    </row>
    <row r="124" spans="1:25" x14ac:dyDescent="0.25">
      <c r="A124" s="4">
        <v>2</v>
      </c>
      <c r="B124" s="4"/>
      <c r="C124" s="4">
        <v>50</v>
      </c>
      <c r="D124" s="4"/>
      <c r="E124" s="4"/>
      <c r="F124" s="4">
        <v>91</v>
      </c>
      <c r="G124" s="15">
        <f t="shared" si="13"/>
        <v>22.75</v>
      </c>
      <c r="H124" s="4">
        <f t="shared" ref="H124:H125" si="14">I124*C124</f>
        <v>4</v>
      </c>
      <c r="I124">
        <v>0.08</v>
      </c>
      <c r="J124">
        <v>3</v>
      </c>
      <c r="L124">
        <v>6</v>
      </c>
      <c r="M124">
        <v>0</v>
      </c>
      <c r="N124">
        <v>12</v>
      </c>
      <c r="O124">
        <v>0</v>
      </c>
      <c r="Q124">
        <v>8</v>
      </c>
      <c r="R124">
        <v>3</v>
      </c>
      <c r="S124">
        <v>1</v>
      </c>
      <c r="X124">
        <v>0</v>
      </c>
      <c r="Y124">
        <v>3</v>
      </c>
    </row>
    <row r="125" spans="1:25" x14ac:dyDescent="0.25">
      <c r="A125" s="4">
        <v>4</v>
      </c>
      <c r="B125" s="4"/>
      <c r="C125" s="4">
        <v>50</v>
      </c>
      <c r="D125" s="4"/>
      <c r="E125" s="4"/>
      <c r="F125" s="4">
        <v>139</v>
      </c>
      <c r="G125" s="15">
        <f t="shared" si="13"/>
        <v>34.75</v>
      </c>
      <c r="H125" s="4">
        <f t="shared" si="14"/>
        <v>4</v>
      </c>
      <c r="I125">
        <v>0.08</v>
      </c>
      <c r="J125">
        <v>0</v>
      </c>
      <c r="L125">
        <v>5</v>
      </c>
      <c r="M125">
        <v>3</v>
      </c>
      <c r="N125">
        <v>8</v>
      </c>
      <c r="O125">
        <v>1</v>
      </c>
      <c r="Q125">
        <v>12</v>
      </c>
      <c r="R125">
        <v>1</v>
      </c>
      <c r="S125">
        <v>3</v>
      </c>
      <c r="X125">
        <v>2</v>
      </c>
      <c r="Y125">
        <v>2</v>
      </c>
    </row>
    <row r="126" spans="1:25" x14ac:dyDescent="0.25">
      <c r="A126" s="4" t="s">
        <v>17</v>
      </c>
      <c r="B126" s="4"/>
      <c r="C126" s="4"/>
      <c r="D126" s="4"/>
      <c r="E126" s="4"/>
      <c r="F126" s="4"/>
      <c r="G126" s="17">
        <f>AVERAGE(G122:G125)</f>
        <v>33.8125</v>
      </c>
      <c r="H126" s="4"/>
      <c r="I126">
        <v>0.08</v>
      </c>
      <c r="J126">
        <v>2</v>
      </c>
      <c r="L126">
        <v>4</v>
      </c>
      <c r="M126">
        <v>0</v>
      </c>
      <c r="N126">
        <v>4</v>
      </c>
      <c r="O126">
        <v>0</v>
      </c>
      <c r="Q126">
        <v>5</v>
      </c>
      <c r="R126">
        <v>1</v>
      </c>
      <c r="S126">
        <v>5</v>
      </c>
      <c r="X126">
        <v>4</v>
      </c>
      <c r="Y126">
        <v>3</v>
      </c>
    </row>
    <row r="127" spans="1:25" x14ac:dyDescent="0.25">
      <c r="A127" s="4" t="s">
        <v>18</v>
      </c>
      <c r="B127" s="4"/>
      <c r="C127" s="4"/>
      <c r="D127" s="4"/>
      <c r="E127" s="4"/>
      <c r="F127" s="4"/>
      <c r="G127" s="15">
        <f>STDEV(G122:G125)</f>
        <v>9.8454198319150752</v>
      </c>
      <c r="H127" s="4"/>
      <c r="I127">
        <v>0.08</v>
      </c>
      <c r="J127">
        <v>1</v>
      </c>
      <c r="L127">
        <v>4</v>
      </c>
      <c r="M127">
        <v>4</v>
      </c>
      <c r="N127">
        <v>0</v>
      </c>
      <c r="O127">
        <v>2</v>
      </c>
      <c r="Q127">
        <v>10</v>
      </c>
      <c r="R127">
        <v>0</v>
      </c>
      <c r="S127">
        <v>5</v>
      </c>
      <c r="X127">
        <v>7</v>
      </c>
      <c r="Y127">
        <v>5</v>
      </c>
    </row>
    <row r="128" spans="1:25" x14ac:dyDescent="0.25">
      <c r="A128" s="4" t="s">
        <v>19</v>
      </c>
      <c r="B128" s="4"/>
      <c r="C128" s="4"/>
      <c r="D128" s="4"/>
      <c r="E128" s="4"/>
      <c r="F128" s="4"/>
      <c r="G128" s="21">
        <f>G127/SQRT(4)</f>
        <v>4.9227099159575376</v>
      </c>
      <c r="H128" s="4"/>
      <c r="I128">
        <v>0.08</v>
      </c>
      <c r="J128">
        <v>1</v>
      </c>
      <c r="L128">
        <v>5</v>
      </c>
      <c r="M128">
        <v>0</v>
      </c>
      <c r="N128">
        <v>0</v>
      </c>
      <c r="O128">
        <v>0</v>
      </c>
      <c r="Q128">
        <v>5</v>
      </c>
      <c r="R128">
        <v>1</v>
      </c>
      <c r="S128">
        <v>6</v>
      </c>
      <c r="X128">
        <v>2</v>
      </c>
      <c r="Y128">
        <v>2</v>
      </c>
    </row>
    <row r="129" spans="1:25" x14ac:dyDescent="0.25">
      <c r="A129" s="4"/>
      <c r="B129" s="4"/>
      <c r="C129" s="4"/>
      <c r="D129" s="4"/>
      <c r="E129" s="4"/>
      <c r="F129" s="4"/>
      <c r="G129" s="4"/>
      <c r="H129" s="4"/>
      <c r="I129">
        <v>0.08</v>
      </c>
      <c r="J129">
        <v>2</v>
      </c>
      <c r="L129">
        <v>10</v>
      </c>
      <c r="M129">
        <v>1</v>
      </c>
      <c r="N129">
        <v>1</v>
      </c>
      <c r="O129">
        <v>2</v>
      </c>
      <c r="Q129">
        <v>4</v>
      </c>
      <c r="R129">
        <v>5</v>
      </c>
      <c r="S129">
        <v>4</v>
      </c>
      <c r="X129">
        <v>1</v>
      </c>
      <c r="Y129">
        <v>2</v>
      </c>
    </row>
    <row r="130" spans="1:25" x14ac:dyDescent="0.25">
      <c r="J130">
        <v>0</v>
      </c>
      <c r="L130">
        <v>2</v>
      </c>
      <c r="M130">
        <v>0</v>
      </c>
      <c r="N130">
        <v>0</v>
      </c>
      <c r="O130">
        <v>1</v>
      </c>
      <c r="Q130">
        <v>1</v>
      </c>
      <c r="R130">
        <v>0</v>
      </c>
      <c r="S130">
        <v>6</v>
      </c>
      <c r="X130">
        <v>4</v>
      </c>
      <c r="Y130">
        <v>0</v>
      </c>
    </row>
    <row r="131" spans="1:25" x14ac:dyDescent="0.25">
      <c r="J131">
        <v>1</v>
      </c>
      <c r="L131">
        <v>3</v>
      </c>
      <c r="M131">
        <v>0</v>
      </c>
      <c r="N131">
        <v>2</v>
      </c>
      <c r="O131">
        <v>0</v>
      </c>
      <c r="Q131">
        <v>2</v>
      </c>
      <c r="R131">
        <v>4</v>
      </c>
      <c r="S131">
        <v>3</v>
      </c>
      <c r="X131">
        <v>1</v>
      </c>
      <c r="Y131">
        <v>0</v>
      </c>
    </row>
    <row r="132" spans="1:25" x14ac:dyDescent="0.25">
      <c r="J132">
        <v>0</v>
      </c>
      <c r="L132">
        <v>3</v>
      </c>
      <c r="M132">
        <v>2</v>
      </c>
      <c r="N132">
        <v>4</v>
      </c>
      <c r="O132">
        <v>0</v>
      </c>
      <c r="Q132">
        <v>7</v>
      </c>
      <c r="R132">
        <v>0</v>
      </c>
      <c r="S132">
        <v>0</v>
      </c>
      <c r="X132">
        <v>3</v>
      </c>
      <c r="Y132">
        <v>0</v>
      </c>
    </row>
    <row r="133" spans="1:25" x14ac:dyDescent="0.25">
      <c r="J133">
        <v>7</v>
      </c>
      <c r="L133">
        <v>9</v>
      </c>
      <c r="M133">
        <v>4</v>
      </c>
      <c r="N133">
        <v>2</v>
      </c>
      <c r="O133">
        <v>0</v>
      </c>
      <c r="Q133">
        <v>1</v>
      </c>
      <c r="R133">
        <v>0</v>
      </c>
      <c r="S133">
        <v>4</v>
      </c>
      <c r="X133">
        <v>3</v>
      </c>
      <c r="Y133">
        <v>2</v>
      </c>
    </row>
    <row r="134" spans="1:25" x14ac:dyDescent="0.25">
      <c r="J134">
        <v>0</v>
      </c>
      <c r="L134">
        <v>7</v>
      </c>
      <c r="M134">
        <v>3</v>
      </c>
      <c r="N134">
        <v>2</v>
      </c>
      <c r="O134">
        <v>0</v>
      </c>
      <c r="Q134">
        <v>6</v>
      </c>
      <c r="R134">
        <v>0</v>
      </c>
      <c r="S134">
        <v>5</v>
      </c>
      <c r="X134">
        <v>1</v>
      </c>
      <c r="Y134">
        <v>2</v>
      </c>
    </row>
    <row r="135" spans="1:25" x14ac:dyDescent="0.25">
      <c r="J135">
        <v>0</v>
      </c>
      <c r="L135">
        <v>3</v>
      </c>
      <c r="M135">
        <v>0</v>
      </c>
      <c r="N135">
        <v>3</v>
      </c>
      <c r="O135">
        <v>1</v>
      </c>
      <c r="Q135">
        <v>7</v>
      </c>
      <c r="R135">
        <v>1</v>
      </c>
      <c r="S135">
        <v>1</v>
      </c>
      <c r="X135">
        <v>5</v>
      </c>
      <c r="Y135">
        <v>1</v>
      </c>
    </row>
    <row r="136" spans="1:25" x14ac:dyDescent="0.25">
      <c r="J136">
        <v>1</v>
      </c>
      <c r="L136">
        <v>1</v>
      </c>
      <c r="M136">
        <v>0</v>
      </c>
      <c r="N136">
        <v>5</v>
      </c>
      <c r="O136">
        <v>1</v>
      </c>
      <c r="Q136">
        <v>12</v>
      </c>
      <c r="R136">
        <v>5</v>
      </c>
      <c r="S136">
        <v>2</v>
      </c>
      <c r="X136">
        <v>1</v>
      </c>
      <c r="Y136">
        <v>2</v>
      </c>
    </row>
    <row r="137" spans="1:25" x14ac:dyDescent="0.25">
      <c r="J137">
        <v>1</v>
      </c>
      <c r="L137">
        <v>4</v>
      </c>
      <c r="M137">
        <v>1</v>
      </c>
      <c r="N137">
        <v>3</v>
      </c>
      <c r="O137">
        <v>4</v>
      </c>
      <c r="Q137">
        <v>4</v>
      </c>
      <c r="R137">
        <v>0</v>
      </c>
      <c r="S137">
        <v>0</v>
      </c>
      <c r="X137">
        <v>1</v>
      </c>
      <c r="Y137">
        <v>2</v>
      </c>
    </row>
    <row r="138" spans="1:25" x14ac:dyDescent="0.25">
      <c r="J138">
        <v>0</v>
      </c>
      <c r="L138">
        <v>2</v>
      </c>
      <c r="M138">
        <v>0</v>
      </c>
      <c r="N138">
        <v>3</v>
      </c>
      <c r="O138">
        <v>3</v>
      </c>
      <c r="Q138">
        <v>7</v>
      </c>
      <c r="R138">
        <v>0</v>
      </c>
      <c r="S138">
        <v>0</v>
      </c>
      <c r="X138">
        <v>7</v>
      </c>
      <c r="Y138">
        <v>2</v>
      </c>
    </row>
    <row r="139" spans="1:25" x14ac:dyDescent="0.25">
      <c r="J139">
        <v>0</v>
      </c>
      <c r="L139">
        <v>7</v>
      </c>
      <c r="M139">
        <v>0</v>
      </c>
      <c r="N139">
        <v>0</v>
      </c>
      <c r="O139">
        <v>4</v>
      </c>
      <c r="Q139">
        <v>2</v>
      </c>
      <c r="R139">
        <v>1</v>
      </c>
      <c r="S139">
        <v>0</v>
      </c>
      <c r="X139">
        <v>2</v>
      </c>
      <c r="Y139">
        <v>3</v>
      </c>
    </row>
    <row r="140" spans="1:25" x14ac:dyDescent="0.25">
      <c r="J140">
        <v>1</v>
      </c>
      <c r="L140">
        <v>3</v>
      </c>
      <c r="M140">
        <v>0</v>
      </c>
      <c r="N140">
        <v>0</v>
      </c>
      <c r="O140">
        <v>0</v>
      </c>
      <c r="Q140">
        <v>5</v>
      </c>
      <c r="R140">
        <v>1</v>
      </c>
      <c r="S140">
        <v>0</v>
      </c>
      <c r="X140">
        <v>6</v>
      </c>
      <c r="Y140">
        <v>5</v>
      </c>
    </row>
    <row r="141" spans="1:25" x14ac:dyDescent="0.25">
      <c r="J141">
        <v>0</v>
      </c>
      <c r="L141">
        <v>2</v>
      </c>
      <c r="M141">
        <v>1</v>
      </c>
      <c r="N141">
        <v>1</v>
      </c>
      <c r="O141">
        <v>0</v>
      </c>
      <c r="Q141">
        <v>4</v>
      </c>
      <c r="R141">
        <v>0</v>
      </c>
      <c r="S141">
        <v>6</v>
      </c>
      <c r="X141">
        <v>4</v>
      </c>
      <c r="Y141">
        <v>3</v>
      </c>
    </row>
    <row r="142" spans="1:25" x14ac:dyDescent="0.25">
      <c r="J142">
        <v>6</v>
      </c>
      <c r="L142">
        <v>3</v>
      </c>
      <c r="M142">
        <v>2</v>
      </c>
      <c r="N142">
        <v>0</v>
      </c>
      <c r="O142">
        <v>4</v>
      </c>
      <c r="Q142">
        <v>6</v>
      </c>
      <c r="R142">
        <v>0</v>
      </c>
      <c r="S142">
        <v>3</v>
      </c>
      <c r="X142">
        <v>2</v>
      </c>
      <c r="Y142">
        <v>5</v>
      </c>
    </row>
    <row r="143" spans="1:25" x14ac:dyDescent="0.25">
      <c r="J143">
        <v>1</v>
      </c>
      <c r="L143">
        <v>1</v>
      </c>
      <c r="M143">
        <v>0</v>
      </c>
      <c r="N143">
        <v>0</v>
      </c>
      <c r="O143">
        <v>0</v>
      </c>
      <c r="Q143">
        <v>8</v>
      </c>
      <c r="R143">
        <v>1</v>
      </c>
      <c r="S143">
        <v>5</v>
      </c>
      <c r="X143">
        <v>6</v>
      </c>
      <c r="Y143">
        <v>2</v>
      </c>
    </row>
    <row r="144" spans="1:25" x14ac:dyDescent="0.25">
      <c r="J144">
        <v>0</v>
      </c>
      <c r="L144">
        <v>3</v>
      </c>
      <c r="M144">
        <v>3</v>
      </c>
      <c r="N144">
        <v>1</v>
      </c>
      <c r="O144">
        <v>0</v>
      </c>
      <c r="Q144">
        <v>3</v>
      </c>
      <c r="R144">
        <v>1</v>
      </c>
      <c r="S144">
        <v>1</v>
      </c>
      <c r="X144">
        <v>1</v>
      </c>
      <c r="Y144">
        <v>0</v>
      </c>
    </row>
    <row r="145" spans="10:25" x14ac:dyDescent="0.25">
      <c r="J145">
        <v>0</v>
      </c>
      <c r="L145">
        <v>0</v>
      </c>
      <c r="M145">
        <v>3</v>
      </c>
      <c r="N145">
        <v>2</v>
      </c>
      <c r="O145">
        <v>0</v>
      </c>
      <c r="Q145">
        <v>3</v>
      </c>
      <c r="R145">
        <v>1</v>
      </c>
      <c r="S145">
        <v>0</v>
      </c>
      <c r="X145">
        <v>2</v>
      </c>
      <c r="Y145">
        <v>1</v>
      </c>
    </row>
    <row r="146" spans="10:25" x14ac:dyDescent="0.25">
      <c r="J146">
        <v>10</v>
      </c>
      <c r="L146">
        <v>3</v>
      </c>
      <c r="M146">
        <v>5</v>
      </c>
      <c r="N146">
        <v>4</v>
      </c>
      <c r="O146">
        <v>0</v>
      </c>
      <c r="Q146">
        <v>4</v>
      </c>
      <c r="R146">
        <v>0</v>
      </c>
      <c r="S146">
        <v>1</v>
      </c>
      <c r="X146">
        <v>4</v>
      </c>
      <c r="Y146">
        <v>2</v>
      </c>
    </row>
    <row r="147" spans="10:25" x14ac:dyDescent="0.25">
      <c r="J147">
        <v>3</v>
      </c>
      <c r="L147">
        <v>2</v>
      </c>
      <c r="M147">
        <v>5</v>
      </c>
      <c r="N147">
        <v>2</v>
      </c>
      <c r="O147">
        <v>0</v>
      </c>
      <c r="Q147">
        <v>5</v>
      </c>
      <c r="R147">
        <v>3</v>
      </c>
      <c r="S147">
        <v>1</v>
      </c>
      <c r="X147">
        <v>1</v>
      </c>
      <c r="Y147">
        <v>6</v>
      </c>
    </row>
    <row r="148" spans="10:25" x14ac:dyDescent="0.25">
      <c r="J148">
        <v>3</v>
      </c>
      <c r="L148">
        <v>1</v>
      </c>
      <c r="M148">
        <v>9</v>
      </c>
      <c r="N148">
        <v>3</v>
      </c>
      <c r="O148">
        <v>1</v>
      </c>
      <c r="Q148">
        <v>2</v>
      </c>
      <c r="R148">
        <v>2</v>
      </c>
      <c r="S148">
        <v>0</v>
      </c>
      <c r="X148">
        <v>3</v>
      </c>
      <c r="Y148">
        <v>3</v>
      </c>
    </row>
    <row r="149" spans="10:25" x14ac:dyDescent="0.25">
      <c r="J149">
        <v>7</v>
      </c>
      <c r="L149">
        <v>4</v>
      </c>
      <c r="M149">
        <v>0</v>
      </c>
      <c r="N149">
        <v>2</v>
      </c>
      <c r="O149">
        <v>2</v>
      </c>
      <c r="Q149">
        <v>8</v>
      </c>
      <c r="R149">
        <v>0</v>
      </c>
      <c r="S149">
        <v>2</v>
      </c>
      <c r="X149">
        <v>4</v>
      </c>
      <c r="Y149">
        <v>2</v>
      </c>
    </row>
    <row r="150" spans="10:25" x14ac:dyDescent="0.25">
      <c r="J150">
        <v>2</v>
      </c>
      <c r="L150">
        <v>2</v>
      </c>
      <c r="M150">
        <v>0</v>
      </c>
      <c r="N150">
        <v>3</v>
      </c>
      <c r="O150">
        <v>3</v>
      </c>
      <c r="Q150">
        <v>4</v>
      </c>
      <c r="R150">
        <v>2</v>
      </c>
      <c r="S150">
        <v>1</v>
      </c>
      <c r="X150">
        <v>0</v>
      </c>
      <c r="Y150">
        <v>4</v>
      </c>
    </row>
    <row r="151" spans="10:25" x14ac:dyDescent="0.25">
      <c r="J151">
        <v>7</v>
      </c>
      <c r="L151">
        <v>2</v>
      </c>
      <c r="M151">
        <v>3</v>
      </c>
      <c r="N151">
        <v>4</v>
      </c>
      <c r="O151">
        <v>1</v>
      </c>
      <c r="Q151">
        <v>2</v>
      </c>
      <c r="R151">
        <v>3</v>
      </c>
      <c r="S151">
        <v>1</v>
      </c>
      <c r="X151">
        <v>3</v>
      </c>
      <c r="Y151">
        <v>5</v>
      </c>
    </row>
    <row r="152" spans="10:25" x14ac:dyDescent="0.25">
      <c r="J152">
        <v>0</v>
      </c>
      <c r="L152">
        <v>3</v>
      </c>
      <c r="M152">
        <v>3</v>
      </c>
      <c r="N152">
        <v>6</v>
      </c>
      <c r="O152">
        <v>5</v>
      </c>
      <c r="Q152">
        <v>6</v>
      </c>
      <c r="R152">
        <v>2</v>
      </c>
      <c r="S152">
        <v>2</v>
      </c>
      <c r="X152">
        <v>2</v>
      </c>
      <c r="Y152">
        <v>4</v>
      </c>
    </row>
    <row r="153" spans="10:25" x14ac:dyDescent="0.25">
      <c r="J153">
        <v>2</v>
      </c>
      <c r="L153">
        <v>2</v>
      </c>
      <c r="M153">
        <v>2</v>
      </c>
      <c r="N153">
        <v>6</v>
      </c>
      <c r="O153">
        <v>1</v>
      </c>
      <c r="Q153">
        <v>3</v>
      </c>
      <c r="R153">
        <v>2</v>
      </c>
      <c r="S153">
        <v>5</v>
      </c>
      <c r="X153">
        <v>3</v>
      </c>
      <c r="Y153">
        <v>1</v>
      </c>
    </row>
    <row r="154" spans="10:25" x14ac:dyDescent="0.25">
      <c r="J154">
        <v>6</v>
      </c>
      <c r="L154">
        <v>4</v>
      </c>
      <c r="M154">
        <v>4</v>
      </c>
      <c r="N154">
        <v>4</v>
      </c>
      <c r="O154">
        <v>1</v>
      </c>
      <c r="Q154">
        <v>3</v>
      </c>
      <c r="R154">
        <v>0</v>
      </c>
      <c r="S154">
        <v>3</v>
      </c>
      <c r="X154">
        <v>0</v>
      </c>
      <c r="Y154">
        <v>2</v>
      </c>
    </row>
    <row r="155" spans="10:25" x14ac:dyDescent="0.25">
      <c r="J155">
        <v>0</v>
      </c>
      <c r="L155">
        <v>0</v>
      </c>
      <c r="M155">
        <v>2</v>
      </c>
      <c r="N155">
        <v>1</v>
      </c>
      <c r="O155">
        <v>2</v>
      </c>
      <c r="Q155">
        <v>3</v>
      </c>
      <c r="R155">
        <v>1</v>
      </c>
      <c r="S155">
        <v>4</v>
      </c>
      <c r="X155">
        <v>2</v>
      </c>
      <c r="Y155">
        <v>3</v>
      </c>
    </row>
    <row r="156" spans="10:25" x14ac:dyDescent="0.25">
      <c r="J156">
        <v>0</v>
      </c>
      <c r="L156">
        <v>10</v>
      </c>
      <c r="M156">
        <v>7</v>
      </c>
      <c r="N156">
        <v>0</v>
      </c>
      <c r="O156">
        <v>0</v>
      </c>
      <c r="Q156">
        <v>2</v>
      </c>
      <c r="R156">
        <v>4</v>
      </c>
      <c r="S156">
        <v>1</v>
      </c>
      <c r="X156">
        <v>4</v>
      </c>
      <c r="Y156">
        <v>1</v>
      </c>
    </row>
    <row r="157" spans="10:25" x14ac:dyDescent="0.25">
      <c r="J157">
        <v>3</v>
      </c>
      <c r="L157">
        <v>3</v>
      </c>
      <c r="M157">
        <v>5</v>
      </c>
      <c r="N157">
        <v>0</v>
      </c>
      <c r="O157">
        <v>5</v>
      </c>
      <c r="Q157">
        <v>1</v>
      </c>
      <c r="R157">
        <v>1</v>
      </c>
      <c r="S157">
        <v>2</v>
      </c>
      <c r="X157">
        <v>0</v>
      </c>
      <c r="Y157">
        <v>0</v>
      </c>
    </row>
    <row r="158" spans="10:25" x14ac:dyDescent="0.25">
      <c r="J158">
        <v>3</v>
      </c>
      <c r="L158">
        <v>4</v>
      </c>
      <c r="M158">
        <v>8</v>
      </c>
      <c r="N158">
        <v>1</v>
      </c>
      <c r="O158">
        <v>2</v>
      </c>
      <c r="Q158">
        <v>3</v>
      </c>
      <c r="R158">
        <v>3</v>
      </c>
      <c r="S158">
        <v>5</v>
      </c>
      <c r="X158">
        <v>2</v>
      </c>
      <c r="Y158">
        <v>4</v>
      </c>
    </row>
    <row r="159" spans="10:25" x14ac:dyDescent="0.25">
      <c r="J159">
        <v>0</v>
      </c>
      <c r="L159">
        <v>3</v>
      </c>
      <c r="M159">
        <v>3</v>
      </c>
      <c r="N159">
        <v>2</v>
      </c>
      <c r="O159">
        <v>2</v>
      </c>
      <c r="Q159">
        <v>8</v>
      </c>
      <c r="R159">
        <v>4</v>
      </c>
      <c r="S159">
        <v>1</v>
      </c>
      <c r="X159">
        <v>3</v>
      </c>
      <c r="Y159">
        <v>4</v>
      </c>
    </row>
    <row r="160" spans="10:25" x14ac:dyDescent="0.25">
      <c r="J160">
        <v>0</v>
      </c>
      <c r="L160">
        <v>3</v>
      </c>
      <c r="M160">
        <v>3</v>
      </c>
      <c r="N160">
        <v>5</v>
      </c>
      <c r="O160">
        <v>2</v>
      </c>
      <c r="Q160">
        <v>3</v>
      </c>
      <c r="R160">
        <v>4</v>
      </c>
      <c r="S160">
        <v>3</v>
      </c>
      <c r="X160">
        <v>0</v>
      </c>
      <c r="Y160">
        <v>6</v>
      </c>
    </row>
    <row r="161" spans="10:25" x14ac:dyDescent="0.25">
      <c r="J161">
        <v>2</v>
      </c>
      <c r="L161">
        <v>3</v>
      </c>
      <c r="M161">
        <v>2</v>
      </c>
      <c r="N161">
        <v>2</v>
      </c>
      <c r="O161">
        <v>3</v>
      </c>
      <c r="Q161">
        <v>4</v>
      </c>
      <c r="R161">
        <v>1</v>
      </c>
      <c r="S161">
        <v>1</v>
      </c>
      <c r="X161">
        <v>3</v>
      </c>
      <c r="Y161">
        <v>1</v>
      </c>
    </row>
    <row r="162" spans="10:25" x14ac:dyDescent="0.25">
      <c r="J162">
        <v>3</v>
      </c>
      <c r="L162">
        <v>11</v>
      </c>
      <c r="M162">
        <v>3</v>
      </c>
      <c r="N162">
        <v>3</v>
      </c>
      <c r="O162">
        <v>7</v>
      </c>
      <c r="P162" s="1">
        <f>SUM(O112:O161)</f>
        <v>80</v>
      </c>
      <c r="Q162" s="1">
        <f>SUM(Q112:Q161)</f>
        <v>224</v>
      </c>
      <c r="R162" s="1">
        <f>SUM(R112:R161)</f>
        <v>91</v>
      </c>
      <c r="S162">
        <v>0</v>
      </c>
      <c r="X162" s="1">
        <f>SUM(X112:X161)</f>
        <v>139</v>
      </c>
      <c r="Y162">
        <v>0</v>
      </c>
    </row>
    <row r="163" spans="10:25" x14ac:dyDescent="0.25">
      <c r="J163">
        <v>0</v>
      </c>
      <c r="L163">
        <v>15</v>
      </c>
      <c r="M163">
        <v>9</v>
      </c>
      <c r="N163" s="1">
        <f>SUM(N112:N162)</f>
        <v>136</v>
      </c>
      <c r="O163">
        <v>2</v>
      </c>
      <c r="S163">
        <v>0</v>
      </c>
      <c r="Y163" s="1">
        <f>SUM(Y112:Y162)</f>
        <v>113</v>
      </c>
    </row>
    <row r="164" spans="10:25" x14ac:dyDescent="0.25">
      <c r="J164">
        <v>0</v>
      </c>
      <c r="L164">
        <v>3</v>
      </c>
      <c r="M164">
        <v>0</v>
      </c>
      <c r="O164">
        <v>1</v>
      </c>
      <c r="S164">
        <v>0</v>
      </c>
    </row>
    <row r="165" spans="10:25" x14ac:dyDescent="0.25">
      <c r="J165">
        <v>0</v>
      </c>
      <c r="L165">
        <v>2</v>
      </c>
      <c r="M165">
        <v>0</v>
      </c>
      <c r="O165">
        <v>0</v>
      </c>
      <c r="S165">
        <v>4</v>
      </c>
    </row>
    <row r="166" spans="10:25" x14ac:dyDescent="0.25">
      <c r="J166">
        <v>5</v>
      </c>
      <c r="L166">
        <v>4</v>
      </c>
      <c r="M166">
        <v>3</v>
      </c>
      <c r="O166">
        <v>2</v>
      </c>
      <c r="S166" s="1">
        <f>SUM(S112:S165)</f>
        <v>135</v>
      </c>
    </row>
    <row r="167" spans="10:25" x14ac:dyDescent="0.25">
      <c r="J167">
        <v>0</v>
      </c>
      <c r="L167">
        <v>5</v>
      </c>
      <c r="M167">
        <v>0</v>
      </c>
      <c r="O167">
        <v>3</v>
      </c>
    </row>
    <row r="168" spans="10:25" x14ac:dyDescent="0.25">
      <c r="J168">
        <v>3</v>
      </c>
      <c r="L168">
        <v>5</v>
      </c>
      <c r="M168">
        <v>1</v>
      </c>
      <c r="O168">
        <v>2</v>
      </c>
    </row>
    <row r="169" spans="10:25" x14ac:dyDescent="0.25">
      <c r="J169">
        <v>0</v>
      </c>
      <c r="L169">
        <v>1</v>
      </c>
      <c r="M169">
        <v>1</v>
      </c>
      <c r="O169">
        <v>4</v>
      </c>
    </row>
    <row r="170" spans="10:25" x14ac:dyDescent="0.25">
      <c r="J170">
        <v>0</v>
      </c>
      <c r="L170">
        <v>4</v>
      </c>
      <c r="M170">
        <v>2</v>
      </c>
      <c r="O170">
        <v>2</v>
      </c>
    </row>
    <row r="171" spans="10:25" x14ac:dyDescent="0.25">
      <c r="J171">
        <v>1</v>
      </c>
      <c r="L171">
        <v>4</v>
      </c>
      <c r="M171">
        <v>8</v>
      </c>
      <c r="O171">
        <v>2</v>
      </c>
    </row>
    <row r="172" spans="10:25" x14ac:dyDescent="0.25">
      <c r="J172">
        <v>0</v>
      </c>
      <c r="L172">
        <v>8</v>
      </c>
      <c r="M172">
        <v>1</v>
      </c>
      <c r="O172">
        <v>4</v>
      </c>
    </row>
    <row r="173" spans="10:25" x14ac:dyDescent="0.25">
      <c r="J173">
        <v>0</v>
      </c>
      <c r="L173">
        <v>5</v>
      </c>
      <c r="M173">
        <v>7</v>
      </c>
      <c r="O173">
        <v>2</v>
      </c>
    </row>
    <row r="174" spans="10:25" x14ac:dyDescent="0.25">
      <c r="J174">
        <v>0</v>
      </c>
      <c r="L174">
        <v>4</v>
      </c>
      <c r="M174">
        <v>3</v>
      </c>
      <c r="O174">
        <v>3</v>
      </c>
    </row>
    <row r="175" spans="10:25" x14ac:dyDescent="0.25">
      <c r="J175">
        <v>0</v>
      </c>
      <c r="L175">
        <v>4</v>
      </c>
      <c r="M175">
        <v>7</v>
      </c>
      <c r="O175">
        <v>1</v>
      </c>
    </row>
    <row r="176" spans="10:25" x14ac:dyDescent="0.25">
      <c r="J176">
        <v>0</v>
      </c>
      <c r="L176">
        <v>5</v>
      </c>
      <c r="M176">
        <v>4</v>
      </c>
      <c r="O176">
        <v>1</v>
      </c>
    </row>
    <row r="177" spans="10:16" x14ac:dyDescent="0.25">
      <c r="J177">
        <v>3</v>
      </c>
      <c r="L177">
        <v>3</v>
      </c>
      <c r="M177">
        <v>3</v>
      </c>
      <c r="O177">
        <v>1</v>
      </c>
    </row>
    <row r="178" spans="10:16" x14ac:dyDescent="0.25">
      <c r="J178">
        <v>0</v>
      </c>
      <c r="L178">
        <v>5</v>
      </c>
      <c r="M178">
        <v>4</v>
      </c>
      <c r="O178">
        <v>0</v>
      </c>
    </row>
    <row r="179" spans="10:16" x14ac:dyDescent="0.25">
      <c r="J179">
        <v>0</v>
      </c>
      <c r="L179">
        <v>6</v>
      </c>
      <c r="M179">
        <v>1</v>
      </c>
      <c r="O179">
        <v>4</v>
      </c>
    </row>
    <row r="180" spans="10:16" x14ac:dyDescent="0.25">
      <c r="J180">
        <v>0</v>
      </c>
      <c r="L180">
        <v>3</v>
      </c>
      <c r="M180">
        <v>0</v>
      </c>
      <c r="O180">
        <v>3</v>
      </c>
    </row>
    <row r="181" spans="10:16" x14ac:dyDescent="0.25">
      <c r="J181">
        <v>0</v>
      </c>
      <c r="L181">
        <v>5</v>
      </c>
      <c r="M181">
        <v>0</v>
      </c>
      <c r="O181">
        <v>0</v>
      </c>
    </row>
    <row r="182" spans="10:16" x14ac:dyDescent="0.25">
      <c r="J182">
        <v>0</v>
      </c>
      <c r="L182">
        <v>4</v>
      </c>
      <c r="M182">
        <v>3</v>
      </c>
      <c r="O182">
        <v>0</v>
      </c>
    </row>
    <row r="183" spans="10:16" x14ac:dyDescent="0.25">
      <c r="J183">
        <v>0</v>
      </c>
      <c r="L183">
        <v>3</v>
      </c>
      <c r="M183">
        <v>2</v>
      </c>
      <c r="O183">
        <v>0</v>
      </c>
    </row>
    <row r="184" spans="10:16" x14ac:dyDescent="0.25">
      <c r="J184">
        <v>10</v>
      </c>
      <c r="L184">
        <v>3</v>
      </c>
      <c r="M184">
        <v>6</v>
      </c>
      <c r="O184">
        <v>0</v>
      </c>
    </row>
    <row r="185" spans="10:16" x14ac:dyDescent="0.25">
      <c r="J185">
        <v>3</v>
      </c>
      <c r="L185">
        <v>1</v>
      </c>
      <c r="M185">
        <v>1</v>
      </c>
      <c r="O185">
        <v>2</v>
      </c>
    </row>
    <row r="186" spans="10:16" x14ac:dyDescent="0.25">
      <c r="J186">
        <v>3</v>
      </c>
      <c r="L186">
        <v>1</v>
      </c>
      <c r="M186">
        <v>0</v>
      </c>
      <c r="O186">
        <v>2</v>
      </c>
    </row>
    <row r="187" spans="10:16" x14ac:dyDescent="0.25">
      <c r="J187">
        <v>2</v>
      </c>
      <c r="L187">
        <v>6</v>
      </c>
      <c r="M187">
        <v>0</v>
      </c>
      <c r="O187">
        <v>3</v>
      </c>
    </row>
    <row r="188" spans="10:16" x14ac:dyDescent="0.25">
      <c r="J188">
        <v>2</v>
      </c>
      <c r="L188">
        <v>1</v>
      </c>
      <c r="M188" s="1">
        <f>SUM(M112:M187)</f>
        <v>170</v>
      </c>
      <c r="O188">
        <v>4</v>
      </c>
    </row>
    <row r="189" spans="10:16" x14ac:dyDescent="0.25">
      <c r="J189">
        <v>1</v>
      </c>
      <c r="L189">
        <v>2</v>
      </c>
      <c r="P189" s="1">
        <f>SUM(O112:O188)</f>
        <v>135</v>
      </c>
    </row>
    <row r="190" spans="10:16" x14ac:dyDescent="0.25">
      <c r="J190">
        <v>0</v>
      </c>
      <c r="L190">
        <v>8</v>
      </c>
    </row>
    <row r="191" spans="10:16" x14ac:dyDescent="0.25">
      <c r="J191">
        <v>0</v>
      </c>
      <c r="L191">
        <v>6</v>
      </c>
    </row>
    <row r="192" spans="10:16" x14ac:dyDescent="0.25">
      <c r="J192">
        <v>3</v>
      </c>
      <c r="L192">
        <v>4</v>
      </c>
    </row>
    <row r="193" spans="10:12" x14ac:dyDescent="0.25">
      <c r="J193">
        <v>0</v>
      </c>
      <c r="L193">
        <v>5</v>
      </c>
    </row>
    <row r="194" spans="10:12" x14ac:dyDescent="0.25">
      <c r="J194" s="1">
        <f>SUM(J112:J193)</f>
        <v>149</v>
      </c>
      <c r="L194">
        <v>8</v>
      </c>
    </row>
    <row r="195" spans="10:12" x14ac:dyDescent="0.25">
      <c r="L195">
        <v>0</v>
      </c>
    </row>
    <row r="196" spans="10:12" x14ac:dyDescent="0.25">
      <c r="L196">
        <v>3</v>
      </c>
    </row>
    <row r="197" spans="10:12" x14ac:dyDescent="0.25">
      <c r="L197">
        <v>0</v>
      </c>
    </row>
    <row r="198" spans="10:12" x14ac:dyDescent="0.25">
      <c r="L198" s="1">
        <f>SUM(L112:L197)</f>
        <v>343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0600-9249-4B09-AE93-1DE093033EAF}">
  <dimension ref="A1:D7"/>
  <sheetViews>
    <sheetView tabSelected="1" topLeftCell="A2" workbookViewId="0">
      <selection activeCell="E14" sqref="E14"/>
    </sheetView>
  </sheetViews>
  <sheetFormatPr defaultRowHeight="15" x14ac:dyDescent="0.25"/>
  <cols>
    <col min="1" max="1" width="17.7109375" customWidth="1"/>
  </cols>
  <sheetData>
    <row r="1" spans="1:4" x14ac:dyDescent="0.25">
      <c r="A1" s="6"/>
    </row>
    <row r="3" spans="1:4" x14ac:dyDescent="0.25">
      <c r="A3" s="17"/>
    </row>
    <row r="4" spans="1:4" ht="75" x14ac:dyDescent="0.25">
      <c r="A4" s="7" t="s">
        <v>57</v>
      </c>
    </row>
    <row r="5" spans="1:4" x14ac:dyDescent="0.25">
      <c r="A5" t="s">
        <v>53</v>
      </c>
      <c r="B5" t="s">
        <v>54</v>
      </c>
      <c r="C5" t="s">
        <v>55</v>
      </c>
      <c r="D5" t="s">
        <v>56</v>
      </c>
    </row>
    <row r="6" spans="1:4" x14ac:dyDescent="0.25">
      <c r="A6">
        <v>15.8</v>
      </c>
      <c r="B6">
        <v>24.1</v>
      </c>
      <c r="C6">
        <v>33</v>
      </c>
      <c r="D6">
        <v>33.799999999999997</v>
      </c>
    </row>
    <row r="7" spans="1:4" x14ac:dyDescent="0.25">
      <c r="A7">
        <v>1.7</v>
      </c>
      <c r="B7" s="21">
        <v>5.55</v>
      </c>
      <c r="C7">
        <v>6.14</v>
      </c>
      <c r="D7">
        <v>4.92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6"/>
  <sheetViews>
    <sheetView workbookViewId="0">
      <selection sqref="A1:E6"/>
    </sheetView>
  </sheetViews>
  <sheetFormatPr defaultRowHeight="15" x14ac:dyDescent="0.25"/>
  <sheetData>
    <row r="1" spans="1:5" ht="105" x14ac:dyDescent="0.25">
      <c r="A1" s="7" t="s">
        <v>0</v>
      </c>
      <c r="B1" s="7" t="s">
        <v>1</v>
      </c>
      <c r="C1" s="7" t="s">
        <v>2</v>
      </c>
      <c r="D1" s="7" t="s">
        <v>3</v>
      </c>
      <c r="E1" s="6" t="s">
        <v>8</v>
      </c>
    </row>
    <row r="2" spans="1:5" x14ac:dyDescent="0.25">
      <c r="A2" s="4">
        <v>5</v>
      </c>
      <c r="B2" s="4">
        <v>18</v>
      </c>
      <c r="C2" s="4">
        <v>0</v>
      </c>
      <c r="D2" s="4">
        <v>0.23</v>
      </c>
      <c r="E2" s="5">
        <v>0</v>
      </c>
    </row>
    <row r="3" spans="1:5" x14ac:dyDescent="0.25">
      <c r="A3" s="4"/>
      <c r="C3" s="4"/>
      <c r="D3" s="4"/>
      <c r="E3" s="5"/>
    </row>
    <row r="4" spans="1:5" x14ac:dyDescent="0.25">
      <c r="A4" s="4"/>
      <c r="B4" s="4"/>
      <c r="C4" s="4"/>
      <c r="D4" s="4"/>
      <c r="E4" s="5"/>
    </row>
    <row r="5" spans="1:5" x14ac:dyDescent="0.25">
      <c r="A5" s="4"/>
      <c r="B5" s="4"/>
      <c r="C5" s="4"/>
      <c r="D5" s="4"/>
      <c r="E5" s="5"/>
    </row>
    <row r="6" spans="1:5" x14ac:dyDescent="0.25">
      <c r="A6" s="4"/>
      <c r="B6" s="4"/>
      <c r="C6" s="4"/>
      <c r="D6" s="4"/>
      <c r="E6" s="5"/>
    </row>
    <row r="11" spans="1:5" x14ac:dyDescent="0.25">
      <c r="A11">
        <v>1</v>
      </c>
      <c r="B11">
        <v>8841.2999999999993</v>
      </c>
    </row>
    <row r="12" spans="1:5" x14ac:dyDescent="0.25">
      <c r="B12">
        <v>14339</v>
      </c>
    </row>
    <row r="15" spans="1:5" x14ac:dyDescent="0.25">
      <c r="A15">
        <v>2</v>
      </c>
      <c r="B15">
        <v>10917.5</v>
      </c>
    </row>
    <row r="18" spans="1:2" x14ac:dyDescent="0.25">
      <c r="A18">
        <v>3</v>
      </c>
      <c r="B18">
        <v>5077.8</v>
      </c>
    </row>
    <row r="21" spans="1:2" x14ac:dyDescent="0.25">
      <c r="A21">
        <v>4</v>
      </c>
      <c r="B21">
        <v>4463</v>
      </c>
    </row>
    <row r="22" spans="1:2" x14ac:dyDescent="0.25">
      <c r="B22">
        <v>3486</v>
      </c>
    </row>
    <row r="23" spans="1:2" x14ac:dyDescent="0.25">
      <c r="B23">
        <v>10352.299999999999</v>
      </c>
    </row>
    <row r="24" spans="1:2" x14ac:dyDescent="0.25">
      <c r="B24">
        <v>11260</v>
      </c>
    </row>
    <row r="27" spans="1:2" x14ac:dyDescent="0.25">
      <c r="A27">
        <v>5</v>
      </c>
      <c r="B27">
        <v>8909.2999999999993</v>
      </c>
    </row>
    <row r="28" spans="1:2" x14ac:dyDescent="0.25">
      <c r="B28">
        <v>13145.9</v>
      </c>
    </row>
    <row r="29" spans="1:2" x14ac:dyDescent="0.25">
      <c r="B29">
        <v>8587</v>
      </c>
    </row>
    <row r="30" spans="1:2" x14ac:dyDescent="0.25">
      <c r="B30">
        <v>17347</v>
      </c>
    </row>
    <row r="31" spans="1:2" x14ac:dyDescent="0.25">
      <c r="B31">
        <v>10960</v>
      </c>
    </row>
    <row r="32" spans="1:2" x14ac:dyDescent="0.25">
      <c r="B32">
        <v>8852</v>
      </c>
    </row>
    <row r="33" spans="2:4" x14ac:dyDescent="0.25">
      <c r="B33">
        <v>31414</v>
      </c>
    </row>
    <row r="34" spans="2:4" x14ac:dyDescent="0.25">
      <c r="B34">
        <v>26197</v>
      </c>
    </row>
    <row r="35" spans="2:4" x14ac:dyDescent="0.25">
      <c r="B35">
        <v>11027</v>
      </c>
    </row>
    <row r="36" spans="2:4" x14ac:dyDescent="0.25">
      <c r="B36">
        <v>2168.6</v>
      </c>
    </row>
    <row r="37" spans="2:4" x14ac:dyDescent="0.25">
      <c r="B37">
        <v>6711.6</v>
      </c>
    </row>
    <row r="38" spans="2:4" x14ac:dyDescent="0.25">
      <c r="B38">
        <v>7269.7</v>
      </c>
    </row>
    <row r="39" spans="2:4" x14ac:dyDescent="0.25">
      <c r="B39">
        <v>11889</v>
      </c>
    </row>
    <row r="40" spans="2:4" x14ac:dyDescent="0.25">
      <c r="B40">
        <v>34787</v>
      </c>
    </row>
    <row r="41" spans="2:4" x14ac:dyDescent="0.25">
      <c r="B41">
        <v>6103</v>
      </c>
    </row>
    <row r="42" spans="2:4" x14ac:dyDescent="0.25">
      <c r="B42">
        <v>17270</v>
      </c>
    </row>
    <row r="43" spans="2:4" x14ac:dyDescent="0.25">
      <c r="B43">
        <v>5663</v>
      </c>
    </row>
    <row r="44" spans="2:4" x14ac:dyDescent="0.25">
      <c r="B44">
        <v>6554</v>
      </c>
    </row>
    <row r="45" spans="2:4" x14ac:dyDescent="0.25">
      <c r="B45">
        <f>SUM(B27:B44)</f>
        <v>234855.10000000003</v>
      </c>
    </row>
    <row r="46" spans="2:4" x14ac:dyDescent="0.25">
      <c r="B46" s="8">
        <f>B45/1000000</f>
        <v>0.23485510000000004</v>
      </c>
      <c r="C46" s="1">
        <f>SUM(C33:C45)</f>
        <v>0</v>
      </c>
      <c r="D46" s="1">
        <f>C46/B46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5"/>
  <sheetViews>
    <sheetView topLeftCell="A10" workbookViewId="0">
      <selection sqref="A1:E9"/>
    </sheetView>
  </sheetViews>
  <sheetFormatPr defaultRowHeight="15" x14ac:dyDescent="0.25"/>
  <cols>
    <col min="2" max="2" width="12.28515625" customWidth="1"/>
    <col min="3" max="3" width="12" customWidth="1"/>
    <col min="4" max="4" width="11.7109375" customWidth="1"/>
    <col min="5" max="5" width="19.5703125" customWidth="1"/>
  </cols>
  <sheetData>
    <row r="1" spans="1:5" ht="45" x14ac:dyDescent="0.25">
      <c r="A1" s="7" t="s">
        <v>0</v>
      </c>
      <c r="B1" s="7" t="s">
        <v>1</v>
      </c>
      <c r="C1" s="7" t="s">
        <v>2</v>
      </c>
      <c r="D1" s="7" t="s">
        <v>12</v>
      </c>
      <c r="E1" s="6" t="s">
        <v>8</v>
      </c>
    </row>
    <row r="2" spans="1:5" x14ac:dyDescent="0.25">
      <c r="A2" s="4">
        <v>1</v>
      </c>
      <c r="B2" s="4">
        <v>7</v>
      </c>
      <c r="C2" s="4">
        <v>0</v>
      </c>
      <c r="D2" s="4">
        <v>0.05</v>
      </c>
      <c r="E2" s="5">
        <f>C2/D2</f>
        <v>0</v>
      </c>
    </row>
    <row r="3" spans="1:5" x14ac:dyDescent="0.25">
      <c r="A3" s="4">
        <v>2</v>
      </c>
      <c r="B3">
        <v>10</v>
      </c>
      <c r="C3" s="4">
        <v>5</v>
      </c>
      <c r="D3" s="4">
        <v>0.06</v>
      </c>
      <c r="E3" s="5">
        <f t="shared" ref="E3:E6" si="0">C3/D3</f>
        <v>83.333333333333343</v>
      </c>
    </row>
    <row r="4" spans="1:5" x14ac:dyDescent="0.25">
      <c r="A4" s="4">
        <v>3</v>
      </c>
      <c r="B4" s="4">
        <v>10</v>
      </c>
      <c r="C4" s="4">
        <v>12</v>
      </c>
      <c r="D4" s="4">
        <v>0.15</v>
      </c>
      <c r="E4" s="5">
        <f t="shared" si="0"/>
        <v>80</v>
      </c>
    </row>
    <row r="5" spans="1:5" x14ac:dyDescent="0.25">
      <c r="A5" s="4">
        <v>4</v>
      </c>
      <c r="B5" s="4">
        <v>12</v>
      </c>
      <c r="C5" s="4">
        <v>1</v>
      </c>
      <c r="D5" s="4">
        <v>0.08</v>
      </c>
      <c r="E5" s="5">
        <f t="shared" si="0"/>
        <v>12.5</v>
      </c>
    </row>
    <row r="6" spans="1:5" x14ac:dyDescent="0.25">
      <c r="A6" s="4">
        <v>5</v>
      </c>
      <c r="B6" s="4">
        <v>12</v>
      </c>
      <c r="C6" s="4">
        <v>4</v>
      </c>
      <c r="D6" s="4">
        <v>0.13</v>
      </c>
      <c r="E6" s="5">
        <f t="shared" si="0"/>
        <v>30.769230769230766</v>
      </c>
    </row>
    <row r="7" spans="1:5" x14ac:dyDescent="0.25">
      <c r="E7" s="17">
        <f>AVERAGE(E2:E6)</f>
        <v>41.320512820512825</v>
      </c>
    </row>
    <row r="8" spans="1:5" x14ac:dyDescent="0.25">
      <c r="E8" s="15">
        <f>STDEV(E2:E6)</f>
        <v>38.439940517070909</v>
      </c>
    </row>
    <row r="9" spans="1:5" x14ac:dyDescent="0.25">
      <c r="E9" s="17">
        <f>E8/SQRT(5)</f>
        <v>17.190864009443793</v>
      </c>
    </row>
    <row r="15" spans="1:5" x14ac:dyDescent="0.25">
      <c r="A15" t="s">
        <v>5</v>
      </c>
    </row>
    <row r="16" spans="1:5" x14ac:dyDescent="0.25">
      <c r="A16">
        <v>1</v>
      </c>
      <c r="B16">
        <v>4625</v>
      </c>
    </row>
    <row r="17" spans="1:4" x14ac:dyDescent="0.25">
      <c r="B17">
        <v>4558</v>
      </c>
    </row>
    <row r="18" spans="1:4" x14ac:dyDescent="0.25">
      <c r="B18">
        <v>6032</v>
      </c>
    </row>
    <row r="19" spans="1:4" x14ac:dyDescent="0.25">
      <c r="B19">
        <v>17340</v>
      </c>
    </row>
    <row r="20" spans="1:4" x14ac:dyDescent="0.25">
      <c r="B20">
        <v>11497</v>
      </c>
    </row>
    <row r="21" spans="1:4" x14ac:dyDescent="0.25">
      <c r="B21">
        <v>985</v>
      </c>
    </row>
    <row r="22" spans="1:4" x14ac:dyDescent="0.25">
      <c r="B22">
        <v>685</v>
      </c>
    </row>
    <row r="23" spans="1:4" x14ac:dyDescent="0.25">
      <c r="B23" s="1">
        <f>SUM(B16:B22)</f>
        <v>45722</v>
      </c>
    </row>
    <row r="24" spans="1:4" x14ac:dyDescent="0.25">
      <c r="B24" s="8">
        <f>B23/1000000</f>
        <v>4.5721999999999999E-2</v>
      </c>
      <c r="C24" s="1">
        <v>0</v>
      </c>
      <c r="D24" s="11">
        <f>C24/B24</f>
        <v>0</v>
      </c>
    </row>
    <row r="25" spans="1:4" x14ac:dyDescent="0.25">
      <c r="A25">
        <v>2</v>
      </c>
      <c r="B25">
        <v>4637.6000000000004</v>
      </c>
    </row>
    <row r="26" spans="1:4" x14ac:dyDescent="0.25">
      <c r="B26">
        <v>5042.7</v>
      </c>
    </row>
    <row r="27" spans="1:4" x14ac:dyDescent="0.25">
      <c r="B27">
        <v>5537</v>
      </c>
    </row>
    <row r="28" spans="1:4" x14ac:dyDescent="0.25">
      <c r="B28">
        <v>2183</v>
      </c>
    </row>
    <row r="29" spans="1:4" x14ac:dyDescent="0.25">
      <c r="B29">
        <v>6407</v>
      </c>
      <c r="C29">
        <v>2</v>
      </c>
    </row>
    <row r="30" spans="1:4" x14ac:dyDescent="0.25">
      <c r="B30">
        <v>3242.5</v>
      </c>
    </row>
    <row r="31" spans="1:4" x14ac:dyDescent="0.25">
      <c r="B31">
        <v>10047</v>
      </c>
      <c r="C31">
        <v>1</v>
      </c>
    </row>
    <row r="32" spans="1:4" x14ac:dyDescent="0.25">
      <c r="B32">
        <v>3723</v>
      </c>
    </row>
    <row r="33" spans="1:4" x14ac:dyDescent="0.25">
      <c r="B33">
        <v>6455</v>
      </c>
    </row>
    <row r="34" spans="1:4" x14ac:dyDescent="0.25">
      <c r="B34">
        <v>16488</v>
      </c>
      <c r="C34">
        <v>2</v>
      </c>
    </row>
    <row r="35" spans="1:4" x14ac:dyDescent="0.25">
      <c r="B35" s="1">
        <f>SUM(B25:B34)</f>
        <v>63762.8</v>
      </c>
    </row>
    <row r="36" spans="1:4" x14ac:dyDescent="0.25">
      <c r="B36" s="8">
        <f>B35/1000000</f>
        <v>6.3762800000000008E-2</v>
      </c>
      <c r="C36" s="1">
        <f>SUM(C26:C34)</f>
        <v>5</v>
      </c>
      <c r="D36" s="11">
        <f>C36/B36</f>
        <v>78.415627920982132</v>
      </c>
    </row>
    <row r="37" spans="1:4" x14ac:dyDescent="0.25">
      <c r="A37">
        <v>3</v>
      </c>
      <c r="B37">
        <v>12970</v>
      </c>
    </row>
    <row r="38" spans="1:4" x14ac:dyDescent="0.25">
      <c r="B38">
        <v>5433</v>
      </c>
      <c r="C38">
        <v>3</v>
      </c>
    </row>
    <row r="39" spans="1:4" x14ac:dyDescent="0.25">
      <c r="B39">
        <v>12762</v>
      </c>
    </row>
    <row r="40" spans="1:4" x14ac:dyDescent="0.25">
      <c r="B40">
        <v>1987.7</v>
      </c>
    </row>
    <row r="41" spans="1:4" x14ac:dyDescent="0.25">
      <c r="B41">
        <v>14307.2</v>
      </c>
      <c r="C41">
        <v>1</v>
      </c>
    </row>
    <row r="42" spans="1:4" x14ac:dyDescent="0.25">
      <c r="B42">
        <v>2454.1999999999998</v>
      </c>
    </row>
    <row r="43" spans="1:4" x14ac:dyDescent="0.25">
      <c r="B43">
        <v>29697</v>
      </c>
      <c r="C43">
        <v>2</v>
      </c>
    </row>
    <row r="44" spans="1:4" x14ac:dyDescent="0.25">
      <c r="B44">
        <v>4560</v>
      </c>
    </row>
    <row r="45" spans="1:4" x14ac:dyDescent="0.25">
      <c r="B45">
        <v>10715.2</v>
      </c>
    </row>
    <row r="46" spans="1:4" x14ac:dyDescent="0.25">
      <c r="B46">
        <v>58624.4</v>
      </c>
      <c r="C46">
        <v>6</v>
      </c>
    </row>
    <row r="47" spans="1:4" x14ac:dyDescent="0.25">
      <c r="B47" s="1">
        <f>SUM(B37:B46)</f>
        <v>153510.69999999998</v>
      </c>
    </row>
    <row r="48" spans="1:4" x14ac:dyDescent="0.25">
      <c r="B48" s="8">
        <f>B47/1000000</f>
        <v>0.15351069999999997</v>
      </c>
      <c r="C48" s="1">
        <f>SUM(C38:C47)</f>
        <v>12</v>
      </c>
      <c r="D48" s="11">
        <f>C48/B48</f>
        <v>78.170446750617401</v>
      </c>
    </row>
    <row r="49" spans="1:4" x14ac:dyDescent="0.25">
      <c r="A49">
        <v>4</v>
      </c>
      <c r="B49">
        <v>10238.799999999999</v>
      </c>
    </row>
    <row r="50" spans="1:4" x14ac:dyDescent="0.25">
      <c r="B50">
        <v>4190.5</v>
      </c>
    </row>
    <row r="51" spans="1:4" x14ac:dyDescent="0.25">
      <c r="B51">
        <v>9524.4</v>
      </c>
      <c r="C51">
        <v>1</v>
      </c>
    </row>
    <row r="52" spans="1:4" x14ac:dyDescent="0.25">
      <c r="B52">
        <v>5159.2</v>
      </c>
    </row>
    <row r="53" spans="1:4" x14ac:dyDescent="0.25">
      <c r="B53">
        <v>4481.6000000000004</v>
      </c>
    </row>
    <row r="54" spans="1:4" x14ac:dyDescent="0.25">
      <c r="B54">
        <v>5343.3</v>
      </c>
    </row>
    <row r="55" spans="1:4" x14ac:dyDescent="0.25">
      <c r="B55">
        <v>4583</v>
      </c>
    </row>
    <row r="56" spans="1:4" x14ac:dyDescent="0.25">
      <c r="B56">
        <v>4677.8</v>
      </c>
    </row>
    <row r="57" spans="1:4" x14ac:dyDescent="0.25">
      <c r="B57">
        <v>18409.7</v>
      </c>
    </row>
    <row r="58" spans="1:4" x14ac:dyDescent="0.25">
      <c r="B58">
        <v>7725</v>
      </c>
    </row>
    <row r="59" spans="1:4" x14ac:dyDescent="0.25">
      <c r="B59">
        <v>7175.2</v>
      </c>
    </row>
    <row r="60" spans="1:4" x14ac:dyDescent="0.25">
      <c r="B60" s="1">
        <f>SUM(B49:B59)</f>
        <v>81508.5</v>
      </c>
    </row>
    <row r="61" spans="1:4" x14ac:dyDescent="0.25">
      <c r="B61" s="8">
        <f>B60/1000000</f>
        <v>8.1508499999999998E-2</v>
      </c>
      <c r="C61" s="1">
        <v>1</v>
      </c>
      <c r="D61" s="11">
        <f>C61/B61</f>
        <v>12.268659096904004</v>
      </c>
    </row>
    <row r="62" spans="1:4" x14ac:dyDescent="0.25">
      <c r="A62">
        <v>5</v>
      </c>
      <c r="B62">
        <v>5583.7</v>
      </c>
    </row>
    <row r="63" spans="1:4" x14ac:dyDescent="0.25">
      <c r="B63">
        <v>2013.5</v>
      </c>
    </row>
    <row r="64" spans="1:4" x14ac:dyDescent="0.25">
      <c r="B64">
        <v>11366.8</v>
      </c>
    </row>
    <row r="65" spans="2:4" x14ac:dyDescent="0.25">
      <c r="B65">
        <v>20576.2</v>
      </c>
      <c r="C65">
        <v>4</v>
      </c>
    </row>
    <row r="66" spans="2:4" x14ac:dyDescent="0.25">
      <c r="B66">
        <v>9776.2999999999993</v>
      </c>
    </row>
    <row r="67" spans="2:4" x14ac:dyDescent="0.25">
      <c r="B67">
        <v>9342.7000000000007</v>
      </c>
    </row>
    <row r="68" spans="2:4" x14ac:dyDescent="0.25">
      <c r="B68">
        <v>22572</v>
      </c>
    </row>
    <row r="69" spans="2:4" x14ac:dyDescent="0.25">
      <c r="B69">
        <v>6624</v>
      </c>
    </row>
    <row r="70" spans="2:4" x14ac:dyDescent="0.25">
      <c r="B70">
        <v>6615</v>
      </c>
    </row>
    <row r="71" spans="2:4" x14ac:dyDescent="0.25">
      <c r="B71">
        <v>2135</v>
      </c>
    </row>
    <row r="72" spans="2:4" x14ac:dyDescent="0.25">
      <c r="B72">
        <v>4395</v>
      </c>
    </row>
    <row r="73" spans="2:4" x14ac:dyDescent="0.25">
      <c r="B73">
        <v>25592</v>
      </c>
    </row>
    <row r="74" spans="2:4" x14ac:dyDescent="0.25">
      <c r="B74" s="1">
        <f>SUM(B62:B73)</f>
        <v>126592.2</v>
      </c>
    </row>
    <row r="75" spans="2:4" x14ac:dyDescent="0.25">
      <c r="B75" s="8">
        <f>B74/1000000</f>
        <v>0.12659219999999999</v>
      </c>
      <c r="C75" s="1">
        <v>4</v>
      </c>
      <c r="D75" s="11">
        <f>C75/B75</f>
        <v>31.597523386117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2"/>
  <sheetViews>
    <sheetView workbookViewId="0">
      <selection sqref="A1:F8"/>
    </sheetView>
  </sheetViews>
  <sheetFormatPr defaultRowHeight="15" x14ac:dyDescent="0.25"/>
  <sheetData>
    <row r="1" spans="1:5" ht="105" x14ac:dyDescent="0.25">
      <c r="A1" s="7" t="s">
        <v>0</v>
      </c>
      <c r="B1" s="7" t="s">
        <v>1</v>
      </c>
      <c r="C1" s="7" t="s">
        <v>2</v>
      </c>
      <c r="D1" s="7" t="s">
        <v>3</v>
      </c>
      <c r="E1" s="6" t="s">
        <v>8</v>
      </c>
    </row>
    <row r="2" spans="1:5" x14ac:dyDescent="0.25">
      <c r="A2" s="4">
        <v>1</v>
      </c>
      <c r="B2" s="4">
        <v>10</v>
      </c>
      <c r="C2" s="4">
        <v>2</v>
      </c>
      <c r="D2" s="4">
        <v>7.0000000000000007E-2</v>
      </c>
      <c r="E2" s="5">
        <f>C2/D2</f>
        <v>28.571428571428569</v>
      </c>
    </row>
    <row r="3" spans="1:5" x14ac:dyDescent="0.25">
      <c r="A3" s="4">
        <v>2</v>
      </c>
      <c r="B3">
        <v>7</v>
      </c>
      <c r="C3" s="4">
        <v>0</v>
      </c>
      <c r="D3" s="4">
        <v>0.04</v>
      </c>
      <c r="E3" s="5">
        <f t="shared" ref="E3:E5" si="0">C3/D3</f>
        <v>0</v>
      </c>
    </row>
    <row r="4" spans="1:5" x14ac:dyDescent="0.25">
      <c r="A4" s="4">
        <v>3</v>
      </c>
      <c r="B4" s="4">
        <v>19</v>
      </c>
      <c r="C4" s="4">
        <v>0</v>
      </c>
      <c r="D4" s="4">
        <v>0.25</v>
      </c>
      <c r="E4" s="5">
        <f t="shared" si="0"/>
        <v>0</v>
      </c>
    </row>
    <row r="5" spans="1:5" x14ac:dyDescent="0.25">
      <c r="A5" s="4">
        <v>4</v>
      </c>
      <c r="B5" s="4">
        <v>20</v>
      </c>
      <c r="C5" s="4">
        <v>0</v>
      </c>
      <c r="D5" s="4">
        <v>0.26</v>
      </c>
      <c r="E5" s="5">
        <f t="shared" si="0"/>
        <v>0</v>
      </c>
    </row>
    <row r="6" spans="1:5" x14ac:dyDescent="0.25">
      <c r="A6" s="4"/>
      <c r="B6" s="4"/>
      <c r="C6" s="4"/>
      <c r="D6" s="4"/>
      <c r="E6" s="17">
        <f>AVERAGE(E2:E5)</f>
        <v>7.1428571428571423</v>
      </c>
    </row>
    <row r="7" spans="1:5" x14ac:dyDescent="0.25">
      <c r="E7" s="15">
        <f>STDEV(E2:E5)</f>
        <v>14.285714285714285</v>
      </c>
    </row>
    <row r="8" spans="1:5" x14ac:dyDescent="0.25">
      <c r="E8" s="17">
        <f>E7/SQRT(4)</f>
        <v>7.1428571428571423</v>
      </c>
    </row>
    <row r="9" spans="1:5" x14ac:dyDescent="0.25">
      <c r="A9">
        <v>1</v>
      </c>
      <c r="B9">
        <v>6756.1</v>
      </c>
    </row>
    <row r="10" spans="1:5" x14ac:dyDescent="0.25">
      <c r="B10">
        <v>6391.8</v>
      </c>
    </row>
    <row r="11" spans="1:5" x14ac:dyDescent="0.25">
      <c r="B11">
        <v>5542.3</v>
      </c>
    </row>
    <row r="12" spans="1:5" x14ac:dyDescent="0.25">
      <c r="B12">
        <v>3287.3</v>
      </c>
    </row>
    <row r="13" spans="1:5" x14ac:dyDescent="0.25">
      <c r="B13">
        <v>4067</v>
      </c>
    </row>
    <row r="14" spans="1:5" x14ac:dyDescent="0.25">
      <c r="B14">
        <v>2452</v>
      </c>
    </row>
    <row r="15" spans="1:5" x14ac:dyDescent="0.25">
      <c r="B15">
        <v>15378.6</v>
      </c>
      <c r="C15">
        <v>1</v>
      </c>
    </row>
    <row r="16" spans="1:5" x14ac:dyDescent="0.25">
      <c r="B16">
        <v>5149.7</v>
      </c>
    </row>
    <row r="17" spans="1:4" x14ac:dyDescent="0.25">
      <c r="B17">
        <v>6782.5</v>
      </c>
      <c r="C17">
        <v>1</v>
      </c>
    </row>
    <row r="18" spans="1:4" x14ac:dyDescent="0.25">
      <c r="B18">
        <v>16658.3</v>
      </c>
    </row>
    <row r="19" spans="1:4" x14ac:dyDescent="0.25">
      <c r="B19" s="1">
        <f>SUM(B9:B18)</f>
        <v>72465.599999999991</v>
      </c>
    </row>
    <row r="20" spans="1:4" x14ac:dyDescent="0.25">
      <c r="B20" s="8">
        <f>B19/1000000</f>
        <v>7.2465599999999991E-2</v>
      </c>
      <c r="C20" s="1">
        <f>SUM(C9:C19)</f>
        <v>2</v>
      </c>
      <c r="D20" s="11">
        <f>C20/B20</f>
        <v>27.599302289638121</v>
      </c>
    </row>
    <row r="21" spans="1:4" x14ac:dyDescent="0.25">
      <c r="A21">
        <v>2</v>
      </c>
      <c r="B21">
        <v>6773.9</v>
      </c>
    </row>
    <row r="22" spans="1:4" x14ac:dyDescent="0.25">
      <c r="B22">
        <v>6089</v>
      </c>
    </row>
    <row r="23" spans="1:4" x14ac:dyDescent="0.25">
      <c r="B23">
        <v>10392.1</v>
      </c>
    </row>
    <row r="24" spans="1:4" x14ac:dyDescent="0.25">
      <c r="B24">
        <v>2651.1</v>
      </c>
    </row>
    <row r="25" spans="1:4" x14ac:dyDescent="0.25">
      <c r="B25">
        <v>2820.4</v>
      </c>
    </row>
    <row r="26" spans="1:4" x14ac:dyDescent="0.25">
      <c r="B26">
        <v>4492.6000000000004</v>
      </c>
    </row>
    <row r="27" spans="1:4" x14ac:dyDescent="0.25">
      <c r="B27">
        <v>2698</v>
      </c>
    </row>
    <row r="28" spans="1:4" x14ac:dyDescent="0.25">
      <c r="B28">
        <f>SUM(B21:B27)</f>
        <v>35917.1</v>
      </c>
    </row>
    <row r="29" spans="1:4" x14ac:dyDescent="0.25">
      <c r="B29" s="8">
        <f>B28/1000000</f>
        <v>3.59171E-2</v>
      </c>
      <c r="C29" s="1">
        <v>0</v>
      </c>
      <c r="D29" s="1">
        <v>0</v>
      </c>
    </row>
    <row r="30" spans="1:4" x14ac:dyDescent="0.25">
      <c r="A30">
        <v>3</v>
      </c>
      <c r="B30">
        <v>9534.2000000000007</v>
      </c>
    </row>
    <row r="31" spans="1:4" x14ac:dyDescent="0.25">
      <c r="B31">
        <v>9396.6</v>
      </c>
    </row>
    <row r="32" spans="1:4" x14ac:dyDescent="0.25">
      <c r="B32">
        <v>7019</v>
      </c>
    </row>
    <row r="33" spans="2:2" x14ac:dyDescent="0.25">
      <c r="B33">
        <v>5593.3</v>
      </c>
    </row>
    <row r="34" spans="2:2" x14ac:dyDescent="0.25">
      <c r="B34">
        <v>10575.3</v>
      </c>
    </row>
    <row r="35" spans="2:2" x14ac:dyDescent="0.25">
      <c r="B35">
        <v>12150.5</v>
      </c>
    </row>
    <row r="36" spans="2:2" x14ac:dyDescent="0.25">
      <c r="B36">
        <v>2840.2</v>
      </c>
    </row>
    <row r="37" spans="2:2" x14ac:dyDescent="0.25">
      <c r="B37">
        <v>25226.2</v>
      </c>
    </row>
    <row r="38" spans="2:2" x14ac:dyDescent="0.25">
      <c r="B38">
        <v>29190.2</v>
      </c>
    </row>
    <row r="39" spans="2:2" x14ac:dyDescent="0.25">
      <c r="B39">
        <v>3164.4</v>
      </c>
    </row>
    <row r="40" spans="2:2" x14ac:dyDescent="0.25">
      <c r="B40">
        <v>2956</v>
      </c>
    </row>
    <row r="41" spans="2:2" x14ac:dyDescent="0.25">
      <c r="B41">
        <v>18667.5</v>
      </c>
    </row>
    <row r="42" spans="2:2" x14ac:dyDescent="0.25">
      <c r="B42">
        <v>12029.6</v>
      </c>
    </row>
    <row r="43" spans="2:2" x14ac:dyDescent="0.25">
      <c r="B43">
        <v>10896.4</v>
      </c>
    </row>
    <row r="44" spans="2:2" x14ac:dyDescent="0.25">
      <c r="B44">
        <v>11210.2</v>
      </c>
    </row>
    <row r="45" spans="2:2" x14ac:dyDescent="0.25">
      <c r="B45">
        <v>23795.200000000001</v>
      </c>
    </row>
    <row r="46" spans="2:2" x14ac:dyDescent="0.25">
      <c r="B46">
        <v>15014</v>
      </c>
    </row>
    <row r="47" spans="2:2" x14ac:dyDescent="0.25">
      <c r="B47">
        <v>15962.3</v>
      </c>
    </row>
    <row r="48" spans="2:2" x14ac:dyDescent="0.25">
      <c r="B48">
        <v>24596</v>
      </c>
    </row>
    <row r="49" spans="1:4" x14ac:dyDescent="0.25">
      <c r="B49">
        <f>SUM(B30:B48)</f>
        <v>249817.1</v>
      </c>
    </row>
    <row r="50" spans="1:4" x14ac:dyDescent="0.25">
      <c r="B50" s="8">
        <f>B49/1000000</f>
        <v>0.24981710000000001</v>
      </c>
      <c r="C50" s="1">
        <v>0</v>
      </c>
      <c r="D50" s="11">
        <f>C50/B50</f>
        <v>0</v>
      </c>
    </row>
    <row r="51" spans="1:4" x14ac:dyDescent="0.25">
      <c r="A51">
        <v>4</v>
      </c>
      <c r="B51">
        <v>6730.5</v>
      </c>
    </row>
    <row r="52" spans="1:4" x14ac:dyDescent="0.25">
      <c r="B52">
        <v>10795.6</v>
      </c>
    </row>
    <row r="53" spans="1:4" x14ac:dyDescent="0.25">
      <c r="B53">
        <v>4197</v>
      </c>
    </row>
    <row r="54" spans="1:4" x14ac:dyDescent="0.25">
      <c r="B54">
        <v>3055</v>
      </c>
    </row>
    <row r="55" spans="1:4" x14ac:dyDescent="0.25">
      <c r="B55">
        <v>13211</v>
      </c>
    </row>
    <row r="56" spans="1:4" x14ac:dyDescent="0.25">
      <c r="B56">
        <v>19729</v>
      </c>
    </row>
    <row r="57" spans="1:4" x14ac:dyDescent="0.25">
      <c r="B57">
        <v>9605.9</v>
      </c>
    </row>
    <row r="58" spans="1:4" x14ac:dyDescent="0.25">
      <c r="B58">
        <v>7574.6</v>
      </c>
    </row>
    <row r="59" spans="1:4" x14ac:dyDescent="0.25">
      <c r="B59">
        <v>8488.7999999999993</v>
      </c>
    </row>
    <row r="60" spans="1:4" x14ac:dyDescent="0.25">
      <c r="B60">
        <v>8070</v>
      </c>
    </row>
    <row r="61" spans="1:4" x14ac:dyDescent="0.25">
      <c r="B61">
        <v>11560</v>
      </c>
    </row>
    <row r="62" spans="1:4" x14ac:dyDescent="0.25">
      <c r="B62">
        <v>10943</v>
      </c>
    </row>
    <row r="63" spans="1:4" x14ac:dyDescent="0.25">
      <c r="B63">
        <v>9246</v>
      </c>
    </row>
    <row r="64" spans="1:4" x14ac:dyDescent="0.25">
      <c r="B64">
        <v>28951</v>
      </c>
    </row>
    <row r="65" spans="2:4" x14ac:dyDescent="0.25">
      <c r="B65">
        <v>15152</v>
      </c>
    </row>
    <row r="66" spans="2:4" x14ac:dyDescent="0.25">
      <c r="B66">
        <v>14000</v>
      </c>
    </row>
    <row r="67" spans="2:4" x14ac:dyDescent="0.25">
      <c r="B67">
        <v>18227</v>
      </c>
    </row>
    <row r="68" spans="2:4" x14ac:dyDescent="0.25">
      <c r="B68">
        <v>13044</v>
      </c>
    </row>
    <row r="69" spans="2:4" x14ac:dyDescent="0.25">
      <c r="B69">
        <v>20605</v>
      </c>
    </row>
    <row r="70" spans="2:4" x14ac:dyDescent="0.25">
      <c r="B70">
        <v>23072</v>
      </c>
    </row>
    <row r="71" spans="2:4" x14ac:dyDescent="0.25">
      <c r="B71">
        <f>SUM(B51:B70)</f>
        <v>256257.40000000002</v>
      </c>
    </row>
    <row r="72" spans="2:4" x14ac:dyDescent="0.25">
      <c r="B72" s="8">
        <f>B71/1000000</f>
        <v>0.25625740000000002</v>
      </c>
      <c r="C72" s="1">
        <v>0</v>
      </c>
      <c r="D72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9"/>
  <sheetViews>
    <sheetView topLeftCell="A55" workbookViewId="0">
      <selection activeCell="D79" sqref="D79"/>
    </sheetView>
  </sheetViews>
  <sheetFormatPr defaultRowHeight="15" x14ac:dyDescent="0.25"/>
  <cols>
    <col min="2" max="2" width="12.7109375" customWidth="1"/>
    <col min="3" max="3" width="30.42578125" customWidth="1"/>
    <col min="4" max="4" width="24" customWidth="1"/>
  </cols>
  <sheetData>
    <row r="1" spans="1:5" ht="105" x14ac:dyDescent="0.25">
      <c r="A1" s="7" t="s">
        <v>0</v>
      </c>
      <c r="B1" s="7" t="s">
        <v>1</v>
      </c>
      <c r="C1" s="7" t="s">
        <v>2</v>
      </c>
      <c r="D1" s="7" t="s">
        <v>3</v>
      </c>
      <c r="E1" s="6" t="s">
        <v>8</v>
      </c>
    </row>
    <row r="2" spans="1:5" x14ac:dyDescent="0.25">
      <c r="A2" s="4">
        <v>1</v>
      </c>
      <c r="B2" s="4">
        <v>12</v>
      </c>
      <c r="C2" s="4">
        <v>0</v>
      </c>
      <c r="D2" s="4">
        <v>0.08</v>
      </c>
      <c r="E2" s="5">
        <v>12.2</v>
      </c>
    </row>
    <row r="3" spans="1:5" x14ac:dyDescent="0.25">
      <c r="A3" s="4"/>
      <c r="C3" s="4"/>
      <c r="D3" s="4"/>
      <c r="E3" s="5"/>
    </row>
    <row r="4" spans="1:5" x14ac:dyDescent="0.25">
      <c r="A4" s="4"/>
      <c r="B4" s="4"/>
      <c r="C4" s="4"/>
      <c r="D4" s="4"/>
      <c r="E4" s="5"/>
    </row>
    <row r="5" spans="1:5" x14ac:dyDescent="0.25">
      <c r="A5" s="4"/>
      <c r="B5" s="4"/>
      <c r="C5" s="4"/>
      <c r="D5" s="4"/>
      <c r="E5" s="5"/>
    </row>
    <row r="6" spans="1:5" x14ac:dyDescent="0.25">
      <c r="A6" s="4"/>
      <c r="B6" s="4"/>
      <c r="C6" s="4"/>
      <c r="D6" s="4"/>
      <c r="E6" s="5"/>
    </row>
    <row r="9" spans="1:5" x14ac:dyDescent="0.25">
      <c r="A9" t="s">
        <v>4</v>
      </c>
    </row>
    <row r="10" spans="1:5" x14ac:dyDescent="0.25">
      <c r="A10">
        <v>1</v>
      </c>
      <c r="B10">
        <v>12020</v>
      </c>
    </row>
    <row r="11" spans="1:5" x14ac:dyDescent="0.25">
      <c r="B11">
        <v>7732.6</v>
      </c>
    </row>
    <row r="12" spans="1:5" x14ac:dyDescent="0.25">
      <c r="B12">
        <v>14497.2</v>
      </c>
    </row>
    <row r="13" spans="1:5" x14ac:dyDescent="0.25">
      <c r="B13">
        <v>2700</v>
      </c>
    </row>
    <row r="14" spans="1:5" x14ac:dyDescent="0.25">
      <c r="B14">
        <v>18322</v>
      </c>
    </row>
    <row r="15" spans="1:5" x14ac:dyDescent="0.25">
      <c r="B15">
        <v>2557.4</v>
      </c>
    </row>
    <row r="16" spans="1:5" x14ac:dyDescent="0.25">
      <c r="B16">
        <v>2288</v>
      </c>
    </row>
    <row r="17" spans="1:4" x14ac:dyDescent="0.25">
      <c r="B17">
        <v>724</v>
      </c>
    </row>
    <row r="18" spans="1:4" x14ac:dyDescent="0.25">
      <c r="B18">
        <v>2090</v>
      </c>
    </row>
    <row r="19" spans="1:4" x14ac:dyDescent="0.25">
      <c r="B19">
        <v>8511</v>
      </c>
    </row>
    <row r="20" spans="1:4" x14ac:dyDescent="0.25">
      <c r="B20">
        <v>8620</v>
      </c>
    </row>
    <row r="21" spans="1:4" x14ac:dyDescent="0.25">
      <c r="B21">
        <v>1981</v>
      </c>
    </row>
    <row r="22" spans="1:4" x14ac:dyDescent="0.25">
      <c r="B22">
        <f>SUM(B10:B21)</f>
        <v>82043.200000000012</v>
      </c>
    </row>
    <row r="23" spans="1:4" x14ac:dyDescent="0.25">
      <c r="B23" s="8">
        <f>B22/1000000</f>
        <v>8.2043200000000011E-2</v>
      </c>
      <c r="C23" s="1">
        <v>0</v>
      </c>
      <c r="D23" s="11">
        <f>C23/B23</f>
        <v>0</v>
      </c>
    </row>
    <row r="24" spans="1:4" x14ac:dyDescent="0.25">
      <c r="A24">
        <v>2</v>
      </c>
      <c r="B24">
        <v>2929</v>
      </c>
    </row>
    <row r="25" spans="1:4" x14ac:dyDescent="0.25">
      <c r="B25">
        <v>1116</v>
      </c>
    </row>
    <row r="26" spans="1:4" x14ac:dyDescent="0.25">
      <c r="B26">
        <v>9136.2000000000007</v>
      </c>
    </row>
    <row r="27" spans="1:4" x14ac:dyDescent="0.25">
      <c r="B27">
        <v>6131.6</v>
      </c>
    </row>
    <row r="28" spans="1:4" x14ac:dyDescent="0.25">
      <c r="B28">
        <v>2738</v>
      </c>
    </row>
    <row r="29" spans="1:4" x14ac:dyDescent="0.25">
      <c r="B29">
        <v>3751</v>
      </c>
    </row>
    <row r="30" spans="1:4" x14ac:dyDescent="0.25">
      <c r="B30">
        <v>3945</v>
      </c>
    </row>
    <row r="31" spans="1:4" x14ac:dyDescent="0.25">
      <c r="B31">
        <v>4623</v>
      </c>
    </row>
    <row r="32" spans="1:4" x14ac:dyDescent="0.25">
      <c r="B32">
        <f>SUM(B24:B31)</f>
        <v>34369.800000000003</v>
      </c>
    </row>
    <row r="33" spans="1:3" x14ac:dyDescent="0.25">
      <c r="B33" s="8">
        <f>B32/1000000</f>
        <v>3.4369800000000006E-2</v>
      </c>
    </row>
    <row r="34" spans="1:3" x14ac:dyDescent="0.25">
      <c r="A34">
        <v>3</v>
      </c>
      <c r="B34">
        <v>14933</v>
      </c>
    </row>
    <row r="35" spans="1:3" x14ac:dyDescent="0.25">
      <c r="B35">
        <v>2576</v>
      </c>
    </row>
    <row r="36" spans="1:3" x14ac:dyDescent="0.25">
      <c r="B36">
        <v>2602</v>
      </c>
    </row>
    <row r="38" spans="1:3" x14ac:dyDescent="0.25">
      <c r="A38">
        <v>4</v>
      </c>
      <c r="B38">
        <v>458501</v>
      </c>
    </row>
    <row r="40" spans="1:3" x14ac:dyDescent="0.25">
      <c r="A40">
        <v>6</v>
      </c>
      <c r="B40">
        <v>6166</v>
      </c>
    </row>
    <row r="41" spans="1:3" x14ac:dyDescent="0.25">
      <c r="B41">
        <v>5341</v>
      </c>
    </row>
    <row r="42" spans="1:3" x14ac:dyDescent="0.25">
      <c r="B42">
        <v>2792</v>
      </c>
    </row>
    <row r="43" spans="1:3" x14ac:dyDescent="0.25">
      <c r="B43">
        <v>2650</v>
      </c>
    </row>
    <row r="44" spans="1:3" x14ac:dyDescent="0.25">
      <c r="B44">
        <v>3782</v>
      </c>
    </row>
    <row r="45" spans="1:3" x14ac:dyDescent="0.25">
      <c r="B45">
        <v>6173</v>
      </c>
    </row>
    <row r="46" spans="1:3" x14ac:dyDescent="0.25">
      <c r="B46">
        <v>3447</v>
      </c>
    </row>
    <row r="47" spans="1:3" x14ac:dyDescent="0.25">
      <c r="B47">
        <v>10361</v>
      </c>
      <c r="C47">
        <v>0</v>
      </c>
    </row>
    <row r="48" spans="1:3" x14ac:dyDescent="0.25">
      <c r="B48">
        <v>7142</v>
      </c>
    </row>
    <row r="49" spans="1:3" x14ac:dyDescent="0.25">
      <c r="B49">
        <v>66885</v>
      </c>
    </row>
    <row r="50" spans="1:3" x14ac:dyDescent="0.25">
      <c r="B50">
        <v>4632</v>
      </c>
    </row>
    <row r="51" spans="1:3" x14ac:dyDescent="0.25">
      <c r="B51">
        <v>8295</v>
      </c>
    </row>
    <row r="52" spans="1:3" x14ac:dyDescent="0.25">
      <c r="B52">
        <v>4566</v>
      </c>
    </row>
    <row r="53" spans="1:3" x14ac:dyDescent="0.25">
      <c r="B53">
        <v>10493</v>
      </c>
    </row>
    <row r="54" spans="1:3" x14ac:dyDescent="0.25">
      <c r="B54">
        <v>3771</v>
      </c>
    </row>
    <row r="55" spans="1:3" x14ac:dyDescent="0.25">
      <c r="B55">
        <v>5650</v>
      </c>
    </row>
    <row r="56" spans="1:3" x14ac:dyDescent="0.25">
      <c r="B56">
        <v>6415</v>
      </c>
    </row>
    <row r="57" spans="1:3" x14ac:dyDescent="0.25">
      <c r="B57">
        <v>4279</v>
      </c>
    </row>
    <row r="58" spans="1:3" x14ac:dyDescent="0.25">
      <c r="B58">
        <v>7293</v>
      </c>
    </row>
    <row r="59" spans="1:3" x14ac:dyDescent="0.25">
      <c r="B59">
        <v>25406</v>
      </c>
    </row>
    <row r="60" spans="1:3" x14ac:dyDescent="0.25">
      <c r="B60" s="32">
        <f>SUM(B40:B59)</f>
        <v>195539</v>
      </c>
    </row>
    <row r="61" spans="1:3" x14ac:dyDescent="0.25">
      <c r="A61">
        <v>5</v>
      </c>
      <c r="B61">
        <v>9971</v>
      </c>
      <c r="C61">
        <v>1</v>
      </c>
    </row>
    <row r="62" spans="1:3" x14ac:dyDescent="0.25">
      <c r="B62">
        <v>6040</v>
      </c>
    </row>
    <row r="63" spans="1:3" x14ac:dyDescent="0.25">
      <c r="B63">
        <v>6093</v>
      </c>
    </row>
    <row r="64" spans="1:3" x14ac:dyDescent="0.25">
      <c r="B64">
        <v>6367</v>
      </c>
    </row>
    <row r="65" spans="2:2" x14ac:dyDescent="0.25">
      <c r="B65">
        <v>4107</v>
      </c>
    </row>
    <row r="66" spans="2:2" x14ac:dyDescent="0.25">
      <c r="B66">
        <v>3286</v>
      </c>
    </row>
    <row r="67" spans="2:2" x14ac:dyDescent="0.25">
      <c r="B67">
        <v>20633.8</v>
      </c>
    </row>
    <row r="68" spans="2:2" x14ac:dyDescent="0.25">
      <c r="B68">
        <v>22761</v>
      </c>
    </row>
    <row r="69" spans="2:2" x14ac:dyDescent="0.25">
      <c r="B69">
        <v>10285</v>
      </c>
    </row>
    <row r="70" spans="2:2" x14ac:dyDescent="0.25">
      <c r="B70">
        <v>7865</v>
      </c>
    </row>
    <row r="71" spans="2:2" x14ac:dyDescent="0.25">
      <c r="B71">
        <v>67360</v>
      </c>
    </row>
    <row r="72" spans="2:2" x14ac:dyDescent="0.25">
      <c r="B72">
        <v>3810</v>
      </c>
    </row>
    <row r="73" spans="2:2" x14ac:dyDescent="0.25">
      <c r="B73">
        <v>4802</v>
      </c>
    </row>
    <row r="74" spans="2:2" x14ac:dyDescent="0.25">
      <c r="B74">
        <v>5778</v>
      </c>
    </row>
    <row r="75" spans="2:2" x14ac:dyDescent="0.25">
      <c r="B75">
        <v>4539</v>
      </c>
    </row>
    <row r="76" spans="2:2" x14ac:dyDescent="0.25">
      <c r="B76">
        <v>3643</v>
      </c>
    </row>
    <row r="77" spans="2:2" x14ac:dyDescent="0.25">
      <c r="B77">
        <v>4519</v>
      </c>
    </row>
    <row r="78" spans="2:2" x14ac:dyDescent="0.25">
      <c r="B78">
        <f>SUM(B61:B77)</f>
        <v>191859.8</v>
      </c>
    </row>
    <row r="79" spans="2:2" x14ac:dyDescent="0.25">
      <c r="B79" s="8">
        <f>B78/1000000</f>
        <v>0.1918598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sqref="A1:F9"/>
    </sheetView>
  </sheetViews>
  <sheetFormatPr defaultRowHeight="15" x14ac:dyDescent="0.25"/>
  <sheetData>
    <row r="1" spans="1:5" ht="105" x14ac:dyDescent="0.25">
      <c r="A1" s="7" t="s">
        <v>0</v>
      </c>
      <c r="B1" s="7" t="s">
        <v>1</v>
      </c>
      <c r="C1" s="7" t="s">
        <v>2</v>
      </c>
      <c r="D1" s="7" t="s">
        <v>3</v>
      </c>
      <c r="E1" s="6" t="s">
        <v>8</v>
      </c>
    </row>
    <row r="2" spans="1:5" x14ac:dyDescent="0.25">
      <c r="A2" s="4"/>
      <c r="B2" s="4"/>
      <c r="C2" s="4"/>
      <c r="D2" s="4"/>
      <c r="E2" s="5"/>
    </row>
    <row r="3" spans="1:5" x14ac:dyDescent="0.25">
      <c r="A3" s="4">
        <v>2</v>
      </c>
      <c r="C3" s="4">
        <v>0</v>
      </c>
      <c r="D3" s="4"/>
      <c r="E3" s="5"/>
    </row>
    <row r="4" spans="1:5" x14ac:dyDescent="0.25">
      <c r="A4" s="4">
        <v>3</v>
      </c>
      <c r="B4" s="4"/>
      <c r="C4" s="4">
        <v>5</v>
      </c>
      <c r="D4" s="4"/>
      <c r="E4" s="5"/>
    </row>
    <row r="5" spans="1:5" x14ac:dyDescent="0.25">
      <c r="A5" s="4">
        <v>4</v>
      </c>
      <c r="B5" s="4"/>
      <c r="C5" s="4"/>
      <c r="D5" s="4"/>
      <c r="E5" s="5"/>
    </row>
    <row r="6" spans="1:5" x14ac:dyDescent="0.25">
      <c r="A6" s="4">
        <v>5</v>
      </c>
      <c r="B6" s="4"/>
      <c r="C6" s="4"/>
      <c r="D6" s="4"/>
      <c r="E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2"/>
  <sheetViews>
    <sheetView workbookViewId="0">
      <selection sqref="A1:F9"/>
    </sheetView>
  </sheetViews>
  <sheetFormatPr defaultRowHeight="15" x14ac:dyDescent="0.25"/>
  <cols>
    <col min="2" max="2" width="14.7109375" customWidth="1"/>
    <col min="3" max="3" width="16.85546875" customWidth="1"/>
    <col min="4" max="4" width="18.85546875" customWidth="1"/>
    <col min="5" max="5" width="28" customWidth="1"/>
  </cols>
  <sheetData>
    <row r="1" spans="1:7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8</v>
      </c>
    </row>
    <row r="2" spans="1:7" x14ac:dyDescent="0.25">
      <c r="A2" s="4">
        <v>1</v>
      </c>
      <c r="B2" s="4">
        <v>16</v>
      </c>
      <c r="C2" s="4">
        <v>1</v>
      </c>
      <c r="D2" s="4">
        <v>0.17</v>
      </c>
      <c r="E2" s="5">
        <f>C2/D2</f>
        <v>5.8823529411764701</v>
      </c>
    </row>
    <row r="3" spans="1:7" x14ac:dyDescent="0.25">
      <c r="A3" s="4">
        <v>2</v>
      </c>
      <c r="B3">
        <v>19</v>
      </c>
      <c r="C3" s="4">
        <v>2</v>
      </c>
      <c r="D3" s="4">
        <v>0.28999999999999998</v>
      </c>
      <c r="E3" s="5">
        <f t="shared" ref="E3:E6" si="0">C3/D3</f>
        <v>6.8965517241379315</v>
      </c>
    </row>
    <row r="4" spans="1:7" x14ac:dyDescent="0.25">
      <c r="A4" s="4">
        <v>3</v>
      </c>
      <c r="B4" s="4">
        <v>35</v>
      </c>
      <c r="C4" s="4">
        <v>0</v>
      </c>
      <c r="D4" s="4">
        <v>0.33</v>
      </c>
      <c r="E4" s="5">
        <f t="shared" si="0"/>
        <v>0</v>
      </c>
    </row>
    <row r="5" spans="1:7" x14ac:dyDescent="0.25">
      <c r="A5" s="4">
        <v>4</v>
      </c>
      <c r="B5" s="4">
        <v>16</v>
      </c>
      <c r="C5" s="4">
        <v>0</v>
      </c>
      <c r="D5" s="4">
        <v>0.24</v>
      </c>
      <c r="E5" s="5">
        <f t="shared" si="0"/>
        <v>0</v>
      </c>
    </row>
    <row r="6" spans="1:7" x14ac:dyDescent="0.25">
      <c r="A6" s="4">
        <v>5</v>
      </c>
      <c r="B6" s="4">
        <v>26</v>
      </c>
      <c r="C6" s="4">
        <v>22</v>
      </c>
      <c r="D6" s="4">
        <v>0.4</v>
      </c>
      <c r="E6" s="5">
        <f t="shared" si="0"/>
        <v>55</v>
      </c>
    </row>
    <row r="7" spans="1:7" x14ac:dyDescent="0.25">
      <c r="E7" s="17">
        <f>AVERAGE(E2:E6)</f>
        <v>13.555780933062881</v>
      </c>
    </row>
    <row r="8" spans="1:7" x14ac:dyDescent="0.25">
      <c r="E8" s="15">
        <f>STDEV(E2:E6)</f>
        <v>23.390000632120135</v>
      </c>
    </row>
    <row r="9" spans="1:7" x14ac:dyDescent="0.25">
      <c r="E9" s="21">
        <f>E8/SQRT(5)</f>
        <v>10.460326281436734</v>
      </c>
    </row>
    <row r="12" spans="1:7" x14ac:dyDescent="0.25">
      <c r="A12">
        <v>1</v>
      </c>
      <c r="B12">
        <v>1370</v>
      </c>
    </row>
    <row r="13" spans="1:7" x14ac:dyDescent="0.25">
      <c r="B13">
        <v>4407</v>
      </c>
      <c r="G13" s="12"/>
    </row>
    <row r="14" spans="1:7" x14ac:dyDescent="0.25">
      <c r="B14">
        <v>6207</v>
      </c>
    </row>
    <row r="15" spans="1:7" x14ac:dyDescent="0.25">
      <c r="B15">
        <v>19330</v>
      </c>
    </row>
    <row r="16" spans="1:7" x14ac:dyDescent="0.25">
      <c r="B16">
        <v>4700</v>
      </c>
    </row>
    <row r="17" spans="1:4" x14ac:dyDescent="0.25">
      <c r="B17">
        <v>3730</v>
      </c>
    </row>
    <row r="18" spans="1:4" x14ac:dyDescent="0.25">
      <c r="B18">
        <v>2632</v>
      </c>
    </row>
    <row r="19" spans="1:4" x14ac:dyDescent="0.25">
      <c r="B19">
        <v>8247</v>
      </c>
    </row>
    <row r="20" spans="1:4" x14ac:dyDescent="0.25">
      <c r="B20">
        <v>4107</v>
      </c>
    </row>
    <row r="21" spans="1:4" x14ac:dyDescent="0.25">
      <c r="B21">
        <v>57154</v>
      </c>
      <c r="C21">
        <v>1</v>
      </c>
    </row>
    <row r="22" spans="1:4" x14ac:dyDescent="0.25">
      <c r="B22">
        <v>16223</v>
      </c>
    </row>
    <row r="23" spans="1:4" x14ac:dyDescent="0.25">
      <c r="B23">
        <v>4000</v>
      </c>
    </row>
    <row r="24" spans="1:4" x14ac:dyDescent="0.25">
      <c r="B24">
        <v>23254</v>
      </c>
    </row>
    <row r="25" spans="1:4" x14ac:dyDescent="0.25">
      <c r="B25">
        <v>7151</v>
      </c>
    </row>
    <row r="26" spans="1:4" x14ac:dyDescent="0.25">
      <c r="B26">
        <v>4889</v>
      </c>
    </row>
    <row r="27" spans="1:4" x14ac:dyDescent="0.25">
      <c r="B27" s="1">
        <f>SUM(B12:B26)</f>
        <v>167401</v>
      </c>
    </row>
    <row r="28" spans="1:4" x14ac:dyDescent="0.25">
      <c r="B28" s="8">
        <f>B27/1000000</f>
        <v>0.16740099999999999</v>
      </c>
      <c r="C28" s="1">
        <f>SUM(C19:C27)</f>
        <v>1</v>
      </c>
      <c r="D28" s="11">
        <f>C28/B28</f>
        <v>5.9736799660694979</v>
      </c>
    </row>
    <row r="29" spans="1:4" x14ac:dyDescent="0.25">
      <c r="A29">
        <v>2</v>
      </c>
      <c r="B29">
        <v>5020</v>
      </c>
    </row>
    <row r="30" spans="1:4" x14ac:dyDescent="0.25">
      <c r="B30">
        <v>2178</v>
      </c>
    </row>
    <row r="31" spans="1:4" x14ac:dyDescent="0.25">
      <c r="B31">
        <v>6423</v>
      </c>
    </row>
    <row r="32" spans="1:4" x14ac:dyDescent="0.25">
      <c r="B32">
        <v>16814.8</v>
      </c>
    </row>
    <row r="33" spans="2:3" x14ac:dyDescent="0.25">
      <c r="B33">
        <v>12148</v>
      </c>
    </row>
    <row r="34" spans="2:3" x14ac:dyDescent="0.25">
      <c r="B34">
        <v>9362.6</v>
      </c>
    </row>
    <row r="35" spans="2:3" x14ac:dyDescent="0.25">
      <c r="B35">
        <v>18542</v>
      </c>
      <c r="C35">
        <v>1</v>
      </c>
    </row>
    <row r="36" spans="2:3" x14ac:dyDescent="0.25">
      <c r="B36">
        <v>5150</v>
      </c>
    </row>
    <row r="37" spans="2:3" x14ac:dyDescent="0.25">
      <c r="B37">
        <v>6920</v>
      </c>
    </row>
    <row r="38" spans="2:3" x14ac:dyDescent="0.25">
      <c r="B38">
        <v>37407</v>
      </c>
    </row>
    <row r="39" spans="2:3" x14ac:dyDescent="0.25">
      <c r="B39">
        <v>38383</v>
      </c>
    </row>
    <row r="40" spans="2:3" x14ac:dyDescent="0.25">
      <c r="B40">
        <v>7194</v>
      </c>
    </row>
    <row r="41" spans="2:3" x14ac:dyDescent="0.25">
      <c r="B41">
        <v>20277</v>
      </c>
    </row>
    <row r="42" spans="2:3" x14ac:dyDescent="0.25">
      <c r="B42">
        <v>26142</v>
      </c>
    </row>
    <row r="43" spans="2:3" x14ac:dyDescent="0.25">
      <c r="B43">
        <v>44876</v>
      </c>
      <c r="C43">
        <v>1</v>
      </c>
    </row>
    <row r="44" spans="2:3" x14ac:dyDescent="0.25">
      <c r="B44">
        <v>4322</v>
      </c>
    </row>
    <row r="45" spans="2:3" x14ac:dyDescent="0.25">
      <c r="B45">
        <v>3332</v>
      </c>
    </row>
    <row r="46" spans="2:3" x14ac:dyDescent="0.25">
      <c r="B46">
        <v>19109</v>
      </c>
    </row>
    <row r="47" spans="2:3" x14ac:dyDescent="0.25">
      <c r="B47">
        <v>4465</v>
      </c>
    </row>
    <row r="48" spans="2:3" x14ac:dyDescent="0.25">
      <c r="B48" s="1">
        <f>SUM(B29:B47)</f>
        <v>288065.40000000002</v>
      </c>
    </row>
    <row r="49" spans="1:4" x14ac:dyDescent="0.25">
      <c r="B49" s="8">
        <f>B48/1000000</f>
        <v>0.28806540000000003</v>
      </c>
      <c r="C49" s="1">
        <f>SUM(C35:C48)</f>
        <v>2</v>
      </c>
      <c r="D49" s="11">
        <f>C49/B49</f>
        <v>6.9428678348736081</v>
      </c>
    </row>
    <row r="50" spans="1:4" x14ac:dyDescent="0.25">
      <c r="A50">
        <v>3</v>
      </c>
      <c r="B50">
        <v>3750.6</v>
      </c>
    </row>
    <row r="51" spans="1:4" x14ac:dyDescent="0.25">
      <c r="B51">
        <v>4904</v>
      </c>
    </row>
    <row r="52" spans="1:4" x14ac:dyDescent="0.25">
      <c r="B52">
        <v>3827</v>
      </c>
    </row>
    <row r="53" spans="1:4" x14ac:dyDescent="0.25">
      <c r="B53">
        <v>4225</v>
      </c>
    </row>
    <row r="54" spans="1:4" x14ac:dyDescent="0.25">
      <c r="B54">
        <v>23702</v>
      </c>
    </row>
    <row r="55" spans="1:4" x14ac:dyDescent="0.25">
      <c r="B55">
        <v>7970</v>
      </c>
    </row>
    <row r="56" spans="1:4" x14ac:dyDescent="0.25">
      <c r="B56">
        <v>7850</v>
      </c>
    </row>
    <row r="57" spans="1:4" x14ac:dyDescent="0.25">
      <c r="B57">
        <v>5577.8</v>
      </c>
    </row>
    <row r="58" spans="1:4" x14ac:dyDescent="0.25">
      <c r="B58">
        <v>7515.8</v>
      </c>
    </row>
    <row r="59" spans="1:4" x14ac:dyDescent="0.25">
      <c r="B59">
        <v>11109.5</v>
      </c>
    </row>
    <row r="60" spans="1:4" x14ac:dyDescent="0.25">
      <c r="B60">
        <v>15375.7</v>
      </c>
    </row>
    <row r="61" spans="1:4" x14ac:dyDescent="0.25">
      <c r="B61">
        <v>3923.7</v>
      </c>
    </row>
    <row r="62" spans="1:4" x14ac:dyDescent="0.25">
      <c r="B62">
        <v>3912.8</v>
      </c>
    </row>
    <row r="63" spans="1:4" x14ac:dyDescent="0.25">
      <c r="B63">
        <v>13787</v>
      </c>
    </row>
    <row r="64" spans="1:4" x14ac:dyDescent="0.25">
      <c r="B64">
        <v>3530</v>
      </c>
    </row>
    <row r="65" spans="2:2" x14ac:dyDescent="0.25">
      <c r="B65">
        <v>12838</v>
      </c>
    </row>
    <row r="66" spans="2:2" x14ac:dyDescent="0.25">
      <c r="B66">
        <v>1490</v>
      </c>
    </row>
    <row r="67" spans="2:2" x14ac:dyDescent="0.25">
      <c r="B67">
        <v>17927</v>
      </c>
    </row>
    <row r="68" spans="2:2" x14ac:dyDescent="0.25">
      <c r="B68">
        <v>9037.4</v>
      </c>
    </row>
    <row r="69" spans="2:2" x14ac:dyDescent="0.25">
      <c r="B69">
        <v>3184.7</v>
      </c>
    </row>
    <row r="70" spans="2:2" x14ac:dyDescent="0.25">
      <c r="B70">
        <v>23520.6</v>
      </c>
    </row>
    <row r="71" spans="2:2" x14ac:dyDescent="0.25">
      <c r="B71">
        <v>6452.7</v>
      </c>
    </row>
    <row r="72" spans="2:2" x14ac:dyDescent="0.25">
      <c r="B72">
        <v>11310.4</v>
      </c>
    </row>
    <row r="73" spans="2:2" x14ac:dyDescent="0.25">
      <c r="B73">
        <v>17533.599999999999</v>
      </c>
    </row>
    <row r="74" spans="2:2" x14ac:dyDescent="0.25">
      <c r="B74">
        <v>2891</v>
      </c>
    </row>
    <row r="75" spans="2:2" x14ac:dyDescent="0.25">
      <c r="B75">
        <v>9735</v>
      </c>
    </row>
    <row r="76" spans="2:2" x14ac:dyDescent="0.25">
      <c r="B76">
        <v>11022.5</v>
      </c>
    </row>
    <row r="77" spans="2:2" x14ac:dyDescent="0.25">
      <c r="B77">
        <v>9135.5</v>
      </c>
    </row>
    <row r="78" spans="2:2" x14ac:dyDescent="0.25">
      <c r="B78">
        <v>16351.6</v>
      </c>
    </row>
    <row r="79" spans="2:2" x14ac:dyDescent="0.25">
      <c r="B79">
        <v>4461.5</v>
      </c>
    </row>
    <row r="80" spans="2:2" x14ac:dyDescent="0.25">
      <c r="B80">
        <v>5727</v>
      </c>
    </row>
    <row r="81" spans="1:4" x14ac:dyDescent="0.25">
      <c r="B81">
        <v>6070</v>
      </c>
    </row>
    <row r="82" spans="1:4" x14ac:dyDescent="0.25">
      <c r="B82">
        <v>13991</v>
      </c>
    </row>
    <row r="83" spans="1:4" x14ac:dyDescent="0.25">
      <c r="B83">
        <v>7911</v>
      </c>
    </row>
    <row r="84" spans="1:4" x14ac:dyDescent="0.25">
      <c r="B84">
        <v>17480</v>
      </c>
    </row>
    <row r="85" spans="1:4" x14ac:dyDescent="0.25">
      <c r="B85">
        <f>SUM(B50:B84)</f>
        <v>329031.40000000002</v>
      </c>
    </row>
    <row r="86" spans="1:4" x14ac:dyDescent="0.25">
      <c r="B86" s="8">
        <f>B85/1000000</f>
        <v>0.32903140000000003</v>
      </c>
      <c r="C86" s="1">
        <v>0</v>
      </c>
      <c r="D86" s="11">
        <f>C86/B86</f>
        <v>0</v>
      </c>
    </row>
    <row r="87" spans="1:4" x14ac:dyDescent="0.25">
      <c r="A87">
        <v>4</v>
      </c>
      <c r="B87">
        <v>19625</v>
      </c>
    </row>
    <row r="88" spans="1:4" x14ac:dyDescent="0.25">
      <c r="B88">
        <v>29222</v>
      </c>
    </row>
    <row r="89" spans="1:4" x14ac:dyDescent="0.25">
      <c r="B89">
        <v>14532</v>
      </c>
    </row>
    <row r="90" spans="1:4" x14ac:dyDescent="0.25">
      <c r="B90">
        <v>17039</v>
      </c>
    </row>
    <row r="91" spans="1:4" x14ac:dyDescent="0.25">
      <c r="B91">
        <v>2903</v>
      </c>
    </row>
    <row r="92" spans="1:4" x14ac:dyDescent="0.25">
      <c r="B92">
        <v>4576.7</v>
      </c>
    </row>
    <row r="93" spans="1:4" x14ac:dyDescent="0.25">
      <c r="B93">
        <v>34317.800000000003</v>
      </c>
    </row>
    <row r="94" spans="1:4" x14ac:dyDescent="0.25">
      <c r="B94">
        <v>27028</v>
      </c>
    </row>
    <row r="95" spans="1:4" x14ac:dyDescent="0.25">
      <c r="B95">
        <v>10237</v>
      </c>
    </row>
    <row r="96" spans="1:4" x14ac:dyDescent="0.25">
      <c r="B96">
        <v>10453</v>
      </c>
    </row>
    <row r="97" spans="1:4" x14ac:dyDescent="0.25">
      <c r="B97">
        <v>16100</v>
      </c>
    </row>
    <row r="98" spans="1:4" x14ac:dyDescent="0.25">
      <c r="B98">
        <v>16047.2</v>
      </c>
    </row>
    <row r="99" spans="1:4" x14ac:dyDescent="0.25">
      <c r="B99">
        <v>7243.3</v>
      </c>
    </row>
    <row r="100" spans="1:4" x14ac:dyDescent="0.25">
      <c r="B100">
        <v>17445.7</v>
      </c>
    </row>
    <row r="101" spans="1:4" x14ac:dyDescent="0.25">
      <c r="B101">
        <v>4243.8999999999996</v>
      </c>
    </row>
    <row r="102" spans="1:4" x14ac:dyDescent="0.25">
      <c r="B102">
        <v>13381.3</v>
      </c>
    </row>
    <row r="103" spans="1:4" x14ac:dyDescent="0.25">
      <c r="B103">
        <f>SUM(B87:B102)</f>
        <v>244394.9</v>
      </c>
    </row>
    <row r="104" spans="1:4" x14ac:dyDescent="0.25">
      <c r="B104" s="8">
        <f>B103/1000000</f>
        <v>0.2443949</v>
      </c>
      <c r="C104" s="1">
        <v>0</v>
      </c>
      <c r="D104" s="1">
        <v>0</v>
      </c>
    </row>
    <row r="105" spans="1:4" x14ac:dyDescent="0.25">
      <c r="A105">
        <v>5</v>
      </c>
      <c r="B105">
        <v>2133</v>
      </c>
    </row>
    <row r="106" spans="1:4" x14ac:dyDescent="0.25">
      <c r="B106">
        <v>2340</v>
      </c>
      <c r="C106">
        <v>1</v>
      </c>
    </row>
    <row r="107" spans="1:4" x14ac:dyDescent="0.25">
      <c r="B107">
        <v>4114</v>
      </c>
    </row>
    <row r="108" spans="1:4" x14ac:dyDescent="0.25">
      <c r="B108">
        <v>5963.7</v>
      </c>
    </row>
    <row r="109" spans="1:4" x14ac:dyDescent="0.25">
      <c r="B109">
        <v>12202.5</v>
      </c>
    </row>
    <row r="110" spans="1:4" x14ac:dyDescent="0.25">
      <c r="B110">
        <v>6846.5</v>
      </c>
    </row>
    <row r="111" spans="1:4" x14ac:dyDescent="0.25">
      <c r="B111">
        <v>3430</v>
      </c>
      <c r="C111">
        <v>1</v>
      </c>
    </row>
    <row r="112" spans="1:4" x14ac:dyDescent="0.25">
      <c r="B112">
        <v>45225.4</v>
      </c>
      <c r="C112">
        <v>6</v>
      </c>
    </row>
    <row r="113" spans="2:3" x14ac:dyDescent="0.25">
      <c r="B113">
        <v>22105.5</v>
      </c>
      <c r="C113">
        <v>2</v>
      </c>
    </row>
    <row r="114" spans="2:3" x14ac:dyDescent="0.25">
      <c r="B114">
        <v>10945</v>
      </c>
      <c r="C114">
        <v>5</v>
      </c>
    </row>
    <row r="115" spans="2:3" x14ac:dyDescent="0.25">
      <c r="B115">
        <v>5734</v>
      </c>
    </row>
    <row r="116" spans="2:3" x14ac:dyDescent="0.25">
      <c r="B116">
        <v>2764</v>
      </c>
    </row>
    <row r="117" spans="2:3" x14ac:dyDescent="0.25">
      <c r="B117">
        <v>2967</v>
      </c>
    </row>
    <row r="118" spans="2:3" x14ac:dyDescent="0.25">
      <c r="B118">
        <v>29231</v>
      </c>
      <c r="C118">
        <v>1</v>
      </c>
    </row>
    <row r="119" spans="2:3" x14ac:dyDescent="0.25">
      <c r="B119">
        <v>5022</v>
      </c>
    </row>
    <row r="120" spans="2:3" x14ac:dyDescent="0.25">
      <c r="B120">
        <v>14673</v>
      </c>
    </row>
    <row r="121" spans="2:3" x14ac:dyDescent="0.25">
      <c r="B121">
        <v>6295.6</v>
      </c>
    </row>
    <row r="122" spans="2:3" x14ac:dyDescent="0.25">
      <c r="B122">
        <v>8315.7999999999993</v>
      </c>
    </row>
    <row r="123" spans="2:3" x14ac:dyDescent="0.25">
      <c r="B123">
        <v>25061</v>
      </c>
      <c r="C123">
        <v>2</v>
      </c>
    </row>
    <row r="124" spans="2:3" x14ac:dyDescent="0.25">
      <c r="B124">
        <v>10046</v>
      </c>
    </row>
    <row r="125" spans="2:3" x14ac:dyDescent="0.25">
      <c r="B125">
        <v>65234</v>
      </c>
      <c r="C125">
        <v>1</v>
      </c>
    </row>
    <row r="126" spans="2:3" x14ac:dyDescent="0.25">
      <c r="B126">
        <v>11610</v>
      </c>
      <c r="C126">
        <v>3</v>
      </c>
    </row>
    <row r="127" spans="2:3" x14ac:dyDescent="0.25">
      <c r="B127">
        <v>40151.5</v>
      </c>
    </row>
    <row r="128" spans="2:3" x14ac:dyDescent="0.25">
      <c r="B128">
        <v>20452</v>
      </c>
    </row>
    <row r="129" spans="2:4" x14ac:dyDescent="0.25">
      <c r="B129">
        <v>14198.5</v>
      </c>
    </row>
    <row r="130" spans="2:4" x14ac:dyDescent="0.25">
      <c r="B130">
        <v>18681.8</v>
      </c>
    </row>
    <row r="131" spans="2:4" x14ac:dyDescent="0.25">
      <c r="B131">
        <f>SUM(B105:B130)</f>
        <v>395742.8</v>
      </c>
    </row>
    <row r="132" spans="2:4" x14ac:dyDescent="0.25">
      <c r="B132" s="8">
        <f>B131/1000000</f>
        <v>0.39574280000000001</v>
      </c>
      <c r="C132" s="1">
        <f>SUM(C106:C131)</f>
        <v>22</v>
      </c>
      <c r="D132" s="11">
        <f>C132/B132</f>
        <v>55.5916620592971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Алл+L17</vt:lpstr>
      <vt:lpstr>Сводные таблицы</vt:lpstr>
      <vt:lpstr>Лист1</vt:lpstr>
      <vt:lpstr>Инт+L17</vt:lpstr>
      <vt:lpstr>Алл+L17+аск</vt:lpstr>
      <vt:lpstr>Алл 30</vt:lpstr>
      <vt:lpstr>Алл 60</vt:lpstr>
      <vt:lpstr>Алл+тк</vt:lpstr>
      <vt:lpstr>Алл+Т</vt:lpstr>
      <vt:lpstr>Алл+Аск</vt:lpstr>
      <vt:lpstr>Инт+Т</vt:lpstr>
      <vt:lpstr>интактные</vt:lpstr>
      <vt:lpstr>STZ30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2018-01-19T07:17:48Z</dcterms:modified>
</cp:coreProperties>
</file>