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22165/"/>
    </mc:Choice>
  </mc:AlternateContent>
  <xr:revisionPtr revIDLastSave="0" documentId="13_ncr:1_{C3C5766D-268C-0848-B1C9-2058B0F13794}" xr6:coauthVersionLast="47" xr6:coauthVersionMax="47" xr10:uidLastSave="{00000000-0000-0000-0000-000000000000}"/>
  <bookViews>
    <workbookView xWindow="-38400" yWindow="-12040" windowWidth="38400" windowHeight="21140" xr2:uid="{38F3E9A1-BF18-2346-85F1-363A2FC7BF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G55" i="1"/>
  <c r="E55" i="1"/>
  <c r="F55" i="1"/>
  <c r="D55" i="1"/>
  <c r="K41" i="1"/>
  <c r="J41" i="1"/>
  <c r="C23" i="1"/>
  <c r="C24" i="1" s="1"/>
  <c r="H45" i="1"/>
  <c r="C55" i="1"/>
  <c r="H23" i="1"/>
  <c r="M41" i="1"/>
  <c r="L41" i="1"/>
  <c r="H43" i="1"/>
  <c r="K32" i="1"/>
  <c r="L32" i="1"/>
  <c r="M32" i="1"/>
  <c r="K50" i="1"/>
  <c r="J50" i="1"/>
  <c r="J32" i="1"/>
  <c r="G51" i="1"/>
  <c r="F51" i="1"/>
  <c r="E51" i="1"/>
  <c r="D51" i="1"/>
  <c r="E50" i="1"/>
  <c r="D50" i="1"/>
  <c r="G50" i="1" s="1"/>
  <c r="D33" i="1"/>
  <c r="F33" i="1" s="1"/>
  <c r="E33" i="1"/>
  <c r="D34" i="1"/>
  <c r="E34" i="1"/>
  <c r="G34" i="1" s="1"/>
  <c r="F34" i="1"/>
  <c r="D35" i="1"/>
  <c r="E35" i="1"/>
  <c r="G35" i="1" s="1"/>
  <c r="F35" i="1"/>
  <c r="D36" i="1"/>
  <c r="E36" i="1"/>
  <c r="F36" i="1"/>
  <c r="G36" i="1"/>
  <c r="E32" i="1"/>
  <c r="D32" i="1"/>
  <c r="F32" i="1" s="1"/>
  <c r="D42" i="1"/>
  <c r="D45" i="1"/>
  <c r="D46" i="1"/>
  <c r="D47" i="1"/>
  <c r="D44" i="1"/>
  <c r="D41" i="1"/>
  <c r="D43" i="1"/>
  <c r="F42" i="1"/>
  <c r="F45" i="1"/>
  <c r="G45" i="1"/>
  <c r="F46" i="1"/>
  <c r="F47" i="1"/>
  <c r="G47" i="1"/>
  <c r="F44" i="1"/>
  <c r="F41" i="1"/>
  <c r="G41" i="1"/>
  <c r="F43" i="1"/>
  <c r="E42" i="1"/>
  <c r="G42" i="1" s="1"/>
  <c r="E45" i="1"/>
  <c r="E46" i="1"/>
  <c r="G46" i="1" s="1"/>
  <c r="E47" i="1"/>
  <c r="E44" i="1"/>
  <c r="G44" i="1" s="1"/>
  <c r="E41" i="1"/>
  <c r="E43" i="1"/>
  <c r="G43" i="1" s="1"/>
  <c r="H15" i="1"/>
  <c r="C9" i="1"/>
  <c r="C10" i="1" s="1"/>
  <c r="C3" i="1"/>
  <c r="C16" i="1"/>
  <c r="C17" i="1"/>
  <c r="C18" i="1"/>
  <c r="C19" i="1"/>
  <c r="C15" i="1"/>
  <c r="C4" i="1"/>
  <c r="H17" i="1"/>
  <c r="H18" i="1"/>
  <c r="H19" i="1"/>
  <c r="H24" i="1" s="1"/>
  <c r="H26" i="1" s="1"/>
  <c r="H16" i="1"/>
  <c r="F50" i="1" l="1"/>
  <c r="G32" i="1"/>
  <c r="G33" i="1"/>
  <c r="C25" i="1"/>
  <c r="C26" i="1"/>
  <c r="J25" i="1" s="1"/>
  <c r="H25" i="1"/>
  <c r="J23" i="1"/>
  <c r="J24" i="1" l="1"/>
  <c r="J26" i="1" s="1"/>
</calcChain>
</file>

<file path=xl/sharedStrings.xml><?xml version="1.0" encoding="utf-8"?>
<sst xmlns="http://schemas.openxmlformats.org/spreadsheetml/2006/main" count="81" uniqueCount="35">
  <si>
    <t>Sample</t>
  </si>
  <si>
    <t>n</t>
  </si>
  <si>
    <t>2ϑ</t>
  </si>
  <si>
    <t>sinϑ</t>
  </si>
  <si>
    <t>repetitions</t>
  </si>
  <si>
    <t>𝞬 (x-rays) (Angstrom)</t>
  </si>
  <si>
    <t>001 Peak</t>
  </si>
  <si>
    <t>002 Peak</t>
  </si>
  <si>
    <t>thickness</t>
  </si>
  <si>
    <t>mean values</t>
  </si>
  <si>
    <t xml:space="preserve">slope </t>
  </si>
  <si>
    <t xml:space="preserve">ƛ </t>
  </si>
  <si>
    <t xml:space="preserve">uc </t>
  </si>
  <si>
    <t xml:space="preserve">c </t>
  </si>
  <si>
    <t>uc</t>
  </si>
  <si>
    <t>Fehler übernehmen vom Gauss fit -&gt; linear fit</t>
  </si>
  <si>
    <t>delta_sinϑ</t>
  </si>
  <si>
    <t>delta_2ϑ</t>
  </si>
  <si>
    <t>22165 (10,17)*4</t>
  </si>
  <si>
    <t>thickness uc</t>
  </si>
  <si>
    <t>PEAK 001</t>
  </si>
  <si>
    <t>PEAK 002</t>
  </si>
  <si>
    <t>2𝛝 (deg)</t>
  </si>
  <si>
    <t>∆_2𝛝</t>
  </si>
  <si>
    <t>∆_𝛝</t>
  </si>
  <si>
    <t>sin(𝛝) (rad)</t>
  </si>
  <si>
    <t>∆_sin𝛝</t>
  </si>
  <si>
    <t>𝛝 (deg)</t>
  </si>
  <si>
    <t>slope</t>
  </si>
  <si>
    <t>delta_slope</t>
  </si>
  <si>
    <t>Mean values</t>
  </si>
  <si>
    <t>c</t>
  </si>
  <si>
    <t>∆c</t>
  </si>
  <si>
    <t xml:space="preserve">∆ƛ </t>
  </si>
  <si>
    <t>∆uc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</si>
</sst>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D7D7A"/>
        <bgColor indexed="64"/>
      </patternFill>
    </fill>
    <fill>
      <patternFill patternType="solid">
        <fgColor rgb="FFF8B1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3" fillId="9" borderId="0" xfId="0" applyFont="1" applyFill="1"/>
    <xf numFmtId="0" fontId="4" fillId="9" borderId="0" xfId="0" applyFont="1" applyFill="1"/>
    <xf numFmtId="0" fontId="5" fillId="0" borderId="0" xfId="0" applyFont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Tabelle1!$G$32:$G$36</c:f>
                <c:numCache>
                  <c:formatCode>General</c:formatCode>
                  <c:ptCount val="5"/>
                  <c:pt idx="0">
                    <c:v>2.1620775232368754E-3</c:v>
                  </c:pt>
                  <c:pt idx="1">
                    <c:v>6.3807205992825751E-4</c:v>
                  </c:pt>
                  <c:pt idx="2">
                    <c:v>9.8089510502970766E-4</c:v>
                  </c:pt>
                  <c:pt idx="3">
                    <c:v>8.8171094178524935E-4</c:v>
                  </c:pt>
                  <c:pt idx="4">
                    <c:v>1.859005537427283E-3</c:v>
                  </c:pt>
                </c:numCache>
              </c:numRef>
            </c:plus>
            <c:minus>
              <c:numRef>
                <c:f>Tabelle1!$G$32:$G$36</c:f>
                <c:numCache>
                  <c:formatCode>General</c:formatCode>
                  <c:ptCount val="5"/>
                  <c:pt idx="0">
                    <c:v>2.1620775232368754E-3</c:v>
                  </c:pt>
                  <c:pt idx="1">
                    <c:v>6.3807205992825751E-4</c:v>
                  </c:pt>
                  <c:pt idx="2">
                    <c:v>9.8089510502970766E-4</c:v>
                  </c:pt>
                  <c:pt idx="3">
                    <c:v>8.8171094178524935E-4</c:v>
                  </c:pt>
                  <c:pt idx="4">
                    <c:v>1.859005537427283E-3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Tabelle1!$C$15:$C$19</c:f>
              <c:numCache>
                <c:formatCode>General</c:formatCode>
                <c:ptCount val="5"/>
                <c:pt idx="0">
                  <c:v>0.18487251778847574</c:v>
                </c:pt>
                <c:pt idx="1">
                  <c:v>0.19069506212619666</c:v>
                </c:pt>
                <c:pt idx="2">
                  <c:v>0.19453738182868319</c:v>
                </c:pt>
                <c:pt idx="3">
                  <c:v>0.2005726835904563</c:v>
                </c:pt>
                <c:pt idx="4">
                  <c:v>0.20660721349674996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D-E844-99F3-C0B79795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631"/>
        <c:axId val="17014703"/>
      </c:scatterChart>
      <c:valAx>
        <c:axId val="169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4703"/>
        <c:crosses val="autoZero"/>
        <c:crossBetween val="midCat"/>
      </c:valAx>
      <c:valAx>
        <c:axId val="170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Tabelle1!$G$41:$G$47</c:f>
                <c:numCache>
                  <c:formatCode>General</c:formatCode>
                  <c:ptCount val="7"/>
                  <c:pt idx="0">
                    <c:v>7.5435805349409382E-3</c:v>
                  </c:pt>
                  <c:pt idx="1">
                    <c:v>2.0772705227773084E-3</c:v>
                  </c:pt>
                  <c:pt idx="2">
                    <c:v>1.2887812523193634E-3</c:v>
                  </c:pt>
                  <c:pt idx="3">
                    <c:v>2.9888487358268132E-3</c:v>
                  </c:pt>
                  <c:pt idx="4">
                    <c:v>5.5069581127877314E-4</c:v>
                  </c:pt>
                  <c:pt idx="5">
                    <c:v>1.1003580616831903E-3</c:v>
                  </c:pt>
                  <c:pt idx="6">
                    <c:v>1.7390817934884555E-3</c:v>
                  </c:pt>
                </c:numCache>
              </c:numRef>
            </c:plus>
            <c:minus>
              <c:numRef>
                <c:f>Tabelle1!$G$41:$G$47</c:f>
                <c:numCache>
                  <c:formatCode>General</c:formatCode>
                  <c:ptCount val="7"/>
                  <c:pt idx="0">
                    <c:v>7.5435805349409382E-3</c:v>
                  </c:pt>
                  <c:pt idx="1">
                    <c:v>2.0772705227773084E-3</c:v>
                  </c:pt>
                  <c:pt idx="2">
                    <c:v>1.2887812523193634E-3</c:v>
                  </c:pt>
                  <c:pt idx="3">
                    <c:v>2.9888487358268132E-3</c:v>
                  </c:pt>
                  <c:pt idx="4">
                    <c:v>5.5069581127877314E-4</c:v>
                  </c:pt>
                  <c:pt idx="5">
                    <c:v>1.1003580616831903E-3</c:v>
                  </c:pt>
                  <c:pt idx="6">
                    <c:v>1.7390817934884555E-3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Tabelle1!$F$15:$F$19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Tabelle1!$H$15:$H$19</c:f>
              <c:numCache>
                <c:formatCode>General</c:formatCode>
                <c:ptCount val="5"/>
                <c:pt idx="0">
                  <c:v>0.3785209992932303</c:v>
                </c:pt>
                <c:pt idx="1">
                  <c:v>0.38424698295911203</c:v>
                </c:pt>
                <c:pt idx="2">
                  <c:v>0.39060259795715241</c:v>
                </c:pt>
                <c:pt idx="3">
                  <c:v>0.39697969664739297</c:v>
                </c:pt>
                <c:pt idx="4">
                  <c:v>0.40275787246797379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6-F84B-A519-62D6D0B2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31503"/>
        <c:axId val="765120863"/>
      </c:scatterChart>
      <c:valAx>
        <c:axId val="7647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120863"/>
        <c:crosses val="autoZero"/>
        <c:crossBetween val="midCat"/>
      </c:valAx>
      <c:valAx>
        <c:axId val="7651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73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520700</xdr:colOff>
      <xdr:row>4</xdr:row>
      <xdr:rowOff>38099</xdr:rowOff>
    </xdr:from>
    <xdr:to>
      <xdr:col>21</xdr:col>
      <xdr:colOff>660400</xdr:colOff>
      <xdr:row>29</xdr:row>
      <xdr:rowOff>38204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4F2CE0C-8568-2A71-8F92-2C87457E6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2200" y="850899"/>
          <a:ext cx="6743700" cy="5080105"/>
        </a:xfrm>
        <a:prstGeom prst="rect">
          <a:avLst/>
        </a:prstGeom>
      </xdr:spPr>
    </xdr:pic>
    <xdr:clientData/>
  </xdr:twoCellAnchor>
  <xdr:twoCellAnchor editAs="oneCell">
    <xdr:from>
      <xdr:col>22</xdr:col>
      <xdr:colOff>68711</xdr:colOff>
      <xdr:row>5</xdr:row>
      <xdr:rowOff>3257</xdr:rowOff>
    </xdr:from>
    <xdr:to>
      <xdr:col>29</xdr:col>
      <xdr:colOff>762326</xdr:colOff>
      <xdr:row>30</xdr:row>
      <xdr:rowOff>104857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56F8641-C01E-ADA2-085E-37D541DD1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22249" y="980180"/>
          <a:ext cx="6437924" cy="4986215"/>
        </a:xfrm>
        <a:prstGeom prst="rect">
          <a:avLst/>
        </a:prstGeom>
      </xdr:spPr>
    </xdr:pic>
    <xdr:clientData/>
  </xdr:twoCellAnchor>
  <xdr:twoCellAnchor>
    <xdr:from>
      <xdr:col>22</xdr:col>
      <xdr:colOff>6350</xdr:colOff>
      <xdr:row>30</xdr:row>
      <xdr:rowOff>50800</xdr:rowOff>
    </xdr:from>
    <xdr:to>
      <xdr:col>29</xdr:col>
      <xdr:colOff>762000</xdr:colOff>
      <xdr:row>52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78811FF-D49F-522C-58D0-885CD759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124646</xdr:colOff>
      <xdr:row>30</xdr:row>
      <xdr:rowOff>127705</xdr:rowOff>
    </xdr:from>
    <xdr:to>
      <xdr:col>21</xdr:col>
      <xdr:colOff>458610</xdr:colOff>
      <xdr:row>50</xdr:row>
      <xdr:rowOff>47036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BFC481E-6901-0162-D77D-35BFDBFF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A811-6E98-204A-8B69-49F1E7A0D4D1}">
  <dimension ref="A1:M55"/>
  <sheetViews>
    <sheetView tabSelected="1" topLeftCell="A16" zoomScale="108" zoomScaleNormal="91" workbookViewId="0">
      <selection activeCell="A53" sqref="A53:G54"/>
    </sheetView>
  </sheetViews>
  <sheetFormatPr baseColWidth="10" defaultRowHeight="16" x14ac:dyDescent="0.2"/>
  <cols>
    <col min="11" max="11" width="12.5" bestFit="1" customWidth="1"/>
  </cols>
  <sheetData>
    <row r="1" spans="1:10" x14ac:dyDescent="0.2">
      <c r="A1" t="s">
        <v>0</v>
      </c>
      <c r="B1" t="s">
        <v>18</v>
      </c>
    </row>
    <row r="2" spans="1:10" x14ac:dyDescent="0.2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</row>
    <row r="3" spans="1:10" x14ac:dyDescent="0.2">
      <c r="A3">
        <v>1</v>
      </c>
      <c r="B3" s="9">
        <v>23.140899999999998</v>
      </c>
      <c r="C3">
        <f>SIN(B3/2*PI()/180)</f>
        <v>0.2005726835904563</v>
      </c>
      <c r="E3">
        <v>4</v>
      </c>
      <c r="F3">
        <v>1.5406</v>
      </c>
    </row>
    <row r="4" spans="1:10" x14ac:dyDescent="0.2">
      <c r="A4">
        <v>2</v>
      </c>
      <c r="B4">
        <v>46.779000000000003</v>
      </c>
      <c r="C4">
        <f>SIN(B4/2*PI()/180)</f>
        <v>0.39697969664739297</v>
      </c>
    </row>
    <row r="5" spans="1:10" x14ac:dyDescent="0.2">
      <c r="A5">
        <v>3</v>
      </c>
    </row>
    <row r="6" spans="1:10" x14ac:dyDescent="0.2">
      <c r="A6">
        <v>4</v>
      </c>
    </row>
    <row r="7" spans="1:10" x14ac:dyDescent="0.2">
      <c r="A7">
        <v>5</v>
      </c>
    </row>
    <row r="9" spans="1:10" x14ac:dyDescent="0.2">
      <c r="A9" s="2"/>
      <c r="B9" s="2" t="s">
        <v>10</v>
      </c>
      <c r="C9" s="2">
        <f>SLOPE(C3:C4,A3:A4)</f>
        <v>0.19640701305693667</v>
      </c>
    </row>
    <row r="10" spans="1:10" x14ac:dyDescent="0.2">
      <c r="A10" s="4"/>
      <c r="B10" s="4" t="s">
        <v>13</v>
      </c>
      <c r="C10" s="4">
        <f>F$3/2/C$9</f>
        <v>3.9219577142935154</v>
      </c>
    </row>
    <row r="13" spans="1:10" x14ac:dyDescent="0.2">
      <c r="A13" s="3" t="s">
        <v>6</v>
      </c>
      <c r="F13" s="3" t="s">
        <v>7</v>
      </c>
    </row>
    <row r="14" spans="1:10" x14ac:dyDescent="0.2">
      <c r="A14" s="1" t="s">
        <v>1</v>
      </c>
      <c r="B14" s="1" t="s">
        <v>2</v>
      </c>
      <c r="C14" s="1" t="s">
        <v>3</v>
      </c>
      <c r="D14" s="1" t="s">
        <v>17</v>
      </c>
      <c r="E14" s="1" t="s">
        <v>16</v>
      </c>
      <c r="F14" s="1" t="s">
        <v>1</v>
      </c>
      <c r="G14" s="1" t="s">
        <v>2</v>
      </c>
      <c r="H14" s="1" t="s">
        <v>3</v>
      </c>
      <c r="I14" s="1" t="s">
        <v>17</v>
      </c>
      <c r="J14" s="1" t="s">
        <v>16</v>
      </c>
    </row>
    <row r="15" spans="1:10" x14ac:dyDescent="0.2">
      <c r="A15">
        <v>1</v>
      </c>
      <c r="B15" s="9">
        <v>21.307400000000001</v>
      </c>
      <c r="C15">
        <f>SIN(B15/2*PI()/180)</f>
        <v>0.18487251778847574</v>
      </c>
      <c r="D15" s="9">
        <v>4.4000000000000003E-3</v>
      </c>
      <c r="F15">
        <v>1</v>
      </c>
      <c r="G15" s="9">
        <v>44.484200000000001</v>
      </c>
      <c r="H15" s="9">
        <f>SIN(G15/2*PI()/180)</f>
        <v>0.3785209992932303</v>
      </c>
      <c r="I15" s="9">
        <v>1.6299999999999999E-2</v>
      </c>
    </row>
    <row r="16" spans="1:10" x14ac:dyDescent="0.2">
      <c r="A16">
        <v>2</v>
      </c>
      <c r="B16" s="9">
        <v>21.986699999999999</v>
      </c>
      <c r="C16">
        <f>SIN(B16/2*PI()/180)</f>
        <v>0.19069506212619666</v>
      </c>
      <c r="D16" s="9">
        <v>1.2999999999999999E-3</v>
      </c>
      <c r="F16">
        <v>2</v>
      </c>
      <c r="G16">
        <v>45.194000000000003</v>
      </c>
      <c r="H16">
        <f>SIN(G16/2*PI()/180)</f>
        <v>0.38424698295911203</v>
      </c>
      <c r="I16" s="9">
        <v>4.4999999999999997E-3</v>
      </c>
    </row>
    <row r="17" spans="1:13" x14ac:dyDescent="0.2">
      <c r="A17">
        <v>3</v>
      </c>
      <c r="B17" s="9">
        <v>22.435400000000001</v>
      </c>
      <c r="C17">
        <f>SIN(B17/2*PI()/180)</f>
        <v>0.19453738182868319</v>
      </c>
      <c r="D17" s="9">
        <v>2E-3</v>
      </c>
      <c r="F17">
        <v>3</v>
      </c>
      <c r="G17">
        <v>45.984000000000002</v>
      </c>
      <c r="H17">
        <f t="shared" ref="H17:H18" si="0">SIN(G17/2*PI()/180)</f>
        <v>0.39060259795715241</v>
      </c>
      <c r="I17" s="9">
        <v>2.8E-3</v>
      </c>
    </row>
    <row r="18" spans="1:13" x14ac:dyDescent="0.2">
      <c r="A18">
        <v>4</v>
      </c>
      <c r="B18" s="9">
        <v>23.140899999999998</v>
      </c>
      <c r="C18">
        <f>SIN(B18/2*PI()/180)</f>
        <v>0.2005726835904563</v>
      </c>
      <c r="D18" s="9">
        <v>1.8E-3</v>
      </c>
      <c r="F18">
        <v>4</v>
      </c>
      <c r="G18">
        <v>46.779000000000003</v>
      </c>
      <c r="H18">
        <f t="shared" si="0"/>
        <v>0.39697969664739297</v>
      </c>
      <c r="I18" s="9">
        <v>1.1999999999999999E-3</v>
      </c>
    </row>
    <row r="19" spans="1:13" x14ac:dyDescent="0.2">
      <c r="A19">
        <v>5</v>
      </c>
      <c r="B19" s="9">
        <v>23.847200000000001</v>
      </c>
      <c r="C19">
        <f>SIN(B19/2*PI()/180)</f>
        <v>0.20660721349674996</v>
      </c>
      <c r="D19" s="9">
        <v>3.8E-3</v>
      </c>
      <c r="F19">
        <v>5</v>
      </c>
      <c r="G19">
        <v>47.501399999999997</v>
      </c>
      <c r="H19">
        <f>SIN(G19/2*PI()/180)</f>
        <v>0.40275787246797379</v>
      </c>
      <c r="I19" s="9">
        <v>3.8E-3</v>
      </c>
    </row>
    <row r="20" spans="1:13" x14ac:dyDescent="0.2">
      <c r="A20">
        <v>6</v>
      </c>
    </row>
    <row r="21" spans="1:13" x14ac:dyDescent="0.2">
      <c r="A21">
        <v>7</v>
      </c>
    </row>
    <row r="22" spans="1:13" x14ac:dyDescent="0.2">
      <c r="A22">
        <v>8</v>
      </c>
      <c r="I22" s="3" t="s">
        <v>9</v>
      </c>
    </row>
    <row r="23" spans="1:13" x14ac:dyDescent="0.2">
      <c r="A23" s="2"/>
      <c r="B23" s="2" t="s">
        <v>10</v>
      </c>
      <c r="C23" s="2">
        <f>SLOPE(C15:C19,A15:A19)</f>
        <v>5.3347012880808065E-3</v>
      </c>
      <c r="F23" s="2"/>
      <c r="G23" s="2" t="s">
        <v>10</v>
      </c>
      <c r="H23" s="2">
        <f>SLOPE(H15:H19,F15:F19)</f>
        <v>6.1206460037767918E-3</v>
      </c>
      <c r="I23" s="7" t="s">
        <v>11</v>
      </c>
      <c r="J23" s="8">
        <f>(H$24+C$24)/2</f>
        <v>135.12347132439686</v>
      </c>
    </row>
    <row r="24" spans="1:13" x14ac:dyDescent="0.2">
      <c r="A24" s="4"/>
      <c r="B24" s="4" t="s">
        <v>11</v>
      </c>
      <c r="C24" s="4">
        <f>F$3/2/C$23</f>
        <v>144.39421410924405</v>
      </c>
      <c r="F24" s="4"/>
      <c r="G24" s="4" t="s">
        <v>11</v>
      </c>
      <c r="H24" s="4">
        <f>F$3/2/H$23</f>
        <v>125.85272853954966</v>
      </c>
      <c r="I24" s="7" t="s">
        <v>14</v>
      </c>
      <c r="J24" s="8">
        <f>(H$25+C$25)/2</f>
        <v>34.453066852796859</v>
      </c>
    </row>
    <row r="25" spans="1:13" x14ac:dyDescent="0.2">
      <c r="A25" s="5"/>
      <c r="B25" s="5" t="s">
        <v>12</v>
      </c>
      <c r="C25" s="5">
        <f>C$24/C10</f>
        <v>36.816871732961708</v>
      </c>
      <c r="F25" s="5"/>
      <c r="G25" s="5" t="s">
        <v>12</v>
      </c>
      <c r="H25" s="5">
        <f>H$24/C10</f>
        <v>32.089261972632009</v>
      </c>
      <c r="I25" s="7" t="s">
        <v>8</v>
      </c>
      <c r="J25" s="8">
        <f>(H$26+C$26)/2</f>
        <v>540.49388529758744</v>
      </c>
    </row>
    <row r="26" spans="1:13" x14ac:dyDescent="0.2">
      <c r="A26" s="6"/>
      <c r="B26" s="6" t="s">
        <v>8</v>
      </c>
      <c r="C26" s="6">
        <f>C24*E3</f>
        <v>577.57685643697619</v>
      </c>
      <c r="F26" s="6"/>
      <c r="G26" s="6" t="s">
        <v>8</v>
      </c>
      <c r="H26" s="6">
        <f>H24*E3</f>
        <v>503.41091415819864</v>
      </c>
      <c r="I26" s="7" t="s">
        <v>19</v>
      </c>
      <c r="J26" s="8">
        <f xml:space="preserve"> J24*E3</f>
        <v>137.81226741118743</v>
      </c>
    </row>
    <row r="28" spans="1:13" x14ac:dyDescent="0.2">
      <c r="H28" t="s">
        <v>15</v>
      </c>
    </row>
    <row r="30" spans="1:13" x14ac:dyDescent="0.2">
      <c r="B30" t="s">
        <v>20</v>
      </c>
    </row>
    <row r="31" spans="1:13" x14ac:dyDescent="0.2">
      <c r="A31" t="s">
        <v>1</v>
      </c>
      <c r="B31" s="10" t="s">
        <v>22</v>
      </c>
      <c r="C31" s="10" t="s">
        <v>23</v>
      </c>
      <c r="D31" t="s">
        <v>27</v>
      </c>
      <c r="E31" t="s">
        <v>24</v>
      </c>
      <c r="F31" t="s">
        <v>25</v>
      </c>
      <c r="G31" t="s">
        <v>26</v>
      </c>
      <c r="H31" s="11" t="s">
        <v>28</v>
      </c>
      <c r="I31" s="11" t="s">
        <v>29</v>
      </c>
      <c r="J31" s="4" t="s">
        <v>11</v>
      </c>
      <c r="K31" s="4" t="s">
        <v>33</v>
      </c>
      <c r="L31" s="5" t="s">
        <v>12</v>
      </c>
      <c r="M31" s="2" t="s">
        <v>34</v>
      </c>
    </row>
    <row r="32" spans="1:13" x14ac:dyDescent="0.2">
      <c r="A32">
        <v>1</v>
      </c>
      <c r="B32" s="9">
        <v>21.307400000000001</v>
      </c>
      <c r="C32" s="9">
        <v>4.4000000000000003E-3</v>
      </c>
      <c r="D32">
        <f>B32/2</f>
        <v>10.653700000000001</v>
      </c>
      <c r="E32">
        <f>C32/2</f>
        <v>2.2000000000000001E-3</v>
      </c>
      <c r="F32">
        <f>SIN(D32*PI()/180)</f>
        <v>0.18487251778847574</v>
      </c>
      <c r="G32">
        <f>COS(D32*PI()/180)*E32</f>
        <v>2.1620775232368754E-3</v>
      </c>
      <c r="H32" s="12">
        <v>5.0858263245824303E-3</v>
      </c>
      <c r="I32" s="12">
        <v>4.2415641891328001E-4</v>
      </c>
      <c r="J32" s="16">
        <f>F$3/2/H32</f>
        <v>151.46014646169522</v>
      </c>
      <c r="K32" s="16">
        <f>F$3*I32/2/H32^2</f>
        <v>12.631731646193831</v>
      </c>
      <c r="L32" s="16">
        <f>J32/J$50</f>
        <v>38.618975062253256</v>
      </c>
      <c r="M32" s="16">
        <f>SQRT(1/J$50^2*K32^2+J32^2/J$50^4*K$50^2)</f>
        <v>3.2272905687739231</v>
      </c>
    </row>
    <row r="33" spans="1:13" x14ac:dyDescent="0.2">
      <c r="A33">
        <v>2</v>
      </c>
      <c r="B33" s="9">
        <v>21.986699999999999</v>
      </c>
      <c r="C33" s="9">
        <v>1.2999999999999999E-3</v>
      </c>
      <c r="D33">
        <f t="shared" ref="D33:D36" si="1">B33/2</f>
        <v>10.99335</v>
      </c>
      <c r="E33">
        <f t="shared" ref="E33:E36" si="2">C33/2</f>
        <v>6.4999999999999997E-4</v>
      </c>
      <c r="F33">
        <f t="shared" ref="F33:F36" si="3">SIN(D33*PI()/180)</f>
        <v>0.19069506212619666</v>
      </c>
      <c r="G33">
        <f t="shared" ref="G33:G36" si="4">COS(D33*PI()/180)*E33</f>
        <v>6.3807205992825751E-4</v>
      </c>
    </row>
    <row r="34" spans="1:13" x14ac:dyDescent="0.2">
      <c r="A34">
        <v>3</v>
      </c>
      <c r="B34" s="9">
        <v>22.435400000000001</v>
      </c>
      <c r="C34" s="9">
        <v>2E-3</v>
      </c>
      <c r="D34">
        <f t="shared" si="1"/>
        <v>11.217700000000001</v>
      </c>
      <c r="E34">
        <f t="shared" si="2"/>
        <v>1E-3</v>
      </c>
      <c r="F34">
        <f t="shared" si="3"/>
        <v>0.19453738182868319</v>
      </c>
      <c r="G34">
        <f t="shared" si="4"/>
        <v>9.8089510502970766E-4</v>
      </c>
    </row>
    <row r="35" spans="1:13" x14ac:dyDescent="0.2">
      <c r="A35">
        <v>4</v>
      </c>
      <c r="B35" s="9">
        <v>23.140899999999998</v>
      </c>
      <c r="C35" s="9">
        <v>1.8E-3</v>
      </c>
      <c r="D35">
        <f t="shared" si="1"/>
        <v>11.570449999999999</v>
      </c>
      <c r="E35">
        <f t="shared" si="2"/>
        <v>8.9999999999999998E-4</v>
      </c>
      <c r="F35">
        <f t="shared" si="3"/>
        <v>0.2005726835904563</v>
      </c>
      <c r="G35">
        <f t="shared" si="4"/>
        <v>8.8171094178524935E-4</v>
      </c>
    </row>
    <row r="36" spans="1:13" x14ac:dyDescent="0.2">
      <c r="A36">
        <v>5</v>
      </c>
      <c r="B36" s="9">
        <v>23.847200000000001</v>
      </c>
      <c r="C36" s="9">
        <v>3.8E-3</v>
      </c>
      <c r="D36">
        <f t="shared" si="1"/>
        <v>11.9236</v>
      </c>
      <c r="E36">
        <f t="shared" si="2"/>
        <v>1.9E-3</v>
      </c>
      <c r="F36">
        <f t="shared" si="3"/>
        <v>0.20660721349674996</v>
      </c>
      <c r="G36">
        <f t="shared" si="4"/>
        <v>1.859005537427283E-3</v>
      </c>
    </row>
    <row r="39" spans="1:13" x14ac:dyDescent="0.2">
      <c r="B39" t="s">
        <v>21</v>
      </c>
    </row>
    <row r="40" spans="1:13" x14ac:dyDescent="0.2">
      <c r="A40" t="s">
        <v>1</v>
      </c>
      <c r="B40" s="10" t="s">
        <v>22</v>
      </c>
      <c r="C40" s="10" t="s">
        <v>23</v>
      </c>
      <c r="D40" t="s">
        <v>27</v>
      </c>
      <c r="E40" t="s">
        <v>24</v>
      </c>
      <c r="F40" t="s">
        <v>25</v>
      </c>
      <c r="G40" t="s">
        <v>26</v>
      </c>
      <c r="H40" s="11" t="s">
        <v>28</v>
      </c>
      <c r="I40" s="11" t="s">
        <v>29</v>
      </c>
      <c r="J40" s="4" t="s">
        <v>11</v>
      </c>
      <c r="K40" s="4" t="s">
        <v>33</v>
      </c>
      <c r="L40" s="5" t="s">
        <v>12</v>
      </c>
      <c r="M40" s="2" t="s">
        <v>34</v>
      </c>
    </row>
    <row r="41" spans="1:13" x14ac:dyDescent="0.2">
      <c r="A41">
        <v>1</v>
      </c>
      <c r="B41" s="9">
        <v>44.484200000000001</v>
      </c>
      <c r="C41" s="9">
        <v>1.6299999999999999E-2</v>
      </c>
      <c r="D41">
        <f t="shared" ref="D41:E47" si="5">B41/2</f>
        <v>22.242100000000001</v>
      </c>
      <c r="E41">
        <f t="shared" si="5"/>
        <v>8.1499999999999993E-3</v>
      </c>
      <c r="F41">
        <f t="shared" ref="F41:F47" si="6">SIN(B41/2*PI()/180)</f>
        <v>0.3785209992932303</v>
      </c>
      <c r="G41">
        <f t="shared" ref="G41:G47" si="7">COS(B41/2*PI()/180)*E41</f>
        <v>7.5435805349409382E-3</v>
      </c>
      <c r="H41" s="17">
        <v>6.2310735631533297E-3</v>
      </c>
      <c r="I41" s="17">
        <v>7.2945373570070297E-4</v>
      </c>
      <c r="J41" s="16">
        <f>F$3/2/H41</f>
        <v>123.62235691696407</v>
      </c>
      <c r="K41" s="16">
        <f>F$3*I41/2/H41^2</f>
        <v>14.472111291135157</v>
      </c>
      <c r="L41" s="16">
        <f>J41/J$50</f>
        <v>31.520956703423035</v>
      </c>
      <c r="M41" s="16">
        <f>SQRT(1/J$50^2*K41^2+J41^2/J$50^4*K$50^2)</f>
        <v>3.6938365677240985</v>
      </c>
    </row>
    <row r="42" spans="1:13" x14ac:dyDescent="0.2">
      <c r="A42">
        <v>2</v>
      </c>
      <c r="B42" s="9">
        <v>45.1937</v>
      </c>
      <c r="C42" s="9">
        <v>4.4999999999999997E-3</v>
      </c>
      <c r="D42">
        <f t="shared" si="5"/>
        <v>22.59685</v>
      </c>
      <c r="E42">
        <f t="shared" si="5"/>
        <v>2.2499999999999998E-3</v>
      </c>
      <c r="F42">
        <f t="shared" si="6"/>
        <v>0.38424456594642364</v>
      </c>
      <c r="G42">
        <f t="shared" si="7"/>
        <v>2.0772705227773084E-3</v>
      </c>
    </row>
    <row r="43" spans="1:13" x14ac:dyDescent="0.2">
      <c r="A43">
        <v>3</v>
      </c>
      <c r="B43" s="9">
        <v>45.984400000000001</v>
      </c>
      <c r="C43" s="9">
        <v>2.8E-3</v>
      </c>
      <c r="D43">
        <f t="shared" si="5"/>
        <v>22.9922</v>
      </c>
      <c r="E43">
        <f t="shared" si="5"/>
        <v>1.4E-3</v>
      </c>
      <c r="F43">
        <f t="shared" si="6"/>
        <v>0.39060581131327365</v>
      </c>
      <c r="G43">
        <f t="shared" si="7"/>
        <v>1.2887812523193634E-3</v>
      </c>
      <c r="H43">
        <f>SLOPE(F41:F47,A41:A47)</f>
        <v>3.8762586930670118E-3</v>
      </c>
    </row>
    <row r="44" spans="1:13" x14ac:dyDescent="0.2">
      <c r="A44">
        <v>4</v>
      </c>
      <c r="B44" s="9">
        <v>46.251300000000001</v>
      </c>
      <c r="C44" s="9">
        <v>6.4999999999999997E-3</v>
      </c>
      <c r="D44">
        <f t="shared" si="5"/>
        <v>23.12565</v>
      </c>
      <c r="E44">
        <f t="shared" si="5"/>
        <v>3.2499999999999999E-3</v>
      </c>
      <c r="F44">
        <f t="shared" si="6"/>
        <v>0.39274886016010424</v>
      </c>
      <c r="G44">
        <f t="shared" si="7"/>
        <v>2.9888487358268132E-3</v>
      </c>
      <c r="H44" s="12">
        <v>3.3458254711583499E-3</v>
      </c>
      <c r="I44" s="12">
        <v>3.78754291331172E-4</v>
      </c>
    </row>
    <row r="45" spans="1:13" x14ac:dyDescent="0.2">
      <c r="A45">
        <v>5</v>
      </c>
      <c r="B45" s="9">
        <v>46.779299999999999</v>
      </c>
      <c r="C45" s="9">
        <v>1.1999999999999999E-3</v>
      </c>
      <c r="D45">
        <f t="shared" si="5"/>
        <v>23.38965</v>
      </c>
      <c r="E45">
        <f t="shared" si="5"/>
        <v>5.9999999999999995E-4</v>
      </c>
      <c r="F45">
        <f t="shared" si="6"/>
        <v>0.39698209951252422</v>
      </c>
      <c r="G45">
        <f t="shared" si="7"/>
        <v>5.5069581127877314E-4</v>
      </c>
      <c r="H45">
        <f>SLOPE(H15:H20,F15:F20)</f>
        <v>6.1206460037767918E-3</v>
      </c>
    </row>
    <row r="46" spans="1:13" x14ac:dyDescent="0.2">
      <c r="A46">
        <v>6</v>
      </c>
      <c r="B46" s="9">
        <v>47.027299999999997</v>
      </c>
      <c r="C46" s="9">
        <v>2.3999999999999998E-3</v>
      </c>
      <c r="D46">
        <f t="shared" si="5"/>
        <v>23.513649999999998</v>
      </c>
      <c r="E46">
        <f t="shared" si="5"/>
        <v>1.1999999999999999E-3</v>
      </c>
      <c r="F46">
        <f t="shared" si="6"/>
        <v>0.39896753565436793</v>
      </c>
      <c r="G46">
        <f t="shared" si="7"/>
        <v>1.1003580616831903E-3</v>
      </c>
    </row>
    <row r="47" spans="1:13" x14ac:dyDescent="0.2">
      <c r="A47">
        <v>7</v>
      </c>
      <c r="B47" s="9">
        <v>47.5015</v>
      </c>
      <c r="C47" s="9">
        <v>3.8E-3</v>
      </c>
      <c r="D47">
        <f t="shared" si="5"/>
        <v>23.75075</v>
      </c>
      <c r="E47">
        <f t="shared" si="5"/>
        <v>1.9E-3</v>
      </c>
      <c r="F47">
        <f t="shared" si="6"/>
        <v>0.40275867122347603</v>
      </c>
      <c r="G47">
        <f t="shared" si="7"/>
        <v>1.7390817934884555E-3</v>
      </c>
    </row>
    <row r="49" spans="1:11" x14ac:dyDescent="0.2">
      <c r="A49" t="s">
        <v>1</v>
      </c>
      <c r="B49" s="10" t="s">
        <v>22</v>
      </c>
      <c r="C49" s="10" t="s">
        <v>23</v>
      </c>
      <c r="D49" t="s">
        <v>27</v>
      </c>
      <c r="E49" t="s">
        <v>24</v>
      </c>
      <c r="F49" t="s">
        <v>25</v>
      </c>
      <c r="G49" t="s">
        <v>26</v>
      </c>
      <c r="H49" s="11" t="s">
        <v>28</v>
      </c>
      <c r="I49" s="11" t="s">
        <v>29</v>
      </c>
      <c r="J49" s="4" t="s">
        <v>31</v>
      </c>
      <c r="K49" s="4" t="s">
        <v>32</v>
      </c>
    </row>
    <row r="50" spans="1:11" x14ac:dyDescent="0.2">
      <c r="A50">
        <v>1</v>
      </c>
      <c r="B50" s="9">
        <v>23.140899999999998</v>
      </c>
      <c r="C50" s="9">
        <v>1.8E-3</v>
      </c>
      <c r="D50">
        <f t="shared" ref="D50:D51" si="8">B50/2</f>
        <v>11.570449999999999</v>
      </c>
      <c r="E50">
        <f t="shared" ref="E50:E51" si="9">C50/2</f>
        <v>8.9999999999999998E-4</v>
      </c>
      <c r="F50">
        <f t="shared" ref="F50" si="10">SIN(D50*PI()/180)</f>
        <v>0.2005726835904563</v>
      </c>
      <c r="G50">
        <f t="shared" ref="G50" si="11">COS(D50*PI()/180)*E50</f>
        <v>8.8171094178524935E-4</v>
      </c>
      <c r="H50" s="12">
        <v>0.19640940000000001</v>
      </c>
      <c r="I50" s="12">
        <v>1.0395497637668699E-3</v>
      </c>
      <c r="J50">
        <f>F3/2/H50</f>
        <v>3.9219100511482643</v>
      </c>
      <c r="K50">
        <f>F3/2/H50^2*I50</f>
        <v>2.0757767536513483E-2</v>
      </c>
    </row>
    <row r="51" spans="1:11" x14ac:dyDescent="0.2">
      <c r="A51">
        <v>2</v>
      </c>
      <c r="B51" s="9">
        <v>46.779299999999999</v>
      </c>
      <c r="C51" s="9">
        <v>1.1999999999999999E-3</v>
      </c>
      <c r="D51">
        <f t="shared" si="8"/>
        <v>23.38965</v>
      </c>
      <c r="E51">
        <f t="shared" si="9"/>
        <v>5.9999999999999995E-4</v>
      </c>
      <c r="F51">
        <f t="shared" ref="F51" si="12">SIN(B51/2*PI()/180)</f>
        <v>0.39698209951252422</v>
      </c>
      <c r="G51">
        <f t="shared" ref="G51" si="13">COS(B51/2*PI()/180)*E51</f>
        <v>5.5069581127877314E-4</v>
      </c>
    </row>
    <row r="53" spans="1:11" ht="21" x14ac:dyDescent="0.25">
      <c r="A53" s="13" t="s">
        <v>30</v>
      </c>
    </row>
    <row r="54" spans="1:11" x14ac:dyDescent="0.2">
      <c r="B54" s="14" t="s">
        <v>31</v>
      </c>
      <c r="C54" s="15" t="s">
        <v>32</v>
      </c>
      <c r="D54" s="15" t="s">
        <v>11</v>
      </c>
      <c r="E54" s="15" t="s">
        <v>33</v>
      </c>
      <c r="F54" s="15" t="s">
        <v>12</v>
      </c>
      <c r="G54" s="15" t="s">
        <v>34</v>
      </c>
    </row>
    <row r="55" spans="1:11" x14ac:dyDescent="0.2">
      <c r="A55">
        <v>22165</v>
      </c>
      <c r="B55">
        <f>J50</f>
        <v>3.9219100511482643</v>
      </c>
      <c r="C55">
        <f>K50</f>
        <v>2.0757767536513483E-2</v>
      </c>
      <c r="D55">
        <f>AVERAGE(J41,J32)</f>
        <v>137.54125168932964</v>
      </c>
      <c r="E55">
        <f>0.5*SQRT(K41^2+K32^2)</f>
        <v>9.6047208393119945</v>
      </c>
      <c r="F55">
        <f>AVERAGE(L41,L32)</f>
        <v>35.069965882838147</v>
      </c>
      <c r="G55">
        <f>0.5*SQRT(M41^2+M32^2)</f>
        <v>2.4525411823429621</v>
      </c>
    </row>
  </sheetData>
  <sortState xmlns:xlrd2="http://schemas.microsoft.com/office/spreadsheetml/2017/richdata2" ref="A41:A47">
    <sortCondition ref="A41:A47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2022-06-29T10:49:30Z</dcterms:created>
  <dcterms:modified xsi:type="dcterms:W3CDTF">2023-01-16T14:58:32Z</dcterms:modified>
</cp:coreProperties>
</file>