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22167/"/>
    </mc:Choice>
  </mc:AlternateContent>
  <xr:revisionPtr revIDLastSave="0" documentId="13_ncr:1_{83E30611-B8D9-9A41-BBF7-8C92A47E605B}" xr6:coauthVersionLast="47" xr6:coauthVersionMax="47" xr10:uidLastSave="{00000000-0000-0000-0000-000000000000}"/>
  <bookViews>
    <workbookView xWindow="-24400" yWindow="-12040" windowWidth="21340" windowHeight="21100" xr2:uid="{38F3E9A1-BF18-2346-85F1-363A2FC7BF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G49" i="1" l="1"/>
  <c r="E49" i="1"/>
  <c r="F49" i="1"/>
  <c r="D49" i="1"/>
  <c r="C49" i="1"/>
  <c r="B49" i="1"/>
  <c r="L38" i="1" l="1"/>
  <c r="N38" i="1" s="1"/>
  <c r="K38" i="1"/>
  <c r="M38" i="1" s="1"/>
  <c r="N29" i="1"/>
  <c r="M29" i="1"/>
  <c r="K44" i="1"/>
  <c r="L29" i="1"/>
  <c r="K29" i="1"/>
  <c r="F45" i="1" l="1"/>
  <c r="E45" i="1"/>
  <c r="H45" i="1" s="1"/>
  <c r="F44" i="1"/>
  <c r="E44" i="1"/>
  <c r="H44" i="1" s="1"/>
  <c r="E39" i="1"/>
  <c r="G39" i="1" s="1"/>
  <c r="F39" i="1"/>
  <c r="E40" i="1"/>
  <c r="G40" i="1" s="1"/>
  <c r="F40" i="1"/>
  <c r="E41" i="1"/>
  <c r="G41" i="1" s="1"/>
  <c r="F41" i="1"/>
  <c r="E30" i="1"/>
  <c r="G30" i="1" s="1"/>
  <c r="F30" i="1"/>
  <c r="E31" i="1"/>
  <c r="G31" i="1" s="1"/>
  <c r="F31" i="1"/>
  <c r="E32" i="1"/>
  <c r="G32" i="1" s="1"/>
  <c r="F32" i="1"/>
  <c r="E33" i="1"/>
  <c r="G33" i="1" s="1"/>
  <c r="F33" i="1"/>
  <c r="E34" i="1"/>
  <c r="G34" i="1" s="1"/>
  <c r="F34" i="1"/>
  <c r="F38" i="1"/>
  <c r="E38" i="1"/>
  <c r="G38" i="1" s="1"/>
  <c r="H29" i="1"/>
  <c r="G29" i="1"/>
  <c r="F29" i="1"/>
  <c r="E29" i="1"/>
  <c r="G45" i="1" l="1"/>
  <c r="G44" i="1"/>
  <c r="H41" i="1"/>
  <c r="H40" i="1"/>
  <c r="H39" i="1"/>
  <c r="H30" i="1"/>
  <c r="H34" i="1"/>
  <c r="H33" i="1"/>
  <c r="H32" i="1"/>
  <c r="H31" i="1"/>
  <c r="H38" i="1"/>
  <c r="C3" i="1"/>
  <c r="C16" i="1"/>
  <c r="C17" i="1"/>
  <c r="C18" i="1"/>
  <c r="C19" i="1"/>
  <c r="C20" i="1"/>
  <c r="C15" i="1"/>
  <c r="C21" i="1" s="1"/>
  <c r="C22" i="1" s="1"/>
  <c r="C4" i="1"/>
  <c r="H16" i="1"/>
  <c r="H17" i="1"/>
  <c r="H18" i="1"/>
  <c r="H15" i="1"/>
  <c r="H20" i="1" s="1"/>
  <c r="H21" i="1" s="1"/>
  <c r="C9" i="1" l="1"/>
  <c r="C10" i="1" s="1"/>
  <c r="C23" i="1" s="1"/>
  <c r="C24" i="1"/>
  <c r="K21" i="1"/>
  <c r="H23" i="1"/>
  <c r="K23" i="1" s="1"/>
  <c r="H22" i="1" l="1"/>
  <c r="K22" i="1"/>
  <c r="K24" i="1" l="1"/>
</calcChain>
</file>

<file path=xl/sharedStrings.xml><?xml version="1.0" encoding="utf-8"?>
<sst xmlns="http://schemas.openxmlformats.org/spreadsheetml/2006/main" count="77" uniqueCount="32">
  <si>
    <t>Sample</t>
  </si>
  <si>
    <t>n</t>
  </si>
  <si>
    <t>2ϑ</t>
  </si>
  <si>
    <t>sinϑ</t>
  </si>
  <si>
    <t>repetitions</t>
  </si>
  <si>
    <t>𝞬 (x-rays) (Angstrom)</t>
  </si>
  <si>
    <t>001 Peak</t>
  </si>
  <si>
    <t>002 Peak</t>
  </si>
  <si>
    <t>thickness</t>
  </si>
  <si>
    <t>mean values</t>
  </si>
  <si>
    <t xml:space="preserve">slope </t>
  </si>
  <si>
    <t xml:space="preserve">ƛ </t>
  </si>
  <si>
    <t xml:space="preserve">uc </t>
  </si>
  <si>
    <t xml:space="preserve">c </t>
  </si>
  <si>
    <t>uc</t>
  </si>
  <si>
    <t>Fehler übernehmen vom Gauss fit -&gt; linear fit</t>
  </si>
  <si>
    <t>22167 (10,8)*6</t>
  </si>
  <si>
    <t>thickness (uc)</t>
  </si>
  <si>
    <t>thickness (A)</t>
  </si>
  <si>
    <t>2𝛝 (deg)</t>
  </si>
  <si>
    <t>∆_2𝛝</t>
  </si>
  <si>
    <t>𝛝 (deg)</t>
  </si>
  <si>
    <t>∆_𝛝</t>
  </si>
  <si>
    <t>sin(𝛝) (rad)</t>
  </si>
  <si>
    <t>∆_sin𝛝</t>
  </si>
  <si>
    <t>slope</t>
  </si>
  <si>
    <t>delta_slope</t>
  </si>
  <si>
    <t xml:space="preserve">∆ƛ </t>
  </si>
  <si>
    <t>∆uc</t>
  </si>
  <si>
    <t>c</t>
  </si>
  <si>
    <t>∆c</t>
  </si>
  <si>
    <t>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</si>
</sst>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0"/>
      <color theme="1"/>
      <name val="Helvetica"/>
      <family val="2"/>
    </font>
    <font>
      <b/>
      <sz val="10"/>
      <color rgb="FF000000"/>
      <name val="Helvetica Neue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8B1E7"/>
        <bgColor indexed="64"/>
      </patternFill>
    </fill>
    <fill>
      <patternFill patternType="solid">
        <fgColor rgb="FFCD7D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9" borderId="0" xfId="0" applyFont="1" applyFill="1"/>
    <xf numFmtId="0" fontId="2" fillId="9" borderId="0" xfId="0" applyFont="1" applyFill="1"/>
    <xf numFmtId="0" fontId="0" fillId="10" borderId="0" xfId="0" applyFill="1"/>
    <xf numFmtId="0" fontId="6" fillId="0" borderId="0" xfId="0" applyFont="1"/>
    <xf numFmtId="0" fontId="1" fillId="11" borderId="0" xfId="0" applyFont="1" applyFill="1"/>
    <xf numFmtId="0" fontId="0" fillId="11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002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Tabelle1!$F$15:$F$18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Tabelle1!$H$15:$H$18</c:f>
              <c:numCache>
                <c:formatCode>General</c:formatCode>
                <c:ptCount val="4"/>
                <c:pt idx="0">
                  <c:v>0.36873787811244457</c:v>
                </c:pt>
                <c:pt idx="1">
                  <c:v>0.37777614793713532</c:v>
                </c:pt>
                <c:pt idx="2">
                  <c:v>0.38587464451291037</c:v>
                </c:pt>
                <c:pt idx="3">
                  <c:v>0.39448967176495259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944C-B43F-D42090AF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087"/>
        <c:axId val="204387759"/>
      </c:scatterChart>
      <c:valAx>
        <c:axId val="2043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7759"/>
        <c:crosses val="autoZero"/>
        <c:crossBetween val="midCat"/>
      </c:valAx>
      <c:valAx>
        <c:axId val="2043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30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001</a:t>
            </a:r>
            <a:r>
              <a:rPr lang="de-DE" baseline="0"/>
              <a:t> Peak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Tabelle1!$C$15:$C$20</c:f>
              <c:numCache>
                <c:formatCode>General</c:formatCode>
                <c:ptCount val="6"/>
                <c:pt idx="0">
                  <c:v>0.17251536477716989</c:v>
                </c:pt>
                <c:pt idx="1">
                  <c:v>0.18060497736605696</c:v>
                </c:pt>
                <c:pt idx="2">
                  <c:v>0.18934308703643729</c:v>
                </c:pt>
                <c:pt idx="3">
                  <c:v>0.19793449761955881</c:v>
                </c:pt>
                <c:pt idx="4">
                  <c:v>0.20667210457718516</c:v>
                </c:pt>
                <c:pt idx="5">
                  <c:v>0.21298178592413544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4-864C-95AC-2688868E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95487"/>
        <c:axId val="1068172863"/>
      </c:scatterChart>
      <c:valAx>
        <c:axId val="10682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172863"/>
        <c:crosses val="autoZero"/>
        <c:crossBetween val="midCat"/>
      </c:valAx>
      <c:valAx>
        <c:axId val="10681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29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97910</xdr:colOff>
      <xdr:row>29</xdr:row>
      <xdr:rowOff>147082</xdr:rowOff>
    </xdr:from>
    <xdr:to>
      <xdr:col>26</xdr:col>
      <xdr:colOff>85210</xdr:colOff>
      <xdr:row>43</xdr:row>
      <xdr:rowOff>83582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C07EC96-50AA-740C-98AE-D983E26C6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378737</xdr:colOff>
      <xdr:row>0</xdr:row>
      <xdr:rowOff>97692</xdr:rowOff>
    </xdr:from>
    <xdr:to>
      <xdr:col>23</xdr:col>
      <xdr:colOff>713444</xdr:colOff>
      <xdr:row>28</xdr:row>
      <xdr:rowOff>2941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AE4CC83-392B-6B73-F4FC-9075C3E1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8139" y="97692"/>
          <a:ext cx="7759322" cy="5679950"/>
        </a:xfrm>
        <a:prstGeom prst="rect">
          <a:avLst/>
        </a:prstGeom>
      </xdr:spPr>
    </xdr:pic>
    <xdr:clientData/>
  </xdr:twoCellAnchor>
  <xdr:twoCellAnchor editAs="oneCell">
    <xdr:from>
      <xdr:col>23</xdr:col>
      <xdr:colOff>817070</xdr:colOff>
      <xdr:row>0</xdr:row>
      <xdr:rowOff>32564</xdr:rowOff>
    </xdr:from>
    <xdr:to>
      <xdr:col>32</xdr:col>
      <xdr:colOff>322747</xdr:colOff>
      <xdr:row>28</xdr:row>
      <xdr:rowOff>9205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B3A185-9521-8206-5C4D-ADF1E7ADE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91087" y="32564"/>
          <a:ext cx="6930292" cy="5751342"/>
        </a:xfrm>
        <a:prstGeom prst="rect">
          <a:avLst/>
        </a:prstGeom>
      </xdr:spPr>
    </xdr:pic>
    <xdr:clientData/>
  </xdr:twoCellAnchor>
  <xdr:twoCellAnchor>
    <xdr:from>
      <xdr:col>14</xdr:col>
      <xdr:colOff>397770</xdr:colOff>
      <xdr:row>30</xdr:row>
      <xdr:rowOff>80109</xdr:rowOff>
    </xdr:from>
    <xdr:to>
      <xdr:col>20</xdr:col>
      <xdr:colOff>17313</xdr:colOff>
      <xdr:row>43</xdr:row>
      <xdr:rowOff>184748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C4FB1E-4996-F25B-4FB2-1C95CDEC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378737</xdr:colOff>
      <xdr:row>0</xdr:row>
      <xdr:rowOff>97692</xdr:rowOff>
    </xdr:from>
    <xdr:to>
      <xdr:col>16</xdr:col>
      <xdr:colOff>392523</xdr:colOff>
      <xdr:row>1</xdr:row>
      <xdr:rowOff>107353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2AA43B2-8F9E-D0BC-BF14-6A6A1998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8139" y="97692"/>
          <a:ext cx="1663700" cy="2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A811-6E98-204A-8B69-49F1E7A0D4D1}">
  <dimension ref="A1:N51"/>
  <sheetViews>
    <sheetView tabSelected="1" topLeftCell="B5" zoomScale="117" zoomScaleNormal="100" workbookViewId="0">
      <selection activeCell="L44" sqref="L44"/>
    </sheetView>
  </sheetViews>
  <sheetFormatPr baseColWidth="10" defaultRowHeight="16" x14ac:dyDescent="0.2"/>
  <sheetData>
    <row r="1" spans="1:8" x14ac:dyDescent="0.2">
      <c r="A1" t="s">
        <v>0</v>
      </c>
      <c r="B1" t="s">
        <v>16</v>
      </c>
    </row>
    <row r="2" spans="1:8" x14ac:dyDescent="0.2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5</v>
      </c>
    </row>
    <row r="3" spans="1:8" x14ac:dyDescent="0.2">
      <c r="A3">
        <v>1</v>
      </c>
      <c r="B3" s="10">
        <v>22.8324</v>
      </c>
      <c r="C3">
        <f>SIN(B3/2*PI()/180)</f>
        <v>0.19793449761955881</v>
      </c>
      <c r="E3">
        <v>6</v>
      </c>
      <c r="F3">
        <v>1.5406</v>
      </c>
    </row>
    <row r="4" spans="1:8" x14ac:dyDescent="0.2">
      <c r="A4">
        <v>2</v>
      </c>
      <c r="B4" s="9">
        <v>46.468299999999999</v>
      </c>
      <c r="C4">
        <f>SIN(B4/2*PI()/180)</f>
        <v>0.39448967176495259</v>
      </c>
    </row>
    <row r="5" spans="1:8" x14ac:dyDescent="0.2">
      <c r="A5">
        <v>3</v>
      </c>
    </row>
    <row r="6" spans="1:8" x14ac:dyDescent="0.2">
      <c r="A6">
        <v>4</v>
      </c>
    </row>
    <row r="7" spans="1:8" x14ac:dyDescent="0.2">
      <c r="A7">
        <v>5</v>
      </c>
    </row>
    <row r="9" spans="1:8" x14ac:dyDescent="0.2">
      <c r="A9" s="2"/>
      <c r="B9" s="2" t="s">
        <v>10</v>
      </c>
      <c r="C9" s="2">
        <f>SLOPE(C3:C4,A3:A4)</f>
        <v>0.19655517414539378</v>
      </c>
    </row>
    <row r="10" spans="1:8" x14ac:dyDescent="0.2">
      <c r="A10" s="4"/>
      <c r="B10" s="4" t="s">
        <v>13</v>
      </c>
      <c r="C10" s="4">
        <f>F3/2/C9</f>
        <v>3.9190013865023037</v>
      </c>
    </row>
    <row r="13" spans="1:8" x14ac:dyDescent="0.2">
      <c r="A13" s="3" t="s">
        <v>6</v>
      </c>
      <c r="F13" s="3" t="s">
        <v>7</v>
      </c>
    </row>
    <row r="14" spans="1:8" x14ac:dyDescent="0.2">
      <c r="A14" s="1" t="s">
        <v>1</v>
      </c>
      <c r="B14" s="1" t="s">
        <v>2</v>
      </c>
      <c r="C14" s="1" t="s">
        <v>3</v>
      </c>
      <c r="F14" s="1" t="s">
        <v>1</v>
      </c>
      <c r="G14" s="1" t="s">
        <v>2</v>
      </c>
      <c r="H14" s="1" t="s">
        <v>3</v>
      </c>
    </row>
    <row r="15" spans="1:8" x14ac:dyDescent="0.2">
      <c r="A15">
        <v>1</v>
      </c>
      <c r="B15" s="10">
        <v>19.868200000000002</v>
      </c>
      <c r="C15">
        <f t="shared" ref="C15:C20" si="0">SIN(B15/2*PI()/180)</f>
        <v>0.17251536477716989</v>
      </c>
      <c r="F15">
        <v>1</v>
      </c>
      <c r="G15" s="10">
        <v>43.275599999999997</v>
      </c>
      <c r="H15">
        <f>SIN(G15/2*PI()/180)</f>
        <v>0.36873787811244457</v>
      </c>
    </row>
    <row r="16" spans="1:8" x14ac:dyDescent="0.2">
      <c r="A16">
        <v>2</v>
      </c>
      <c r="B16" s="10">
        <v>20.81</v>
      </c>
      <c r="C16">
        <f t="shared" si="0"/>
        <v>0.18060497736605696</v>
      </c>
      <c r="F16">
        <v>2</v>
      </c>
      <c r="G16" s="10">
        <v>44.392000000000003</v>
      </c>
      <c r="H16">
        <f>SIN(G16/2*PI()/180)</f>
        <v>0.37777614793713532</v>
      </c>
    </row>
    <row r="17" spans="1:14" x14ac:dyDescent="0.2">
      <c r="A17">
        <v>3</v>
      </c>
      <c r="B17" s="10">
        <v>21.828900000000001</v>
      </c>
      <c r="C17">
        <f t="shared" si="0"/>
        <v>0.18934308703643729</v>
      </c>
      <c r="F17">
        <v>3</v>
      </c>
      <c r="G17" s="10">
        <v>45.396099999999997</v>
      </c>
      <c r="H17">
        <f>SIN(G17/2*PI()/180)</f>
        <v>0.38587464451291037</v>
      </c>
    </row>
    <row r="18" spans="1:14" x14ac:dyDescent="0.2">
      <c r="A18">
        <v>4</v>
      </c>
      <c r="B18" s="10">
        <v>22.8324</v>
      </c>
      <c r="C18">
        <f t="shared" si="0"/>
        <v>0.19793449761955881</v>
      </c>
      <c r="F18">
        <v>4</v>
      </c>
      <c r="G18" s="10">
        <v>46.468299999999999</v>
      </c>
      <c r="H18">
        <f>SIN(G18/2*PI()/180)</f>
        <v>0.39448967176495259</v>
      </c>
    </row>
    <row r="19" spans="1:14" x14ac:dyDescent="0.2">
      <c r="A19">
        <v>5</v>
      </c>
      <c r="B19" s="10">
        <v>23.854800000000001</v>
      </c>
      <c r="C19">
        <f t="shared" si="0"/>
        <v>0.20667210457718516</v>
      </c>
      <c r="F19">
        <v>5</v>
      </c>
    </row>
    <row r="20" spans="1:14" x14ac:dyDescent="0.2">
      <c r="A20">
        <v>6</v>
      </c>
      <c r="B20" s="10">
        <v>24.5943</v>
      </c>
      <c r="C20">
        <f t="shared" si="0"/>
        <v>0.21298178592413544</v>
      </c>
      <c r="F20" s="2"/>
      <c r="G20" s="2" t="s">
        <v>10</v>
      </c>
      <c r="H20" s="2">
        <f>SLOPE(H15:H18,F15:F18)</f>
        <v>8.5353877533299091E-3</v>
      </c>
      <c r="J20" s="3" t="s">
        <v>9</v>
      </c>
    </row>
    <row r="21" spans="1:14" x14ac:dyDescent="0.2">
      <c r="A21" s="2"/>
      <c r="B21" s="2" t="s">
        <v>10</v>
      </c>
      <c r="C21" s="2">
        <f>SLOPE(C15:C20,A15:A20)</f>
        <v>8.2607113700381117E-3</v>
      </c>
      <c r="F21" s="4"/>
      <c r="G21" s="4" t="s">
        <v>11</v>
      </c>
      <c r="H21" s="4">
        <f>F$3/2/H$20</f>
        <v>90.24780387973388</v>
      </c>
      <c r="J21" s="7" t="s">
        <v>11</v>
      </c>
      <c r="K21" s="8">
        <f>(H21+C22)/2</f>
        <v>91.748215845440797</v>
      </c>
    </row>
    <row r="22" spans="1:14" x14ac:dyDescent="0.2">
      <c r="A22" s="4"/>
      <c r="B22" s="4" t="s">
        <v>11</v>
      </c>
      <c r="C22" s="4">
        <f>F3/2/C21</f>
        <v>93.248627811147713</v>
      </c>
      <c r="F22" s="5"/>
      <c r="G22" s="5" t="s">
        <v>12</v>
      </c>
      <c r="H22" s="5">
        <f>H$21/C$10</f>
        <v>23.028265361314343</v>
      </c>
      <c r="J22" s="7" t="s">
        <v>14</v>
      </c>
      <c r="K22" s="8">
        <f>(H22+C23)/2</f>
        <v>23.411121047682453</v>
      </c>
    </row>
    <row r="23" spans="1:14" x14ac:dyDescent="0.2">
      <c r="A23" s="5"/>
      <c r="B23" s="5" t="s">
        <v>12</v>
      </c>
      <c r="C23" s="5">
        <f>C$22/C$10</f>
        <v>23.793976734050563</v>
      </c>
      <c r="F23" s="6"/>
      <c r="G23" s="6" t="s">
        <v>8</v>
      </c>
      <c r="H23" s="6">
        <f>E3*H21</f>
        <v>541.48682327840334</v>
      </c>
      <c r="J23" s="7" t="s">
        <v>18</v>
      </c>
      <c r="K23" s="8">
        <f>(H23+C24)/2</f>
        <v>550.48929507264484</v>
      </c>
    </row>
    <row r="24" spans="1:14" x14ac:dyDescent="0.2">
      <c r="A24" s="6"/>
      <c r="B24" s="6" t="s">
        <v>8</v>
      </c>
      <c r="C24" s="6">
        <f>C22*E3</f>
        <v>559.49176686688634</v>
      </c>
      <c r="J24" s="7" t="s">
        <v>17</v>
      </c>
      <c r="K24" s="8">
        <f>K22*E3</f>
        <v>140.46672628609471</v>
      </c>
    </row>
    <row r="26" spans="1:14" x14ac:dyDescent="0.2">
      <c r="E26" t="s">
        <v>15</v>
      </c>
    </row>
    <row r="27" spans="1:14" x14ac:dyDescent="0.2">
      <c r="C27" s="3" t="s">
        <v>6</v>
      </c>
    </row>
    <row r="28" spans="1:14" x14ac:dyDescent="0.2">
      <c r="B28" t="s">
        <v>1</v>
      </c>
      <c r="C28" s="11" t="s">
        <v>19</v>
      </c>
      <c r="D28" s="11" t="s">
        <v>20</v>
      </c>
      <c r="E28" t="s">
        <v>21</v>
      </c>
      <c r="F28" t="s">
        <v>22</v>
      </c>
      <c r="G28" t="s">
        <v>23</v>
      </c>
      <c r="H28" t="s">
        <v>24</v>
      </c>
      <c r="I28" s="12" t="s">
        <v>25</v>
      </c>
      <c r="J28" s="12" t="s">
        <v>26</v>
      </c>
      <c r="K28" s="4" t="s">
        <v>11</v>
      </c>
      <c r="L28" s="4" t="s">
        <v>27</v>
      </c>
      <c r="M28" s="5" t="s">
        <v>12</v>
      </c>
      <c r="N28" s="2" t="s">
        <v>28</v>
      </c>
    </row>
    <row r="29" spans="1:14" x14ac:dyDescent="0.2">
      <c r="B29">
        <v>1</v>
      </c>
      <c r="C29" s="9">
        <v>19.868200000000002</v>
      </c>
      <c r="D29" s="9">
        <v>9.1000000000000004E-3</v>
      </c>
      <c r="E29">
        <f>C29/2</f>
        <v>9.9341000000000008</v>
      </c>
      <c r="F29">
        <f>D29/2</f>
        <v>4.5500000000000002E-3</v>
      </c>
      <c r="G29">
        <f>SIN(E29*PI()/180)</f>
        <v>0.17251536477716989</v>
      </c>
      <c r="H29">
        <f>COS(E29*PI()/180)*F29</f>
        <v>4.4817810621090529E-3</v>
      </c>
      <c r="I29" s="13">
        <v>8.4724808160645294E-3</v>
      </c>
      <c r="J29" s="13">
        <v>9.6356138361356695E-4</v>
      </c>
      <c r="K29" s="14">
        <f>F$3/2/I29</f>
        <v>90.917880691974773</v>
      </c>
      <c r="L29" s="14">
        <f>F$3*J29/2/I29^2</f>
        <v>10.33994184426669</v>
      </c>
      <c r="M29" s="14">
        <f>K29/K$44</f>
        <v>23.19924639160174</v>
      </c>
      <c r="N29" s="14">
        <f>SQRT(1/K$44^2*L29^2+K29^2/K$44^4*L44^2)</f>
        <v>2.6444693739699625</v>
      </c>
    </row>
    <row r="30" spans="1:14" x14ac:dyDescent="0.2">
      <c r="B30">
        <v>2</v>
      </c>
      <c r="C30" s="9">
        <v>20.81</v>
      </c>
      <c r="D30" s="9">
        <v>2.46E-2</v>
      </c>
      <c r="E30">
        <f t="shared" ref="E30:E34" si="1">C30/2</f>
        <v>10.404999999999999</v>
      </c>
      <c r="F30">
        <f t="shared" ref="F30:F34" si="2">D30/2</f>
        <v>1.23E-2</v>
      </c>
      <c r="G30">
        <f t="shared" ref="G30:G34" si="3">SIN(E30*PI()/180)</f>
        <v>0.18060497736605696</v>
      </c>
      <c r="H30">
        <f t="shared" ref="H30:H34" si="4">COS(E30*PI()/180)*F30</f>
        <v>1.2097735279752372E-2</v>
      </c>
    </row>
    <row r="31" spans="1:14" x14ac:dyDescent="0.2">
      <c r="B31">
        <v>3</v>
      </c>
      <c r="C31" s="9">
        <v>21.828900000000001</v>
      </c>
      <c r="D31" s="9">
        <v>3.3E-3</v>
      </c>
      <c r="E31">
        <f t="shared" si="1"/>
        <v>10.91445</v>
      </c>
      <c r="F31">
        <f t="shared" si="2"/>
        <v>1.65E-3</v>
      </c>
      <c r="G31">
        <f t="shared" si="3"/>
        <v>0.18934308703643729</v>
      </c>
      <c r="H31">
        <f t="shared" si="4"/>
        <v>1.6201531361119514E-3</v>
      </c>
    </row>
    <row r="32" spans="1:14" x14ac:dyDescent="0.2">
      <c r="B32">
        <v>4</v>
      </c>
      <c r="C32" s="9">
        <v>22.8324</v>
      </c>
      <c r="D32" s="9">
        <v>2.8E-3</v>
      </c>
      <c r="E32">
        <f t="shared" si="1"/>
        <v>11.4162</v>
      </c>
      <c r="F32">
        <f t="shared" si="2"/>
        <v>1.4E-3</v>
      </c>
      <c r="G32">
        <f t="shared" si="3"/>
        <v>0.19793449761955881</v>
      </c>
      <c r="H32">
        <f t="shared" si="4"/>
        <v>1.372301348799928E-3</v>
      </c>
    </row>
    <row r="33" spans="1:14" x14ac:dyDescent="0.2">
      <c r="B33">
        <v>5</v>
      </c>
      <c r="C33" s="9">
        <v>23.854800000000001</v>
      </c>
      <c r="D33" s="9">
        <v>4.5999999999999999E-3</v>
      </c>
      <c r="E33">
        <f t="shared" si="1"/>
        <v>11.9274</v>
      </c>
      <c r="F33">
        <f t="shared" si="2"/>
        <v>2.3E-3</v>
      </c>
      <c r="G33">
        <f t="shared" si="3"/>
        <v>0.20667210457718516</v>
      </c>
      <c r="H33">
        <f t="shared" si="4"/>
        <v>2.2503436030733574E-3</v>
      </c>
    </row>
    <row r="34" spans="1:14" x14ac:dyDescent="0.2">
      <c r="B34">
        <v>6</v>
      </c>
      <c r="C34" s="9">
        <v>24.5943</v>
      </c>
      <c r="D34" s="9">
        <v>1.3100000000000001E-2</v>
      </c>
      <c r="E34">
        <f t="shared" si="1"/>
        <v>12.29715</v>
      </c>
      <c r="F34">
        <f t="shared" si="2"/>
        <v>6.5500000000000003E-3</v>
      </c>
      <c r="G34">
        <f t="shared" si="3"/>
        <v>0.21298178592413544</v>
      </c>
      <c r="H34">
        <f t="shared" si="4"/>
        <v>6.3997179119229175E-3</v>
      </c>
    </row>
    <row r="35" spans="1:14" x14ac:dyDescent="0.2">
      <c r="E35" s="9"/>
      <c r="F35" s="9"/>
    </row>
    <row r="36" spans="1:14" x14ac:dyDescent="0.2">
      <c r="C36" s="3" t="s">
        <v>7</v>
      </c>
    </row>
    <row r="37" spans="1:14" x14ac:dyDescent="0.2">
      <c r="B37" t="s">
        <v>1</v>
      </c>
      <c r="C37" s="11" t="s">
        <v>19</v>
      </c>
      <c r="D37" s="11" t="s">
        <v>20</v>
      </c>
      <c r="E37" t="s">
        <v>21</v>
      </c>
      <c r="F37" t="s">
        <v>22</v>
      </c>
      <c r="G37" t="s">
        <v>23</v>
      </c>
      <c r="H37" t="s">
        <v>24</v>
      </c>
      <c r="I37" s="12" t="s">
        <v>25</v>
      </c>
      <c r="J37" s="12" t="s">
        <v>26</v>
      </c>
      <c r="K37" s="4" t="s">
        <v>11</v>
      </c>
      <c r="L37" s="4" t="s">
        <v>27</v>
      </c>
      <c r="M37" s="5" t="s">
        <v>12</v>
      </c>
      <c r="N37" s="2" t="s">
        <v>28</v>
      </c>
    </row>
    <row r="38" spans="1:14" x14ac:dyDescent="0.2">
      <c r="B38">
        <v>1</v>
      </c>
      <c r="C38" s="9">
        <v>43.275599999999997</v>
      </c>
      <c r="D38" s="9">
        <v>1.24E-2</v>
      </c>
      <c r="E38">
        <f>C38/2</f>
        <v>21.637799999999999</v>
      </c>
      <c r="F38">
        <f>D38/2</f>
        <v>6.1999999999999998E-3</v>
      </c>
      <c r="G38">
        <f>SIN(E38*PI()/180)</f>
        <v>0.36873787811244457</v>
      </c>
      <c r="H38">
        <f>COS(E38*PI()/180)*F38</f>
        <v>5.7631071984913552E-3</v>
      </c>
      <c r="I38" s="13">
        <v>8.5901651609359697E-3</v>
      </c>
      <c r="J38" s="13">
        <v>7.9935025451564597E-4</v>
      </c>
      <c r="K38" s="14">
        <f>F$3/2/I38</f>
        <v>89.672315440797576</v>
      </c>
      <c r="L38" s="14">
        <f>F$3*J38/2/I38^2</f>
        <v>8.3443783475286217</v>
      </c>
      <c r="M38" s="14">
        <f>K38/K$44</f>
        <v>22.881419194806689</v>
      </c>
      <c r="N38" s="14">
        <f>SQRT(1/K$44^2*L38^2+K38^2/K$44^4*L53^2)</f>
        <v>2.1292103136996072</v>
      </c>
    </row>
    <row r="39" spans="1:14" x14ac:dyDescent="0.2">
      <c r="B39">
        <v>2</v>
      </c>
      <c r="C39" s="9">
        <v>44.392000000000003</v>
      </c>
      <c r="D39" s="9">
        <v>1.04E-2</v>
      </c>
      <c r="E39">
        <f t="shared" ref="E39:E41" si="5">C39/2</f>
        <v>22.196000000000002</v>
      </c>
      <c r="F39">
        <f t="shared" ref="F39:F41" si="6">D39/2</f>
        <v>5.1999999999999998E-3</v>
      </c>
      <c r="G39">
        <f t="shared" ref="G39:G41" si="7">SIN(E39*PI()/180)</f>
        <v>0.37777614793713532</v>
      </c>
      <c r="H39">
        <f t="shared" ref="H39:H41" si="8">COS(E39*PI()/180)*F39</f>
        <v>4.8146641962473393E-3</v>
      </c>
    </row>
    <row r="40" spans="1:14" x14ac:dyDescent="0.2">
      <c r="B40">
        <v>3</v>
      </c>
      <c r="C40" s="9">
        <v>45.396099999999997</v>
      </c>
      <c r="D40" s="9">
        <v>1.2999999999999999E-3</v>
      </c>
      <c r="E40">
        <f t="shared" si="5"/>
        <v>22.698049999999999</v>
      </c>
      <c r="F40">
        <f t="shared" si="6"/>
        <v>6.4999999999999997E-4</v>
      </c>
      <c r="G40">
        <f t="shared" si="7"/>
        <v>0.38587464451291037</v>
      </c>
      <c r="H40">
        <f t="shared" si="8"/>
        <v>5.996582948313646E-4</v>
      </c>
    </row>
    <row r="41" spans="1:14" x14ac:dyDescent="0.2">
      <c r="B41">
        <v>4</v>
      </c>
      <c r="C41" s="9">
        <v>46.468299999999999</v>
      </c>
      <c r="D41" s="9">
        <v>1.4E-3</v>
      </c>
      <c r="E41">
        <f t="shared" si="5"/>
        <v>23.23415</v>
      </c>
      <c r="F41">
        <f t="shared" si="6"/>
        <v>6.9999999999999999E-4</v>
      </c>
      <c r="G41">
        <f t="shared" si="7"/>
        <v>0.39448967176495259</v>
      </c>
      <c r="H41">
        <f t="shared" si="8"/>
        <v>6.432302623840721E-4</v>
      </c>
    </row>
    <row r="42" spans="1:14" x14ac:dyDescent="0.2">
      <c r="C42" s="9"/>
      <c r="D42" s="9"/>
    </row>
    <row r="43" spans="1:14" x14ac:dyDescent="0.2">
      <c r="B43" t="s">
        <v>1</v>
      </c>
      <c r="C43" s="11" t="s">
        <v>19</v>
      </c>
      <c r="D43" s="11" t="s">
        <v>20</v>
      </c>
      <c r="E43" t="s">
        <v>21</v>
      </c>
      <c r="F43" t="s">
        <v>22</v>
      </c>
      <c r="G43" t="s">
        <v>23</v>
      </c>
      <c r="H43" t="s">
        <v>24</v>
      </c>
      <c r="I43" s="12" t="s">
        <v>25</v>
      </c>
      <c r="J43" s="12" t="s">
        <v>26</v>
      </c>
      <c r="K43" s="4" t="s">
        <v>29</v>
      </c>
      <c r="L43" s="4" t="s">
        <v>30</v>
      </c>
    </row>
    <row r="44" spans="1:14" x14ac:dyDescent="0.2">
      <c r="B44">
        <v>1</v>
      </c>
      <c r="C44" s="9">
        <v>22.8324</v>
      </c>
      <c r="D44" s="9">
        <v>2.8E-3</v>
      </c>
      <c r="E44">
        <f t="shared" ref="E44:E45" si="9">C44/2</f>
        <v>11.4162</v>
      </c>
      <c r="F44">
        <f t="shared" ref="F44:F45" si="10">D44/2</f>
        <v>1.4E-3</v>
      </c>
      <c r="G44">
        <f t="shared" ref="G44:G45" si="11">SIN(E44*PI()/180)</f>
        <v>0.19793449761955881</v>
      </c>
      <c r="H44">
        <f t="shared" ref="H44:H45" si="12">COS(E44*PI()/180)*F44</f>
        <v>1.372301348799928E-3</v>
      </c>
      <c r="I44" s="13">
        <v>0.19655517</v>
      </c>
      <c r="J44" s="13">
        <v>1.51556990577411E-3</v>
      </c>
      <c r="K44" s="14">
        <f>F$3/2/I44</f>
        <v>3.9190014691549449</v>
      </c>
      <c r="L44" s="14">
        <f>F$3/2/I44^2*J44</f>
        <v>3.0218084252557481E-2</v>
      </c>
    </row>
    <row r="45" spans="1:14" x14ac:dyDescent="0.2">
      <c r="B45">
        <v>2</v>
      </c>
      <c r="C45" s="9">
        <v>46.468299999999999</v>
      </c>
      <c r="D45" s="9">
        <v>1.4E-3</v>
      </c>
      <c r="E45">
        <f t="shared" si="9"/>
        <v>23.23415</v>
      </c>
      <c r="F45">
        <f t="shared" si="10"/>
        <v>6.9999999999999999E-4</v>
      </c>
      <c r="G45">
        <f t="shared" si="11"/>
        <v>0.39448967176495259</v>
      </c>
      <c r="H45">
        <f t="shared" si="12"/>
        <v>6.432302623840721E-4</v>
      </c>
    </row>
    <row r="47" spans="1:14" ht="21" x14ac:dyDescent="0.25">
      <c r="A47" s="15" t="s">
        <v>31</v>
      </c>
    </row>
    <row r="48" spans="1:14" x14ac:dyDescent="0.2">
      <c r="B48" s="16" t="s">
        <v>29</v>
      </c>
      <c r="C48" s="17" t="s">
        <v>30</v>
      </c>
      <c r="D48" s="17" t="s">
        <v>11</v>
      </c>
      <c r="E48" s="17" t="s">
        <v>27</v>
      </c>
      <c r="F48" s="17" t="s">
        <v>12</v>
      </c>
      <c r="G48" s="17" t="s">
        <v>28</v>
      </c>
    </row>
    <row r="49" spans="1:7" x14ac:dyDescent="0.2">
      <c r="A49">
        <v>22167</v>
      </c>
      <c r="B49">
        <f>K44</f>
        <v>3.9190014691549449</v>
      </c>
      <c r="C49">
        <f>L44</f>
        <v>3.0218084252557481E-2</v>
      </c>
      <c r="D49">
        <f>AVERAGE(K38,K29)</f>
        <v>90.295098066386174</v>
      </c>
      <c r="E49">
        <f>0.5*SQRT(L29^2+L38^2)</f>
        <v>6.6434751325929131</v>
      </c>
      <c r="F49">
        <f>AVERAGE(M38,M29)</f>
        <v>23.040332793204215</v>
      </c>
      <c r="G49">
        <f>0.5*SQRT(N29^2+N38^2)</f>
        <v>1.6975537421411631</v>
      </c>
    </row>
    <row r="51" spans="1:7" x14ac:dyDescent="0.2">
      <c r="B51">
        <v>3.9190014691549449</v>
      </c>
      <c r="C51">
        <v>3.0218084252557481E-2</v>
      </c>
      <c r="D51">
        <v>90.295098066386174</v>
      </c>
      <c r="E51">
        <v>6.6434751325929131</v>
      </c>
      <c r="F51">
        <v>23.040332793204215</v>
      </c>
      <c r="G51">
        <v>1.6975537421411631</v>
      </c>
    </row>
  </sheetData>
  <sortState xmlns:xlrd2="http://schemas.microsoft.com/office/spreadsheetml/2017/richdata2" ref="B38:E40">
    <sortCondition ref="C38:C40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2022-06-29T10:49:30Z</dcterms:created>
  <dcterms:modified xsi:type="dcterms:W3CDTF">2023-01-16T14:58:44Z</dcterms:modified>
</cp:coreProperties>
</file>