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ladrewanowski/Documents/UZH/Masterarbeit/Analysis/XRD:XRR/Superlattices/SCO:LCO/22170/"/>
    </mc:Choice>
  </mc:AlternateContent>
  <xr:revisionPtr revIDLastSave="0" documentId="13_ncr:1_{C0280BB5-F5CE-5D44-9DB8-FB61B00193B7}" xr6:coauthVersionLast="47" xr6:coauthVersionMax="47" xr10:uidLastSave="{00000000-0000-0000-0000-000000000000}"/>
  <bookViews>
    <workbookView xWindow="-18720" yWindow="-12040" windowWidth="17480" windowHeight="19020" xr2:uid="{38F3E9A1-BF18-2346-85F1-363A2FC7BF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E50" i="1"/>
  <c r="F50" i="1"/>
  <c r="D50" i="1"/>
  <c r="C50" i="1"/>
  <c r="B50" i="1"/>
  <c r="J45" i="1"/>
  <c r="M36" i="1" l="1"/>
  <c r="L36" i="1"/>
  <c r="L32" i="1"/>
  <c r="M32" i="1"/>
  <c r="K45" i="1"/>
  <c r="D45" i="1"/>
  <c r="F45" i="1" s="1"/>
  <c r="C3" i="1"/>
  <c r="F46" i="1"/>
  <c r="C9" i="1"/>
  <c r="C10" i="1" l="1"/>
  <c r="J36" i="1"/>
  <c r="K36" i="1"/>
  <c r="K32" i="1"/>
  <c r="J32" i="1"/>
  <c r="E46" i="1"/>
  <c r="D46" i="1"/>
  <c r="G46" i="1" s="1"/>
  <c r="E45" i="1"/>
  <c r="G45" i="1"/>
  <c r="G32" i="1"/>
  <c r="D33" i="1"/>
  <c r="F33" i="1" s="1"/>
  <c r="E33" i="1"/>
  <c r="E32" i="1"/>
  <c r="D32" i="1"/>
  <c r="D37" i="1"/>
  <c r="F37" i="1" s="1"/>
  <c r="E37" i="1"/>
  <c r="D38" i="1"/>
  <c r="F38" i="1" s="1"/>
  <c r="E38" i="1"/>
  <c r="G38" i="1" s="1"/>
  <c r="D39" i="1"/>
  <c r="F39" i="1" s="1"/>
  <c r="E39" i="1"/>
  <c r="D40" i="1"/>
  <c r="F40" i="1" s="1"/>
  <c r="E40" i="1"/>
  <c r="D41" i="1"/>
  <c r="F41" i="1" s="1"/>
  <c r="E41" i="1"/>
  <c r="E36" i="1"/>
  <c r="D36" i="1"/>
  <c r="G36" i="1" s="1"/>
  <c r="J22" i="1"/>
  <c r="C20" i="1"/>
  <c r="G21" i="1"/>
  <c r="F36" i="1" l="1"/>
  <c r="G41" i="1"/>
  <c r="G37" i="1"/>
  <c r="G40" i="1"/>
  <c r="G39" i="1"/>
  <c r="G33" i="1"/>
  <c r="F32" i="1"/>
  <c r="C23" i="1"/>
  <c r="C22" i="1"/>
  <c r="C24" i="1" s="1"/>
  <c r="C21" i="1"/>
  <c r="G22" i="1"/>
  <c r="C16" i="1"/>
  <c r="C15" i="1"/>
  <c r="G18" i="1" l="1"/>
  <c r="G19" i="1"/>
  <c r="G20" i="1"/>
  <c r="G16" i="1"/>
  <c r="G17" i="1"/>
  <c r="G15" i="1"/>
  <c r="C4" i="1"/>
  <c r="G23" i="1" l="1"/>
  <c r="G25" i="1" l="1"/>
  <c r="J24" i="1" s="1"/>
  <c r="J21" i="1"/>
  <c r="G24" i="1"/>
  <c r="J23" i="1" s="1"/>
</calcChain>
</file>

<file path=xl/sharedStrings.xml><?xml version="1.0" encoding="utf-8"?>
<sst xmlns="http://schemas.openxmlformats.org/spreadsheetml/2006/main" count="85" uniqueCount="37">
  <si>
    <t>Sample</t>
  </si>
  <si>
    <t>n</t>
  </si>
  <si>
    <t>2ϑ</t>
  </si>
  <si>
    <t>sinϑ</t>
  </si>
  <si>
    <t>repetitions</t>
  </si>
  <si>
    <t>𝞬 (x-rays) (Angstrom)</t>
  </si>
  <si>
    <t>001 Peak</t>
  </si>
  <si>
    <t>002 Peak</t>
  </si>
  <si>
    <t>thickness</t>
  </si>
  <si>
    <t>mean values</t>
  </si>
  <si>
    <t xml:space="preserve">slope </t>
  </si>
  <si>
    <t xml:space="preserve">ƛ </t>
  </si>
  <si>
    <t xml:space="preserve">uc </t>
  </si>
  <si>
    <t xml:space="preserve">c </t>
  </si>
  <si>
    <t>uc</t>
  </si>
  <si>
    <t>peak positions 2theta (deg)</t>
  </si>
  <si>
    <t> std. deviation</t>
  </si>
  <si>
    <t>peak 002</t>
  </si>
  <si>
    <t>(19,8)*4</t>
  </si>
  <si>
    <t>thickness (uc)</t>
  </si>
  <si>
    <t>2𝛝 (deg)</t>
  </si>
  <si>
    <t>∆_2𝛝</t>
  </si>
  <si>
    <t>𝛝 (deg)</t>
  </si>
  <si>
    <t>∆_𝛝</t>
  </si>
  <si>
    <t>sin(𝛝) (rad)</t>
  </si>
  <si>
    <t>∆_sin𝛝</t>
  </si>
  <si>
    <t>PEAK 001</t>
  </si>
  <si>
    <t>PEAK 002</t>
  </si>
  <si>
    <t>average c</t>
  </si>
  <si>
    <t>slope</t>
  </si>
  <si>
    <t>delta_slope</t>
  </si>
  <si>
    <t xml:space="preserve">∆ƛ </t>
  </si>
  <si>
    <t>c</t>
  </si>
  <si>
    <t>∆c</t>
  </si>
  <si>
    <t>∆uc</t>
  </si>
  <si>
    <t>Slopes with error bars</t>
  </si>
  <si>
    <t>Mean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</si>
</sst>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1"/>
      <name val="Helvetica"/>
      <family val="2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8B1E7"/>
        <bgColor indexed="64"/>
      </patternFill>
    </fill>
    <fill>
      <patternFill patternType="solid">
        <fgColor rgb="FFCD7D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2" fillId="0" borderId="0" xfId="0" applyFont="1"/>
    <xf numFmtId="0" fontId="0" fillId="9" borderId="0" xfId="0" applyFill="1"/>
    <xf numFmtId="0" fontId="4" fillId="0" borderId="0" xfId="0" applyFont="1"/>
    <xf numFmtId="0" fontId="3" fillId="10" borderId="0" xfId="0" applyFont="1" applyFill="1"/>
    <xf numFmtId="0" fontId="2" fillId="10" borderId="0" xfId="0" applyFont="1" applyFill="1"/>
    <xf numFmtId="0" fontId="0" fillId="11" borderId="0" xfId="0" applyFill="1"/>
    <xf numFmtId="0" fontId="5" fillId="0" borderId="0" xfId="0" applyFont="1"/>
    <xf numFmtId="0" fontId="1" fillId="12" borderId="0" xfId="0" applyFont="1" applyFill="1"/>
    <xf numFmtId="0" fontId="0" fillId="1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8B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002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Tabelle1!$E$15:$E$20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Tabelle1!$G$15:$G$20</c:f>
              <c:numCache>
                <c:formatCode>General</c:formatCode>
                <c:ptCount val="6"/>
                <c:pt idx="0">
                  <c:v>0.37736079921953225</c:v>
                </c:pt>
                <c:pt idx="1">
                  <c:v>0.38606785472459743</c:v>
                </c:pt>
                <c:pt idx="2">
                  <c:v>0.39087651947079133</c:v>
                </c:pt>
                <c:pt idx="3">
                  <c:v>0.39542848098531458</c:v>
                </c:pt>
                <c:pt idx="4">
                  <c:v>0.40270755025301458</c:v>
                </c:pt>
                <c:pt idx="5">
                  <c:v>0.41243277797360095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8-3243-8DE5-448ED774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38320"/>
        <c:axId val="1380439968"/>
      </c:scatterChart>
      <c:valAx>
        <c:axId val="13804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439968"/>
        <c:crosses val="autoZero"/>
        <c:crossBetween val="midCat"/>
      </c:valAx>
      <c:valAx>
        <c:axId val="13804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4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88900</xdr:colOff>
      <xdr:row>0</xdr:row>
      <xdr:rowOff>0</xdr:rowOff>
    </xdr:from>
    <xdr:to>
      <xdr:col>21</xdr:col>
      <xdr:colOff>431800</xdr:colOff>
      <xdr:row>26</xdr:row>
      <xdr:rowOff>181238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5E9C4F-4BFA-21CB-C3C2-332F78FD9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4900" y="0"/>
          <a:ext cx="7772400" cy="5464438"/>
        </a:xfrm>
        <a:prstGeom prst="rect">
          <a:avLst/>
        </a:prstGeom>
      </xdr:spPr>
    </xdr:pic>
    <xdr:clientData/>
  </xdr:twoCellAnchor>
  <xdr:twoCellAnchor>
    <xdr:from>
      <xdr:col>16</xdr:col>
      <xdr:colOff>527050</xdr:colOff>
      <xdr:row>27</xdr:row>
      <xdr:rowOff>190500</xdr:rowOff>
    </xdr:from>
    <xdr:to>
      <xdr:col>22</xdr:col>
      <xdr:colOff>146050</xdr:colOff>
      <xdr:row>41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394F8C7-C875-D83A-2750-81AE2B26D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495300</xdr:colOff>
      <xdr:row>0</xdr:row>
      <xdr:rowOff>139700</xdr:rowOff>
    </xdr:from>
    <xdr:to>
      <xdr:col>30</xdr:col>
      <xdr:colOff>177800</xdr:colOff>
      <xdr:row>26</xdr:row>
      <xdr:rowOff>80176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4B066A-B3A8-F758-74CF-0E7698CEA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30800" y="139700"/>
          <a:ext cx="7112000" cy="5223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A811-6E98-204A-8B69-49F1E7A0D4D1}">
  <dimension ref="A1:Z52"/>
  <sheetViews>
    <sheetView tabSelected="1" topLeftCell="A9" zoomScale="90" workbookViewId="0">
      <selection activeCell="B52" sqref="B52:G52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>
        <v>22170</v>
      </c>
    </row>
    <row r="2" spans="1:7" x14ac:dyDescent="0.2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5</v>
      </c>
    </row>
    <row r="3" spans="1:7" x14ac:dyDescent="0.2">
      <c r="A3">
        <v>1</v>
      </c>
      <c r="B3" s="10">
        <v>22.7363</v>
      </c>
      <c r="C3">
        <f>SIN(B3/2*PI()/180)</f>
        <v>0.197112389506097</v>
      </c>
      <c r="E3">
        <v>4</v>
      </c>
      <c r="F3">
        <v>1.5406</v>
      </c>
    </row>
    <row r="4" spans="1:7" x14ac:dyDescent="0.2">
      <c r="A4">
        <v>2</v>
      </c>
      <c r="B4" s="9">
        <v>46.018099999999997</v>
      </c>
      <c r="C4">
        <f>SIN(B4/2*PI()/180)</f>
        <v>0.39087651947079133</v>
      </c>
    </row>
    <row r="5" spans="1:7" x14ac:dyDescent="0.2">
      <c r="A5">
        <v>3</v>
      </c>
    </row>
    <row r="6" spans="1:7" x14ac:dyDescent="0.2">
      <c r="A6">
        <v>4</v>
      </c>
    </row>
    <row r="7" spans="1:7" x14ac:dyDescent="0.2">
      <c r="A7">
        <v>5</v>
      </c>
    </row>
    <row r="9" spans="1:7" x14ac:dyDescent="0.2">
      <c r="A9" s="2"/>
      <c r="B9" s="2" t="s">
        <v>10</v>
      </c>
      <c r="C9" s="2">
        <f>SLOPE(C3:C4,A3:A4)</f>
        <v>0.19376412996469433</v>
      </c>
    </row>
    <row r="10" spans="1:7" x14ac:dyDescent="0.2">
      <c r="A10" s="4"/>
      <c r="B10" s="4" t="s">
        <v>13</v>
      </c>
      <c r="C10" s="4">
        <f>A4*F3/2/C4</f>
        <v>3.9413981737399371</v>
      </c>
    </row>
    <row r="13" spans="1:7" x14ac:dyDescent="0.2">
      <c r="A13" s="3" t="s">
        <v>6</v>
      </c>
      <c r="E13" s="3" t="s">
        <v>7</v>
      </c>
    </row>
    <row r="14" spans="1:7" x14ac:dyDescent="0.2">
      <c r="A14" s="1" t="s">
        <v>1</v>
      </c>
      <c r="B14" s="1" t="s">
        <v>2</v>
      </c>
      <c r="C14" s="1" t="s">
        <v>3</v>
      </c>
      <c r="E14" s="1" t="s">
        <v>1</v>
      </c>
      <c r="F14" s="1" t="s">
        <v>2</v>
      </c>
      <c r="G14" s="1" t="s">
        <v>3</v>
      </c>
    </row>
    <row r="15" spans="1:7" x14ac:dyDescent="0.2">
      <c r="A15">
        <v>1</v>
      </c>
      <c r="B15" s="10">
        <v>22.168700000000001</v>
      </c>
      <c r="C15">
        <f>SIN(B15/2*PI()/180)</f>
        <v>0.19225392511660569</v>
      </c>
      <c r="E15">
        <v>1</v>
      </c>
      <c r="F15" s="9">
        <v>44.340600000000002</v>
      </c>
      <c r="G15" s="10">
        <f t="shared" ref="G15:G20" si="0">SIN(F15/2*PI()/180)</f>
        <v>0.37736079921953225</v>
      </c>
    </row>
    <row r="16" spans="1:7" x14ac:dyDescent="0.2">
      <c r="A16">
        <v>2</v>
      </c>
      <c r="B16" s="10">
        <v>22.7363</v>
      </c>
      <c r="C16">
        <f>SIN(B16/2*PI()/180)</f>
        <v>0.197112389506097</v>
      </c>
      <c r="E16">
        <v>2</v>
      </c>
      <c r="F16" s="9">
        <v>45.420099999999998</v>
      </c>
      <c r="G16" s="10">
        <f t="shared" si="0"/>
        <v>0.38606785472459743</v>
      </c>
    </row>
    <row r="17" spans="1:26" x14ac:dyDescent="0.2">
      <c r="A17">
        <v>3</v>
      </c>
      <c r="E17">
        <v>3</v>
      </c>
      <c r="F17" s="9">
        <v>46.018099999999997</v>
      </c>
      <c r="G17" s="10">
        <f t="shared" si="0"/>
        <v>0.39087651947079133</v>
      </c>
    </row>
    <row r="18" spans="1:26" x14ac:dyDescent="0.2">
      <c r="A18">
        <v>4</v>
      </c>
      <c r="E18">
        <v>4</v>
      </c>
      <c r="F18" s="9">
        <v>46.5854</v>
      </c>
      <c r="G18" s="10">
        <f t="shared" si="0"/>
        <v>0.39542848098531458</v>
      </c>
    </row>
    <row r="19" spans="1:26" x14ac:dyDescent="0.2">
      <c r="A19">
        <v>5</v>
      </c>
      <c r="E19">
        <v>5</v>
      </c>
      <c r="F19" s="9">
        <v>47.495100000000001</v>
      </c>
      <c r="G19" s="10">
        <f t="shared" si="0"/>
        <v>0.40270755025301458</v>
      </c>
    </row>
    <row r="20" spans="1:26" x14ac:dyDescent="0.2">
      <c r="A20" s="2"/>
      <c r="B20" s="2" t="s">
        <v>10</v>
      </c>
      <c r="C20" s="2">
        <f>SLOPE(C15:C16,A15:A16)</f>
        <v>4.8584643894913071E-3</v>
      </c>
      <c r="E20">
        <v>6</v>
      </c>
      <c r="F20" s="9">
        <v>48.715499999999999</v>
      </c>
      <c r="G20" s="10">
        <f t="shared" si="0"/>
        <v>0.41243277797360095</v>
      </c>
      <c r="I20" s="3" t="s">
        <v>9</v>
      </c>
    </row>
    <row r="21" spans="1:26" x14ac:dyDescent="0.2">
      <c r="A21" s="4"/>
      <c r="B21" s="4" t="s">
        <v>11</v>
      </c>
      <c r="C21" s="4">
        <f>F3/2/C20</f>
        <v>158.54803869019452</v>
      </c>
      <c r="E21" s="2"/>
      <c r="F21" s="2" t="s">
        <v>10</v>
      </c>
      <c r="G21" s="2">
        <f>SLOPE(G15:G20,E15:E20)</f>
        <v>6.5665983391462344E-3</v>
      </c>
      <c r="I21" s="7" t="s">
        <v>11</v>
      </c>
      <c r="J21" s="8">
        <f>AVERAGE(G22,C21)</f>
        <v>137.92691390451625</v>
      </c>
    </row>
    <row r="22" spans="1:26" x14ac:dyDescent="0.2">
      <c r="A22" s="5"/>
      <c r="B22" s="5" t="s">
        <v>12</v>
      </c>
      <c r="C22" s="5">
        <f>C21/C10</f>
        <v>40.226343977764245</v>
      </c>
      <c r="E22" s="4"/>
      <c r="F22" s="4" t="s">
        <v>11</v>
      </c>
      <c r="G22" s="4">
        <f>F3/2/G21</f>
        <v>117.30578911883799</v>
      </c>
      <c r="I22" s="7" t="s">
        <v>14</v>
      </c>
      <c r="J22" s="8">
        <f>AVERAGE(G23,C22)</f>
        <v>34.994412597913026</v>
      </c>
    </row>
    <row r="23" spans="1:26" x14ac:dyDescent="0.2">
      <c r="A23" s="6"/>
      <c r="B23" s="6" t="s">
        <v>8</v>
      </c>
      <c r="C23" s="6">
        <f>C21*E3</f>
        <v>634.19215476077807</v>
      </c>
      <c r="E23" s="5"/>
      <c r="F23" s="5" t="s">
        <v>12</v>
      </c>
      <c r="G23" s="5">
        <f>G22/C10</f>
        <v>29.762481218061808</v>
      </c>
      <c r="I23" s="7" t="s">
        <v>8</v>
      </c>
      <c r="J23" s="8">
        <f>AVERAGE(G24,C23)</f>
        <v>551.70765561806502</v>
      </c>
    </row>
    <row r="24" spans="1:26" x14ac:dyDescent="0.2">
      <c r="A24" s="11"/>
      <c r="B24" s="11" t="s">
        <v>8</v>
      </c>
      <c r="C24" s="11">
        <f>C22*E3</f>
        <v>160.90537591105698</v>
      </c>
      <c r="E24" s="6"/>
      <c r="F24" s="6" t="s">
        <v>8</v>
      </c>
      <c r="G24" s="6">
        <f>G22*E3</f>
        <v>469.22315647535197</v>
      </c>
      <c r="I24" s="7" t="s">
        <v>19</v>
      </c>
      <c r="J24" s="8">
        <f>AVERAGE(G25,C24)</f>
        <v>139.97765039165211</v>
      </c>
    </row>
    <row r="25" spans="1:26" x14ac:dyDescent="0.2">
      <c r="E25" s="11"/>
      <c r="F25" s="11" t="s">
        <v>19</v>
      </c>
      <c r="G25" s="11">
        <f>G23*4</f>
        <v>119.04992487224723</v>
      </c>
    </row>
    <row r="29" spans="1:26" ht="21" x14ac:dyDescent="0.25">
      <c r="A29" s="16" t="s">
        <v>35</v>
      </c>
    </row>
    <row r="30" spans="1:26" x14ac:dyDescent="0.2">
      <c r="A30" t="s">
        <v>26</v>
      </c>
      <c r="N30" t="s">
        <v>17</v>
      </c>
      <c r="O30" s="9" t="s">
        <v>15</v>
      </c>
      <c r="P30" s="9" t="s">
        <v>16</v>
      </c>
      <c r="Y30" s="9" t="s">
        <v>15</v>
      </c>
      <c r="Z30" s="9" t="s">
        <v>16</v>
      </c>
    </row>
    <row r="31" spans="1:26" x14ac:dyDescent="0.2">
      <c r="A31" t="s">
        <v>1</v>
      </c>
      <c r="B31" s="12" t="s">
        <v>20</v>
      </c>
      <c r="C31" s="12" t="s">
        <v>21</v>
      </c>
      <c r="D31" t="s">
        <v>22</v>
      </c>
      <c r="E31" t="s">
        <v>23</v>
      </c>
      <c r="F31" t="s">
        <v>24</v>
      </c>
      <c r="G31" t="s">
        <v>25</v>
      </c>
      <c r="H31" s="13" t="s">
        <v>29</v>
      </c>
      <c r="I31" s="13" t="s">
        <v>30</v>
      </c>
      <c r="J31" s="4" t="s">
        <v>11</v>
      </c>
      <c r="K31" s="4" t="s">
        <v>31</v>
      </c>
      <c r="L31" s="5" t="s">
        <v>12</v>
      </c>
      <c r="M31" s="2" t="s">
        <v>34</v>
      </c>
      <c r="O31" s="9">
        <v>44.340600000000002</v>
      </c>
      <c r="P31" s="10">
        <v>1.5699999999999999E-2</v>
      </c>
      <c r="Y31" s="10">
        <v>22.168700000000001</v>
      </c>
      <c r="Z31" s="10">
        <v>1.6199999999999999E-2</v>
      </c>
    </row>
    <row r="32" spans="1:26" x14ac:dyDescent="0.2">
      <c r="A32">
        <v>1</v>
      </c>
      <c r="B32" s="10">
        <v>22.168700000000001</v>
      </c>
      <c r="C32" s="10">
        <v>1.6199999999999999E-2</v>
      </c>
      <c r="D32">
        <f>B32/2</f>
        <v>11.084350000000001</v>
      </c>
      <c r="E32">
        <f>C32/2</f>
        <v>8.0999999999999996E-3</v>
      </c>
      <c r="F32">
        <f>SIN(D32*PI()/180)</f>
        <v>0.19225392511660569</v>
      </c>
      <c r="G32">
        <f>COS(D32*PI()/180)*E32</f>
        <v>7.9488962302492611E-3</v>
      </c>
      <c r="H32" s="14">
        <v>4.8584999999999696E-3</v>
      </c>
      <c r="I32" s="14">
        <v>8.0032857184705892E-3</v>
      </c>
      <c r="J32" s="15">
        <f>F$3/2/H32</f>
        <v>158.54687660800758</v>
      </c>
      <c r="K32" s="15">
        <f>F3*I32/2/H$32^2</f>
        <v>261.17031043840564</v>
      </c>
      <c r="L32" s="15">
        <f>J32/J$45</f>
        <v>39.881465472882823</v>
      </c>
      <c r="M32" s="15">
        <f>SQRT(1/J$45^4*K32^2+J32^2/J$45^4*K$45^2)</f>
        <v>16.526034368291818</v>
      </c>
      <c r="O32" s="9">
        <v>45.420099999999998</v>
      </c>
      <c r="P32" s="10">
        <v>1.52E-2</v>
      </c>
      <c r="Y32" s="10">
        <v>22.7363</v>
      </c>
      <c r="Z32" s="10">
        <v>1.9E-3</v>
      </c>
    </row>
    <row r="33" spans="1:16" x14ac:dyDescent="0.2">
      <c r="A33">
        <v>2</v>
      </c>
      <c r="B33" s="10">
        <v>22.7363</v>
      </c>
      <c r="C33" s="10">
        <v>1.9E-3</v>
      </c>
      <c r="D33">
        <f>B33/2</f>
        <v>11.36815</v>
      </c>
      <c r="E33">
        <f>C33/2</f>
        <v>9.5E-4</v>
      </c>
      <c r="F33">
        <f>SIN(D33*PI()/180)</f>
        <v>0.197112389506097</v>
      </c>
      <c r="G33">
        <f>COS(D33*PI()/180)*E33</f>
        <v>9.3136185345849064E-4</v>
      </c>
      <c r="O33" s="9">
        <v>46.018099999999997</v>
      </c>
      <c r="P33" s="10">
        <v>1.4E-3</v>
      </c>
    </row>
    <row r="34" spans="1:16" x14ac:dyDescent="0.2">
      <c r="A34" t="s">
        <v>27</v>
      </c>
      <c r="N34" s="9">
        <v>47.495100000000001</v>
      </c>
      <c r="O34" s="9">
        <v>46.5854</v>
      </c>
      <c r="P34" s="10">
        <v>1.6000000000000001E-3</v>
      </c>
    </row>
    <row r="35" spans="1:16" x14ac:dyDescent="0.2">
      <c r="A35" t="s">
        <v>1</v>
      </c>
      <c r="B35" s="12" t="s">
        <v>20</v>
      </c>
      <c r="C35" s="12" t="s">
        <v>21</v>
      </c>
      <c r="D35" t="s">
        <v>22</v>
      </c>
      <c r="E35" t="s">
        <v>23</v>
      </c>
      <c r="F35" t="s">
        <v>24</v>
      </c>
      <c r="G35" t="s">
        <v>25</v>
      </c>
      <c r="H35" s="13" t="s">
        <v>29</v>
      </c>
      <c r="I35" s="13" t="s">
        <v>30</v>
      </c>
      <c r="J35" s="4" t="s">
        <v>11</v>
      </c>
      <c r="K35" s="4" t="s">
        <v>31</v>
      </c>
      <c r="L35" s="5" t="s">
        <v>12</v>
      </c>
      <c r="M35" s="2" t="s">
        <v>34</v>
      </c>
      <c r="O35" s="9">
        <v>47.495100000000001</v>
      </c>
      <c r="P35" s="10">
        <v>6.6E-3</v>
      </c>
    </row>
    <row r="36" spans="1:16" x14ac:dyDescent="0.2">
      <c r="A36">
        <v>1</v>
      </c>
      <c r="B36" s="9">
        <v>44.340600000000002</v>
      </c>
      <c r="C36" s="10">
        <v>1.5699999999999999E-2</v>
      </c>
      <c r="D36">
        <f>B36/2</f>
        <v>22.170300000000001</v>
      </c>
      <c r="E36">
        <f>C36/2</f>
        <v>7.8499999999999993E-3</v>
      </c>
      <c r="F36">
        <f>SIN(D36*PI()/180)</f>
        <v>0.37736079921953225</v>
      </c>
      <c r="G36">
        <f>COS(D36*PI()/180)*E36</f>
        <v>7.2696206042609859E-3</v>
      </c>
      <c r="H36" s="14">
        <v>5.0698958666577998E-3</v>
      </c>
      <c r="I36" s="14">
        <v>8.1621556778598903E-4</v>
      </c>
      <c r="J36" s="15">
        <f>F$3/2/H36</f>
        <v>151.93605948908782</v>
      </c>
      <c r="K36" s="15">
        <f>F$3*I36/2/H36^2</f>
        <v>24.460576770150464</v>
      </c>
      <c r="L36" s="15">
        <f>J36/J$45</f>
        <v>38.218556178696041</v>
      </c>
      <c r="M36" s="15">
        <f>SQRT(1/J$45^4*K36^2+J36^2/J$45^4*K$45^2)</f>
        <v>1.5544298141192388</v>
      </c>
      <c r="O36" s="9">
        <v>48.715499999999999</v>
      </c>
      <c r="P36" s="10">
        <v>3.0499999999999999E-2</v>
      </c>
    </row>
    <row r="37" spans="1:16" x14ac:dyDescent="0.2">
      <c r="A37">
        <v>2</v>
      </c>
      <c r="B37" s="9">
        <v>45.420099999999998</v>
      </c>
      <c r="C37" s="10">
        <v>1.52E-2</v>
      </c>
      <c r="D37">
        <f t="shared" ref="D37:D41" si="1">B37/2</f>
        <v>22.710049999999999</v>
      </c>
      <c r="E37">
        <f t="shared" ref="E37:E41" si="2">C37/2</f>
        <v>7.6E-3</v>
      </c>
      <c r="F37">
        <f t="shared" ref="F37:F41" si="3">SIN(D37*PI()/180)</f>
        <v>0.38606785472459743</v>
      </c>
      <c r="G37">
        <f t="shared" ref="G37:G41" si="4">COS(D37*PI()/180)*E37</f>
        <v>7.0107749274265349E-3</v>
      </c>
    </row>
    <row r="38" spans="1:16" x14ac:dyDescent="0.2">
      <c r="A38">
        <v>3</v>
      </c>
      <c r="B38" s="9">
        <v>46.018099999999997</v>
      </c>
      <c r="C38" s="10">
        <v>1.4E-3</v>
      </c>
      <c r="D38">
        <f t="shared" si="1"/>
        <v>23.009049999999998</v>
      </c>
      <c r="E38">
        <f t="shared" si="2"/>
        <v>6.9999999999999999E-4</v>
      </c>
      <c r="F38">
        <f t="shared" si="3"/>
        <v>0.39087651947079133</v>
      </c>
      <c r="G38">
        <f t="shared" si="4"/>
        <v>6.44310187563363E-4</v>
      </c>
    </row>
    <row r="39" spans="1:16" x14ac:dyDescent="0.2">
      <c r="A39">
        <v>4</v>
      </c>
      <c r="B39" s="9">
        <v>46.5854</v>
      </c>
      <c r="C39" s="10">
        <v>1.6000000000000001E-3</v>
      </c>
      <c r="D39">
        <f t="shared" si="1"/>
        <v>23.2927</v>
      </c>
      <c r="E39">
        <f t="shared" si="2"/>
        <v>8.0000000000000004E-4</v>
      </c>
      <c r="F39">
        <f t="shared" si="3"/>
        <v>0.39542848098531458</v>
      </c>
      <c r="G39">
        <f t="shared" si="4"/>
        <v>7.34797415967431E-4</v>
      </c>
    </row>
    <row r="40" spans="1:16" x14ac:dyDescent="0.2">
      <c r="A40">
        <v>5</v>
      </c>
      <c r="B40" s="9">
        <v>47.495100000000001</v>
      </c>
      <c r="C40" s="10">
        <v>6.6E-3</v>
      </c>
      <c r="D40">
        <f t="shared" si="1"/>
        <v>23.74755</v>
      </c>
      <c r="E40">
        <f t="shared" si="2"/>
        <v>3.3E-3</v>
      </c>
      <c r="F40">
        <f t="shared" si="3"/>
        <v>0.40270755025301458</v>
      </c>
      <c r="G40">
        <f t="shared" si="4"/>
        <v>3.0205847098657506E-3</v>
      </c>
    </row>
    <row r="41" spans="1:16" x14ac:dyDescent="0.2">
      <c r="A41">
        <v>6</v>
      </c>
      <c r="B41" s="9">
        <v>48.715499999999999</v>
      </c>
      <c r="C41" s="10">
        <v>3.0499999999999999E-2</v>
      </c>
      <c r="D41">
        <f t="shared" si="1"/>
        <v>24.357749999999999</v>
      </c>
      <c r="E41">
        <f t="shared" si="2"/>
        <v>1.525E-2</v>
      </c>
      <c r="F41">
        <f t="shared" si="3"/>
        <v>0.41243277797360095</v>
      </c>
      <c r="G41">
        <f t="shared" si="4"/>
        <v>1.3892567565052394E-2</v>
      </c>
    </row>
    <row r="43" spans="1:16" x14ac:dyDescent="0.2">
      <c r="A43" t="s">
        <v>28</v>
      </c>
    </row>
    <row r="44" spans="1:16" x14ac:dyDescent="0.2">
      <c r="A44" t="s">
        <v>1</v>
      </c>
      <c r="B44" s="12" t="s">
        <v>20</v>
      </c>
      <c r="C44" s="12" t="s">
        <v>21</v>
      </c>
      <c r="D44" t="s">
        <v>22</v>
      </c>
      <c r="E44" t="s">
        <v>23</v>
      </c>
      <c r="F44" t="s">
        <v>24</v>
      </c>
      <c r="G44" t="s">
        <v>25</v>
      </c>
      <c r="H44" s="13" t="s">
        <v>29</v>
      </c>
      <c r="I44" s="13" t="s">
        <v>30</v>
      </c>
      <c r="J44" s="4" t="s">
        <v>32</v>
      </c>
      <c r="K44" s="4" t="s">
        <v>33</v>
      </c>
    </row>
    <row r="45" spans="1:16" x14ac:dyDescent="0.2">
      <c r="A45">
        <v>1</v>
      </c>
      <c r="B45" s="10">
        <v>22.7363</v>
      </c>
      <c r="C45" s="10">
        <v>1.9E-3</v>
      </c>
      <c r="D45">
        <f>B45/2</f>
        <v>11.36815</v>
      </c>
      <c r="E45">
        <f>C45/2</f>
        <v>9.5E-4</v>
      </c>
      <c r="F45">
        <f>SIN(D45*PI()/180)</f>
        <v>0.197112389506097</v>
      </c>
      <c r="G45">
        <f>COS(D45)*E45</f>
        <v>3.4581485507110247E-4</v>
      </c>
      <c r="H45" s="14">
        <v>0.19376409999999999</v>
      </c>
      <c r="I45" s="14">
        <v>7.3123192683532002E-4</v>
      </c>
      <c r="J45" s="15">
        <f>F$3/2/H45</f>
        <v>3.9754526251250879</v>
      </c>
      <c r="K45" s="15">
        <f>F3/2/H45^2*I45</f>
        <v>1.500266500921868E-2</v>
      </c>
    </row>
    <row r="46" spans="1:16" x14ac:dyDescent="0.2">
      <c r="A46">
        <v>2</v>
      </c>
      <c r="B46">
        <v>46.018099999999997</v>
      </c>
      <c r="C46" s="10">
        <v>1.4E-3</v>
      </c>
      <c r="D46">
        <f t="shared" ref="D46" si="5">B46/2</f>
        <v>23.009049999999998</v>
      </c>
      <c r="E46">
        <f t="shared" ref="E46" si="6">C46/2</f>
        <v>6.9999999999999999E-4</v>
      </c>
      <c r="F46">
        <f>SIN(D46*PI()/180)</f>
        <v>0.39087651947079133</v>
      </c>
      <c r="G46">
        <f t="shared" ref="G46" si="7">COS(D46*PI()/180)*E46</f>
        <v>6.44310187563363E-4</v>
      </c>
    </row>
    <row r="48" spans="1:16" ht="21" x14ac:dyDescent="0.25">
      <c r="A48" s="16" t="s">
        <v>36</v>
      </c>
    </row>
    <row r="49" spans="1:7" x14ac:dyDescent="0.2">
      <c r="B49" s="17" t="s">
        <v>32</v>
      </c>
      <c r="C49" s="18" t="s">
        <v>33</v>
      </c>
      <c r="D49" s="18" t="s">
        <v>11</v>
      </c>
      <c r="E49" s="18" t="s">
        <v>31</v>
      </c>
      <c r="F49" s="18" t="s">
        <v>12</v>
      </c>
      <c r="G49" s="18" t="s">
        <v>34</v>
      </c>
    </row>
    <row r="50" spans="1:7" x14ac:dyDescent="0.2">
      <c r="A50">
        <v>22170</v>
      </c>
      <c r="B50">
        <f>J45</f>
        <v>3.9754526251250879</v>
      </c>
      <c r="C50">
        <f>K45</f>
        <v>1.500266500921868E-2</v>
      </c>
      <c r="D50">
        <f>AVERAGE(J32,J36)</f>
        <v>155.24146804854769</v>
      </c>
      <c r="E50">
        <f>0.5*SQRT(K32^2+K36^2)</f>
        <v>131.15663428742519</v>
      </c>
      <c r="F50">
        <f>AVERAGE(L32,L36)</f>
        <v>39.050010825789428</v>
      </c>
      <c r="G50">
        <f>0.5*SQRT(M36^2+M32^2)</f>
        <v>8.2994888997604122</v>
      </c>
    </row>
    <row r="52" spans="1:7" x14ac:dyDescent="0.2">
      <c r="B52">
        <v>3.9754526251250879</v>
      </c>
      <c r="C52">
        <v>1.500266500921868E-2</v>
      </c>
      <c r="D52">
        <v>155.24146804854769</v>
      </c>
      <c r="E52">
        <v>131.15663428742519</v>
      </c>
      <c r="F52">
        <v>39.050010825789428</v>
      </c>
      <c r="G52">
        <v>8.2994888997604122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Annabella Drewanowski</dc:creator>
  <cp:lastModifiedBy>Annabella Drewanowski</cp:lastModifiedBy>
  <dcterms:created xsi:type="dcterms:W3CDTF">2022-06-29T10:49:30Z</dcterms:created>
  <dcterms:modified xsi:type="dcterms:W3CDTF">2023-01-16T14:58:40Z</dcterms:modified>
</cp:coreProperties>
</file>