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belladrewanowski/Documents/UZH/Masterarbeit/Analysis/XRD:XRR/Superlattices/SCO:LCO/23002/"/>
    </mc:Choice>
  </mc:AlternateContent>
  <xr:revisionPtr revIDLastSave="0" documentId="13_ncr:1_{19F4A3B8-D70A-3F4B-B9BA-207F86854FCF}" xr6:coauthVersionLast="47" xr6:coauthVersionMax="47" xr10:uidLastSave="{00000000-0000-0000-0000-000000000000}"/>
  <bookViews>
    <workbookView xWindow="2120" yWindow="460" windowWidth="25940" windowHeight="15540" xr2:uid="{111799E9-007F-5D4C-B67D-4AAFEB55FA51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F29" i="1"/>
  <c r="E29" i="1"/>
  <c r="D29" i="1"/>
  <c r="M4" i="1"/>
  <c r="N14" i="1"/>
  <c r="N4" i="1"/>
  <c r="K24" i="1"/>
  <c r="L24" i="1"/>
  <c r="G25" i="1"/>
  <c r="F25" i="1"/>
  <c r="E25" i="1"/>
  <c r="H25" i="1" s="1"/>
  <c r="F24" i="1"/>
  <c r="E24" i="1"/>
  <c r="H24" i="1" s="1"/>
  <c r="L14" i="1"/>
  <c r="K14" i="1"/>
  <c r="M14" i="1" s="1"/>
  <c r="G14" i="1"/>
  <c r="L4" i="1"/>
  <c r="K4" i="1"/>
  <c r="F5" i="1"/>
  <c r="H5" i="1" s="1"/>
  <c r="G5" i="1"/>
  <c r="F6" i="1"/>
  <c r="H6" i="1" s="1"/>
  <c r="G6" i="1"/>
  <c r="F7" i="1"/>
  <c r="G7" i="1"/>
  <c r="H7" i="1"/>
  <c r="F8" i="1"/>
  <c r="G8" i="1"/>
  <c r="H8" i="1"/>
  <c r="F9" i="1"/>
  <c r="H9" i="1" s="1"/>
  <c r="G9" i="1"/>
  <c r="E5" i="1"/>
  <c r="E6" i="1"/>
  <c r="E7" i="1"/>
  <c r="E8" i="1"/>
  <c r="E9" i="1"/>
  <c r="H4" i="1"/>
  <c r="G4" i="1"/>
  <c r="F4" i="1"/>
  <c r="E4" i="1"/>
  <c r="G16" i="1"/>
  <c r="F16" i="1"/>
  <c r="E16" i="1"/>
  <c r="H16" i="1" s="1"/>
  <c r="G15" i="1"/>
  <c r="F15" i="1"/>
  <c r="E15" i="1"/>
  <c r="H15" i="1" s="1"/>
  <c r="F14" i="1"/>
  <c r="H14" i="1" s="1"/>
  <c r="E14" i="1"/>
  <c r="G24" i="1" l="1"/>
</calcChain>
</file>

<file path=xl/sharedStrings.xml><?xml version="1.0" encoding="utf-8"?>
<sst xmlns="http://schemas.openxmlformats.org/spreadsheetml/2006/main" count="51" uniqueCount="21">
  <si>
    <t>Slopes with error bars</t>
  </si>
  <si>
    <t>PEAK 001</t>
  </si>
  <si>
    <t>n</t>
  </si>
  <si>
    <t>2𝛝 (deg)</t>
  </si>
  <si>
    <t>∆_2𝛝</t>
  </si>
  <si>
    <t>𝛝 (deg)</t>
  </si>
  <si>
    <t>∆_𝛝</t>
  </si>
  <si>
    <t>sin(𝛝) (rad)</t>
  </si>
  <si>
    <t>∆_sin𝛝</t>
  </si>
  <si>
    <t>slope</t>
  </si>
  <si>
    <t>delta_slope</t>
  </si>
  <si>
    <t xml:space="preserve">ƛ </t>
  </si>
  <si>
    <t xml:space="preserve">∆ƛ </t>
  </si>
  <si>
    <t xml:space="preserve">uc </t>
  </si>
  <si>
    <t>∆uc</t>
  </si>
  <si>
    <t>c</t>
  </si>
  <si>
    <t>∆c</t>
  </si>
  <si>
    <t>Mean values</t>
  </si>
  <si>
    <t>peak positions 2theta (deg)</t>
  </si>
  <si>
    <t> std. deviation</t>
  </si>
  <si>
    <t>𝞬 (x-rays) (Angstrom)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</si>
</sst>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Helvetica"/>
      <family val="2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0"/>
      <color rgb="FF000000"/>
      <name val="Helvetic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8B1E7"/>
        <bgColor indexed="64"/>
      </patternFill>
    </fill>
    <fill>
      <patternFill patternType="solid">
        <fgColor rgb="FFCD7D7A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5" fillId="0" borderId="0" xfId="0" applyFont="1"/>
    <xf numFmtId="0" fontId="5" fillId="2" borderId="0" xfId="0" applyFont="1" applyFill="1"/>
    <xf numFmtId="0" fontId="0" fillId="6" borderId="0" xfId="0" applyFill="1"/>
    <xf numFmtId="0" fontId="6" fillId="0" borderId="0" xfId="0" applyFont="1"/>
    <xf numFmtId="0" fontId="7" fillId="0" borderId="0" xfId="0" applyFont="1"/>
    <xf numFmtId="0" fontId="1" fillId="7" borderId="0" xfId="0" applyFont="1" applyFill="1"/>
    <xf numFmtId="0" fontId="0" fillId="7" borderId="0" xfId="0" applyFill="1"/>
    <xf numFmtId="0" fontId="0" fillId="8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190500</xdr:colOff>
      <xdr:row>0</xdr:row>
      <xdr:rowOff>50800</xdr:rowOff>
    </xdr:from>
    <xdr:to>
      <xdr:col>24</xdr:col>
      <xdr:colOff>533400</xdr:colOff>
      <xdr:row>30</xdr:row>
      <xdr:rowOff>45720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E45AA63-EF80-A965-5E53-E6E1EC8EE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3000" y="50800"/>
          <a:ext cx="7772400" cy="6217920"/>
        </a:xfrm>
        <a:prstGeom prst="rect">
          <a:avLst/>
        </a:prstGeom>
      </xdr:spPr>
    </xdr:pic>
    <xdr:clientData/>
  </xdr:twoCellAnchor>
  <xdr:twoCellAnchor editAs="oneCell">
    <xdr:from>
      <xdr:col>24</xdr:col>
      <xdr:colOff>622300</xdr:colOff>
      <xdr:row>0</xdr:row>
      <xdr:rowOff>114300</xdr:rowOff>
    </xdr:from>
    <xdr:to>
      <xdr:col>34</xdr:col>
      <xdr:colOff>139700</xdr:colOff>
      <xdr:row>30</xdr:row>
      <xdr:rowOff>109220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A23A566-DCAA-A089-9FA2-E009E0963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434300" y="114300"/>
          <a:ext cx="7772400" cy="6217920"/>
        </a:xfrm>
        <a:prstGeom prst="rect">
          <a:avLst/>
        </a:prstGeom>
      </xdr:spPr>
    </xdr:pic>
    <xdr:clientData/>
  </xdr:twoCellAnchor>
  <xdr:twoCellAnchor editAs="oneCell">
    <xdr:from>
      <xdr:col>15</xdr:col>
      <xdr:colOff>635000</xdr:colOff>
      <xdr:row>40</xdr:row>
      <xdr:rowOff>139700</xdr:rowOff>
    </xdr:from>
    <xdr:to>
      <xdr:col>25</xdr:col>
      <xdr:colOff>152400</xdr:colOff>
      <xdr:row>71</xdr:row>
      <xdr:rowOff>58420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B2A6038E-7387-21FB-A131-78E8602BE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00" y="8394700"/>
          <a:ext cx="7772400" cy="6217920"/>
        </a:xfrm>
        <a:prstGeom prst="rect">
          <a:avLst/>
        </a:prstGeom>
      </xdr:spPr>
    </xdr:pic>
    <xdr:clientData/>
  </xdr:twoCellAnchor>
  <xdr:twoCellAnchor editAs="oneCell">
    <xdr:from>
      <xdr:col>26</xdr:col>
      <xdr:colOff>114300</xdr:colOff>
      <xdr:row>41</xdr:row>
      <xdr:rowOff>88900</xdr:rowOff>
    </xdr:from>
    <xdr:to>
      <xdr:col>35</xdr:col>
      <xdr:colOff>457200</xdr:colOff>
      <xdr:row>72</xdr:row>
      <xdr:rowOff>7620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3233376-1E1E-18AE-A88C-1E987B3FA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577300" y="8547100"/>
          <a:ext cx="7772400" cy="6217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4A5A-8150-8542-AAF2-C8DCEAFF188D}">
  <dimension ref="A1:U76"/>
  <sheetViews>
    <sheetView tabSelected="1" zoomScale="89" workbookViewId="0">
      <selection activeCell="G30" sqref="G30"/>
    </sheetView>
  </sheetViews>
  <sheetFormatPr baseColWidth="10" defaultRowHeight="16" x14ac:dyDescent="0.2"/>
  <sheetData>
    <row r="1" spans="1:14" ht="21" x14ac:dyDescent="0.25">
      <c r="A1" s="1" t="s">
        <v>0</v>
      </c>
      <c r="F1" s="15" t="s">
        <v>20</v>
      </c>
    </row>
    <row r="2" spans="1:14" x14ac:dyDescent="0.2">
      <c r="B2" t="s">
        <v>1</v>
      </c>
      <c r="F2">
        <v>1.5406</v>
      </c>
    </row>
    <row r="3" spans="1:14" x14ac:dyDescent="0.2">
      <c r="B3" t="s">
        <v>2</v>
      </c>
      <c r="C3" s="2" t="s">
        <v>3</v>
      </c>
      <c r="D3" s="2" t="s">
        <v>4</v>
      </c>
      <c r="E3" t="s">
        <v>5</v>
      </c>
      <c r="F3" t="s">
        <v>6</v>
      </c>
      <c r="G3" t="s">
        <v>7</v>
      </c>
      <c r="H3" t="s">
        <v>8</v>
      </c>
      <c r="I3" s="3" t="s">
        <v>9</v>
      </c>
      <c r="J3" s="3" t="s">
        <v>10</v>
      </c>
      <c r="K3" s="4" t="s">
        <v>11</v>
      </c>
      <c r="L3" s="4" t="s">
        <v>12</v>
      </c>
      <c r="M3" s="5" t="s">
        <v>13</v>
      </c>
      <c r="N3" s="6" t="s">
        <v>14</v>
      </c>
    </row>
    <row r="4" spans="1:14" x14ac:dyDescent="0.2">
      <c r="B4">
        <v>1</v>
      </c>
      <c r="C4" s="7">
        <v>19.613299999999999</v>
      </c>
      <c r="D4" s="8">
        <v>8.2000000000000007E-3</v>
      </c>
      <c r="E4">
        <f>C4/2</f>
        <v>9.8066499999999994</v>
      </c>
      <c r="F4">
        <f>D4/2</f>
        <v>4.1000000000000003E-3</v>
      </c>
      <c r="G4" s="7">
        <f>SIN(E4*PI()/180)</f>
        <v>0.17032386879115405</v>
      </c>
      <c r="H4">
        <f>COS(E4*PI()/180)*F4</f>
        <v>4.0400913599934144E-3</v>
      </c>
      <c r="I4" s="8">
        <v>9.7872600044473894E-3</v>
      </c>
      <c r="J4" s="8">
        <v>5.73595377891038E-4</v>
      </c>
      <c r="K4" s="10">
        <f>F$2/2/I4</f>
        <v>78.70435644398647</v>
      </c>
      <c r="L4" s="10">
        <f>F$2*J4/2/I4^2</f>
        <v>4.6125733919039096</v>
      </c>
      <c r="M4" s="10">
        <f>K4/K$24</f>
        <v>20.055217692265927</v>
      </c>
      <c r="N4" s="10">
        <f>SQRT(1/K$24^2*L4^2+K4^2/K$24^4*L24^2)</f>
        <v>1.1787291885391904</v>
      </c>
    </row>
    <row r="5" spans="1:14" x14ac:dyDescent="0.2">
      <c r="B5">
        <v>2</v>
      </c>
      <c r="C5" s="7">
        <v>20.608899999999998</v>
      </c>
      <c r="D5" s="8">
        <v>8.8999999999999999E-3</v>
      </c>
      <c r="E5">
        <f t="shared" ref="E5:E9" si="0">C5/2</f>
        <v>10.304449999999999</v>
      </c>
      <c r="F5">
        <f t="shared" ref="F5:F9" si="1">D5/2</f>
        <v>4.45E-3</v>
      </c>
      <c r="G5" s="7">
        <f t="shared" ref="G5:G9" si="2">SIN(E5*PI()/180)</f>
        <v>0.17887863012549868</v>
      </c>
      <c r="H5">
        <f t="shared" ref="H5:H9" si="3">COS(E5*PI()/180)*F5</f>
        <v>4.3782266081874776E-3</v>
      </c>
    </row>
    <row r="6" spans="1:14" x14ac:dyDescent="0.2">
      <c r="B6">
        <v>3</v>
      </c>
      <c r="C6" s="7">
        <v>21.8337</v>
      </c>
      <c r="D6" s="8">
        <v>1.8E-3</v>
      </c>
      <c r="E6">
        <f t="shared" si="0"/>
        <v>10.91685</v>
      </c>
      <c r="F6">
        <f t="shared" si="1"/>
        <v>8.9999999999999998E-4</v>
      </c>
      <c r="G6" s="7">
        <f t="shared" si="2"/>
        <v>0.18938421706175007</v>
      </c>
      <c r="H6">
        <f t="shared" si="3"/>
        <v>8.8371275358320217E-4</v>
      </c>
    </row>
    <row r="7" spans="1:14" x14ac:dyDescent="0.2">
      <c r="B7">
        <v>4</v>
      </c>
      <c r="C7" s="7">
        <v>22.965900000000001</v>
      </c>
      <c r="D7" s="8">
        <v>1.1999999999999999E-3</v>
      </c>
      <c r="E7">
        <f t="shared" si="0"/>
        <v>11.482950000000001</v>
      </c>
      <c r="F7">
        <f t="shared" si="1"/>
        <v>5.9999999999999995E-4</v>
      </c>
      <c r="G7" s="7">
        <f t="shared" si="2"/>
        <v>0.19907632093576272</v>
      </c>
      <c r="H7">
        <f t="shared" si="3"/>
        <v>5.8799039332234435E-4</v>
      </c>
    </row>
    <row r="8" spans="1:14" x14ac:dyDescent="0.2">
      <c r="B8">
        <v>5</v>
      </c>
      <c r="C8" s="7">
        <v>24.154399999999999</v>
      </c>
      <c r="D8" s="8">
        <v>2.0999999999999999E-3</v>
      </c>
      <c r="E8">
        <f t="shared" si="0"/>
        <v>12.077199999999999</v>
      </c>
      <c r="F8">
        <f t="shared" si="1"/>
        <v>1.0499999999999999E-3</v>
      </c>
      <c r="G8" s="7">
        <f t="shared" si="2"/>
        <v>0.209229452077067</v>
      </c>
      <c r="H8">
        <f t="shared" si="3"/>
        <v>1.0267599026125057E-3</v>
      </c>
    </row>
    <row r="9" spans="1:14" x14ac:dyDescent="0.2">
      <c r="B9">
        <v>6</v>
      </c>
      <c r="C9" s="7">
        <v>24.799299999999999</v>
      </c>
      <c r="D9" s="8">
        <v>1.23E-2</v>
      </c>
      <c r="E9">
        <f t="shared" si="0"/>
        <v>12.399649999999999</v>
      </c>
      <c r="F9">
        <f t="shared" si="1"/>
        <v>6.1500000000000001E-3</v>
      </c>
      <c r="G9" s="7">
        <f t="shared" si="2"/>
        <v>0.21472936101161727</v>
      </c>
      <c r="H9">
        <f t="shared" si="3"/>
        <v>6.0065425788653906E-3</v>
      </c>
    </row>
    <row r="13" spans="1:14" x14ac:dyDescent="0.2">
      <c r="B13" s="11" t="s">
        <v>2</v>
      </c>
      <c r="C13" s="12" t="s">
        <v>3</v>
      </c>
      <c r="D13" s="12" t="s">
        <v>4</v>
      </c>
      <c r="E13" s="11" t="s">
        <v>5</v>
      </c>
      <c r="F13" s="11" t="s">
        <v>6</v>
      </c>
      <c r="G13" s="11" t="s">
        <v>7</v>
      </c>
      <c r="H13" s="11" t="s">
        <v>8</v>
      </c>
      <c r="I13" s="9" t="s">
        <v>9</v>
      </c>
      <c r="J13" s="9" t="s">
        <v>10</v>
      </c>
      <c r="K13" s="4" t="s">
        <v>11</v>
      </c>
      <c r="L13" s="4" t="s">
        <v>12</v>
      </c>
      <c r="M13" s="5" t="s">
        <v>13</v>
      </c>
      <c r="N13" s="6" t="s">
        <v>14</v>
      </c>
    </row>
    <row r="14" spans="1:14" x14ac:dyDescent="0.2">
      <c r="B14">
        <v>1</v>
      </c>
      <c r="C14" s="7">
        <v>44.149900000000002</v>
      </c>
      <c r="D14" s="8">
        <v>8.8000000000000005E-3</v>
      </c>
      <c r="E14">
        <f>C14/2</f>
        <v>22.074950000000001</v>
      </c>
      <c r="F14">
        <f>D14/2</f>
        <v>4.4000000000000003E-3</v>
      </c>
      <c r="G14" s="7">
        <f>SIN(C14/2*PI()/180)</f>
        <v>0.37581914426564855</v>
      </c>
      <c r="H14">
        <f>COS(E14*PI()/180)*F14</f>
        <v>4.0774493295140423E-3</v>
      </c>
      <c r="I14" s="8">
        <v>9.9960719821198408E-3</v>
      </c>
      <c r="J14" s="8">
        <v>1.2202558667304699E-3</v>
      </c>
      <c r="K14" s="10">
        <f>F$2/2/I14</f>
        <v>77.060269411609866</v>
      </c>
      <c r="L14" s="10">
        <f>F$2*J14/2/I14^2</f>
        <v>9.4070196782842839</v>
      </c>
      <c r="M14" s="10">
        <f>K14/K$24</f>
        <v>19.636276164387343</v>
      </c>
      <c r="N14" s="10">
        <f>SQRT(1/K$24^2*L14^2+K14^2/K$24^4*L24^2)</f>
        <v>2.3986539002621985</v>
      </c>
    </row>
    <row r="15" spans="1:14" x14ac:dyDescent="0.2">
      <c r="B15">
        <v>2</v>
      </c>
      <c r="C15" s="7">
        <v>45.32</v>
      </c>
      <c r="D15" s="8">
        <v>2.8E-3</v>
      </c>
      <c r="E15">
        <f t="shared" ref="E15:F19" si="4">C15/2</f>
        <v>22.66</v>
      </c>
      <c r="F15">
        <f t="shared" si="4"/>
        <v>1.4E-3</v>
      </c>
      <c r="G15" s="7">
        <f t="shared" ref="G15:G19" si="5">SIN(C15/2*PI()/180)</f>
        <v>0.38526189524823462</v>
      </c>
      <c r="H15">
        <f t="shared" ref="H15:H19" si="6">COS(E15*PI()/180)*F15</f>
        <v>1.2919301890027522E-3</v>
      </c>
    </row>
    <row r="16" spans="1:14" x14ac:dyDescent="0.2">
      <c r="B16">
        <v>3</v>
      </c>
      <c r="C16" s="7">
        <v>46.577100000000002</v>
      </c>
      <c r="D16" s="8">
        <v>1.4E-3</v>
      </c>
      <c r="E16">
        <f t="shared" si="4"/>
        <v>23.288550000000001</v>
      </c>
      <c r="F16">
        <f t="shared" si="4"/>
        <v>6.9999999999999999E-4</v>
      </c>
      <c r="G16" s="7">
        <f t="shared" si="5"/>
        <v>0.39536195215797021</v>
      </c>
      <c r="H16">
        <f t="shared" si="6"/>
        <v>6.4296778622654268E-4</v>
      </c>
    </row>
    <row r="17" spans="1:12" x14ac:dyDescent="0.2">
      <c r="B17">
        <v>4</v>
      </c>
      <c r="C17" s="7"/>
      <c r="D17" s="8"/>
      <c r="G17" s="7"/>
    </row>
    <row r="18" spans="1:12" x14ac:dyDescent="0.2">
      <c r="B18">
        <v>5</v>
      </c>
      <c r="C18" s="7"/>
      <c r="D18" s="8"/>
      <c r="G18" s="7"/>
    </row>
    <row r="19" spans="1:12" x14ac:dyDescent="0.2">
      <c r="B19">
        <v>6</v>
      </c>
      <c r="C19" s="7"/>
      <c r="D19" s="8"/>
      <c r="G19" s="7"/>
    </row>
    <row r="23" spans="1:12" x14ac:dyDescent="0.2">
      <c r="B23" t="s">
        <v>2</v>
      </c>
      <c r="C23" s="2" t="s">
        <v>3</v>
      </c>
      <c r="D23" s="2" t="s">
        <v>4</v>
      </c>
      <c r="E23" t="s">
        <v>5</v>
      </c>
      <c r="F23" t="s">
        <v>6</v>
      </c>
      <c r="G23" t="s">
        <v>7</v>
      </c>
      <c r="H23" t="s">
        <v>8</v>
      </c>
      <c r="I23" s="3" t="s">
        <v>9</v>
      </c>
      <c r="J23" s="3" t="s">
        <v>10</v>
      </c>
      <c r="K23" s="4" t="s">
        <v>15</v>
      </c>
      <c r="L23" s="4" t="s">
        <v>16</v>
      </c>
    </row>
    <row r="24" spans="1:12" x14ac:dyDescent="0.2">
      <c r="B24">
        <v>1</v>
      </c>
      <c r="C24" s="7">
        <v>22.965900000000001</v>
      </c>
      <c r="D24" s="8">
        <v>1.1999999999999999E-3</v>
      </c>
      <c r="E24">
        <f t="shared" ref="E24:E25" si="7">C24/2</f>
        <v>11.482950000000001</v>
      </c>
      <c r="F24">
        <f t="shared" ref="F24:F25" si="8">D24/2</f>
        <v>5.9999999999999995E-4</v>
      </c>
      <c r="G24" s="7">
        <f t="shared" ref="G24" si="9">SIN(E24*PI()/180)</f>
        <v>0.19907632093576272</v>
      </c>
      <c r="H24">
        <f t="shared" ref="H24:H25" si="10">COS(E24*PI()/180)*F24</f>
        <v>5.8799039332234435E-4</v>
      </c>
      <c r="I24" s="8">
        <v>0.19628562999999999</v>
      </c>
      <c r="J24" s="8">
        <v>8.7128962667449195E-4</v>
      </c>
      <c r="K24" s="10">
        <f>F2/2/I24</f>
        <v>3.9243830534104815</v>
      </c>
      <c r="L24" s="10">
        <f>F2/2/I24^2*J24</f>
        <v>1.7419890827126375E-2</v>
      </c>
    </row>
    <row r="25" spans="1:12" x14ac:dyDescent="0.2">
      <c r="B25" s="7">
        <v>2</v>
      </c>
      <c r="C25" s="7">
        <v>46.577100000000002</v>
      </c>
      <c r="D25" s="8">
        <v>1.4E-3</v>
      </c>
      <c r="E25">
        <f t="shared" si="7"/>
        <v>23.288550000000001</v>
      </c>
      <c r="F25">
        <f t="shared" si="8"/>
        <v>6.9999999999999999E-4</v>
      </c>
      <c r="G25" s="7">
        <f t="shared" ref="G25" si="11">SIN(C25/2*PI()/180)</f>
        <v>0.39536195215797021</v>
      </c>
      <c r="H25">
        <f t="shared" si="10"/>
        <v>6.4296778622654268E-4</v>
      </c>
    </row>
    <row r="27" spans="1:12" ht="21" x14ac:dyDescent="0.25">
      <c r="A27" s="1" t="s">
        <v>17</v>
      </c>
    </row>
    <row r="28" spans="1:12" x14ac:dyDescent="0.2">
      <c r="B28" s="13" t="s">
        <v>15</v>
      </c>
      <c r="C28" s="14" t="s">
        <v>16</v>
      </c>
      <c r="D28" s="14" t="s">
        <v>11</v>
      </c>
      <c r="E28" s="14" t="s">
        <v>12</v>
      </c>
      <c r="F28" s="14" t="s">
        <v>13</v>
      </c>
      <c r="G28" s="14" t="s">
        <v>14</v>
      </c>
    </row>
    <row r="29" spans="1:12" x14ac:dyDescent="0.2">
      <c r="A29">
        <v>23002</v>
      </c>
      <c r="B29">
        <v>3.9243830534104815</v>
      </c>
      <c r="C29">
        <v>1.7419890827126375E-2</v>
      </c>
      <c r="D29">
        <f>AVERAGE(K14,K4)</f>
        <v>77.882312927798168</v>
      </c>
      <c r="E29">
        <f>0.5*SQRT(L14^2+L4^2)</f>
        <v>5.2385077198408254</v>
      </c>
      <c r="F29">
        <f>AVERAGE(M14,M4)</f>
        <v>19.845746928326633</v>
      </c>
      <c r="G29">
        <f>0.5*SQRT(N14^2+N4^2)</f>
        <v>1.3363142438398719</v>
      </c>
    </row>
    <row r="33" spans="20:21" x14ac:dyDescent="0.2">
      <c r="T33" s="7" t="s">
        <v>18</v>
      </c>
      <c r="U33" s="7" t="s">
        <v>19</v>
      </c>
    </row>
    <row r="34" spans="20:21" x14ac:dyDescent="0.2">
      <c r="T34" s="7">
        <v>19.613299999999999</v>
      </c>
      <c r="U34" s="8">
        <v>8.2000000000000007E-3</v>
      </c>
    </row>
    <row r="35" spans="20:21" x14ac:dyDescent="0.2">
      <c r="T35" s="7">
        <v>20.608899999999998</v>
      </c>
      <c r="U35" s="8">
        <v>8.8999999999999999E-3</v>
      </c>
    </row>
    <row r="36" spans="20:21" x14ac:dyDescent="0.2">
      <c r="T36" s="7">
        <v>21.8337</v>
      </c>
      <c r="U36" s="8">
        <v>1.8E-3</v>
      </c>
    </row>
    <row r="37" spans="20:21" x14ac:dyDescent="0.2">
      <c r="T37" s="7">
        <v>22.965900000000001</v>
      </c>
      <c r="U37" s="8">
        <v>1.1999999999999999E-3</v>
      </c>
    </row>
    <row r="38" spans="20:21" x14ac:dyDescent="0.2">
      <c r="T38" s="7">
        <v>24.154399999999999</v>
      </c>
      <c r="U38" s="8">
        <v>2.0999999999999999E-3</v>
      </c>
    </row>
    <row r="39" spans="20:21" x14ac:dyDescent="0.2">
      <c r="T39" s="7">
        <v>24.799299999999999</v>
      </c>
      <c r="U39" s="8">
        <v>1.23E-2</v>
      </c>
    </row>
    <row r="73" spans="19:20" x14ac:dyDescent="0.2">
      <c r="S73" s="7" t="s">
        <v>18</v>
      </c>
      <c r="T73" s="7" t="s">
        <v>19</v>
      </c>
    </row>
    <row r="74" spans="19:20" x14ac:dyDescent="0.2">
      <c r="S74" s="7">
        <v>44.149900000000002</v>
      </c>
      <c r="T74" s="8">
        <v>8.8000000000000005E-3</v>
      </c>
    </row>
    <row r="75" spans="19:20" x14ac:dyDescent="0.2">
      <c r="S75" s="7">
        <v>45.32</v>
      </c>
      <c r="T75" s="8">
        <v>2.8E-3</v>
      </c>
    </row>
    <row r="76" spans="19:20" x14ac:dyDescent="0.2">
      <c r="S76" s="7">
        <v>46.577100000000002</v>
      </c>
      <c r="T76" s="8">
        <v>1.4E-3</v>
      </c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Annabella Drewanowski</dc:creator>
  <cp:lastModifiedBy>Annabella Drewanowski</cp:lastModifiedBy>
  <dcterms:created xsi:type="dcterms:W3CDTF">2023-01-16T17:40:32Z</dcterms:created>
  <dcterms:modified xsi:type="dcterms:W3CDTF">2023-01-18T18:01:32Z</dcterms:modified>
</cp:coreProperties>
</file>