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53122E5-07C8-4872-ACDA-83CD55E0A9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  <c r="H32" i="1" l="1"/>
  <c r="H31" i="1"/>
  <c r="H30" i="1"/>
  <c r="H29" i="1"/>
  <c r="H28" i="1"/>
  <c r="H27" i="1"/>
  <c r="H26" i="1"/>
  <c r="G32" i="1"/>
  <c r="G31" i="1"/>
  <c r="G30" i="1"/>
  <c r="G29" i="1"/>
  <c r="G28" i="1"/>
  <c r="G27" i="1"/>
  <c r="G26" i="1"/>
  <c r="E36" i="1"/>
  <c r="E37" i="1"/>
  <c r="E38" i="1"/>
  <c r="E39" i="1"/>
  <c r="E40" i="1"/>
  <c r="E41" i="1"/>
  <c r="E35" i="1"/>
  <c r="A36" i="1"/>
  <c r="D36" i="1" s="1"/>
  <c r="A37" i="1"/>
  <c r="D37" i="1" s="1"/>
  <c r="A38" i="1"/>
  <c r="D38" i="1" s="1"/>
  <c r="A39" i="1"/>
  <c r="D39" i="1" s="1"/>
  <c r="A40" i="1"/>
  <c r="B40" i="1" s="1"/>
  <c r="A41" i="1"/>
  <c r="C41" i="1" s="1"/>
  <c r="A35" i="1"/>
  <c r="G40" i="1" l="1"/>
  <c r="F41" i="1"/>
  <c r="F40" i="1"/>
  <c r="E42" i="1"/>
  <c r="E49" i="1" s="1"/>
  <c r="F36" i="1"/>
  <c r="C40" i="1"/>
  <c r="C39" i="1"/>
  <c r="A42" i="1"/>
  <c r="C48" i="1" s="1"/>
  <c r="D40" i="1"/>
  <c r="B43" i="1"/>
  <c r="C49" i="1" s="1"/>
  <c r="F39" i="1"/>
  <c r="B41" i="1"/>
  <c r="G41" i="1" s="1"/>
  <c r="B39" i="1"/>
  <c r="G39" i="1" s="1"/>
  <c r="B38" i="1"/>
  <c r="G38" i="1" s="1"/>
  <c r="B36" i="1"/>
  <c r="G36" i="1" s="1"/>
  <c r="D41" i="1"/>
  <c r="B44" i="1"/>
  <c r="C38" i="1"/>
  <c r="B35" i="1"/>
  <c r="C37" i="1"/>
  <c r="C36" i="1"/>
  <c r="F38" i="1"/>
  <c r="F37" i="1"/>
  <c r="D35" i="1"/>
  <c r="B37" i="1"/>
  <c r="G37" i="1" s="1"/>
  <c r="C35" i="1"/>
  <c r="F35" i="1"/>
  <c r="E27" i="1"/>
  <c r="E28" i="1"/>
  <c r="E29" i="1"/>
  <c r="E30" i="1"/>
  <c r="E31" i="1"/>
  <c r="E32" i="1"/>
  <c r="E26" i="1"/>
  <c r="D27" i="1"/>
  <c r="D28" i="1"/>
  <c r="D29" i="1"/>
  <c r="D30" i="1"/>
  <c r="D31" i="1"/>
  <c r="D32" i="1"/>
  <c r="D26" i="1"/>
  <c r="F42" i="1" l="1"/>
  <c r="E48" i="1" s="1"/>
  <c r="B47" i="1"/>
  <c r="B49" i="1"/>
  <c r="D44" i="1"/>
  <c r="D42" i="1"/>
  <c r="F44" i="1"/>
  <c r="B42" i="1"/>
  <c r="G35" i="1"/>
  <c r="G42" i="1" s="1"/>
  <c r="E47" i="1" s="1"/>
  <c r="B15" i="1"/>
  <c r="E7" i="1"/>
  <c r="E8" i="1"/>
  <c r="E9" i="1"/>
  <c r="E10" i="1"/>
  <c r="E11" i="1"/>
  <c r="E12" i="1"/>
  <c r="E6" i="1"/>
  <c r="D7" i="1"/>
  <c r="D8" i="1"/>
  <c r="D9" i="1"/>
  <c r="D10" i="1"/>
  <c r="D11" i="1"/>
  <c r="D12" i="1"/>
  <c r="D6" i="1"/>
  <c r="C7" i="1"/>
  <c r="C8" i="1"/>
  <c r="C9" i="1"/>
  <c r="C10" i="1"/>
  <c r="C11" i="1"/>
  <c r="C12" i="1"/>
  <c r="C6" i="1"/>
  <c r="B14" i="1"/>
  <c r="F15" i="1" s="1"/>
  <c r="B13" i="1"/>
  <c r="D18" i="1" s="1"/>
  <c r="A13" i="1"/>
  <c r="A48" i="1" l="1"/>
  <c r="D13" i="1"/>
  <c r="B19" i="1" s="1"/>
  <c r="D15" i="1"/>
  <c r="C13" i="1"/>
  <c r="D19" i="1" s="1"/>
  <c r="E13" i="1"/>
  <c r="A19" i="1"/>
  <c r="B18" i="1"/>
  <c r="A18" i="1"/>
  <c r="A49" i="1"/>
  <c r="B48" i="1"/>
  <c r="C47" i="1"/>
  <c r="A51" i="1" s="1" a="1"/>
  <c r="A21" i="1" l="1" a="1"/>
  <c r="B21" i="1" s="1"/>
  <c r="A51" i="1"/>
  <c r="A53" i="1"/>
  <c r="A52" i="1"/>
  <c r="C51" i="1"/>
  <c r="B53" i="1"/>
  <c r="B52" i="1"/>
  <c r="C52" i="1"/>
  <c r="B51" i="1"/>
  <c r="C53" i="1"/>
  <c r="A21" i="1" l="1"/>
  <c r="A22" i="1"/>
  <c r="B22" i="1"/>
  <c r="E51" i="1" a="1"/>
  <c r="D21" i="1" l="1" a="1"/>
  <c r="D21" i="1" s="1"/>
  <c r="E51" i="1"/>
  <c r="E53" i="1"/>
  <c r="E52" i="1"/>
  <c r="D22" i="1" l="1"/>
</calcChain>
</file>

<file path=xl/sharedStrings.xml><?xml version="1.0" encoding="utf-8"?>
<sst xmlns="http://schemas.openxmlformats.org/spreadsheetml/2006/main" count="39" uniqueCount="33">
  <si>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</si>
  <si>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</si>
  <si>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</si>
  <si>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</si>
  <si>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</si>
  <si>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</si>
  <si>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</si>
  <si>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</si>
  <si>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</si>
  <si>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</si>
  <si>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</si>
  <si>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</si>
  <si>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</si>
  <si>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</si>
  <si>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</si>
  <si>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</si>
  <si>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</si>
  <si>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</si>
  <si>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</si>
  <si>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</si>
  <si>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</si>
  <si>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</si>
  <si>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</si>
  <si>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</si>
  <si>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</si>
  <si>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</si>
  <si>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</si>
  <si>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 xml:space="preserve">Т,град С </t>
  </si>
  <si>
    <t>С_с.б.,%</t>
  </si>
  <si>
    <t>Исходные данные (8 вариант)</t>
  </si>
  <si>
    <t xml:space="preserve"> </t>
  </si>
  <si>
    <t xml:space="preserve"> 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</si>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</sst>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0" fontId="0" fillId="3" borderId="0" xfId="0" applyFill="1"/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164" fontId="0" fillId="3" borderId="0" xfId="0" applyNumberFormat="1" applyFill="1"/>
    <xf numFmtId="2" fontId="0" fillId="3" borderId="0" xfId="0" applyNumberForma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4" borderId="3" xfId="0" applyNumberFormat="1" applyFill="1" applyBorder="1"/>
    <xf numFmtId="164" fontId="0" fillId="4" borderId="9" xfId="0" applyNumberFormat="1" applyFill="1" applyBorder="1"/>
    <xf numFmtId="164" fontId="0" fillId="4" borderId="4" xfId="0" applyNumberFormat="1" applyFill="1" applyBorder="1"/>
    <xf numFmtId="164" fontId="0" fillId="4" borderId="10" xfId="0" applyNumberFormat="1" applyFill="1" applyBorder="1"/>
    <xf numFmtId="164" fontId="0" fillId="4" borderId="0" xfId="0" applyNumberFormat="1" applyFill="1" applyBorder="1"/>
    <xf numFmtId="0" fontId="0" fillId="4" borderId="11" xfId="0" applyFill="1" applyBorder="1"/>
    <xf numFmtId="164" fontId="0" fillId="4" borderId="5" xfId="0" applyNumberFormat="1" applyFill="1" applyBorder="1"/>
    <xf numFmtId="0" fontId="0" fillId="4" borderId="12" xfId="0" applyFill="1" applyBorder="1"/>
    <xf numFmtId="164" fontId="0" fillId="4" borderId="8" xfId="0" applyNumberFormat="1" applyFill="1" applyBorder="1"/>
    <xf numFmtId="0" fontId="0" fillId="4" borderId="13" xfId="0" applyFill="1" applyBorder="1"/>
    <xf numFmtId="0" fontId="0" fillId="5" borderId="7" xfId="0" applyFill="1" applyBorder="1"/>
    <xf numFmtId="0" fontId="0" fillId="5" borderId="13" xfId="0" applyFill="1" applyBorder="1"/>
    <xf numFmtId="0" fontId="0" fillId="5" borderId="8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1" fillId="0" borderId="0" xfId="0" applyFont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Квадратичная</a:t>
            </a:r>
            <a:r>
              <a:rPr lang="ru-RU" baseline="0"/>
              <a:t>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50116029659594E-2"/>
          <c:y val="0.2172762255229102"/>
          <c:w val="0.87800324735290669"/>
          <c:h val="0.7357038996590228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267475940507434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Лист1!$B$2:$H$2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Лист1!$B$3:$H$3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771544181977253E-2"/>
                  <c:y val="-0.27969561096529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Лист1!$D$26:$D$32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Лист1!$E$26:$E$32</c:f>
              <c:numCache>
                <c:formatCode>General</c:formatCode>
                <c:ptCount val="7"/>
                <c:pt idx="0">
                  <c:v>1.0647107369924282</c:v>
                </c:pt>
                <c:pt idx="1">
                  <c:v>0.87546873735389985</c:v>
                </c:pt>
                <c:pt idx="2">
                  <c:v>0.69314718055994529</c:v>
                </c:pt>
                <c:pt idx="3">
                  <c:v>0.74193734472937733</c:v>
                </c:pt>
                <c:pt idx="4">
                  <c:v>0.58778666490211906</c:v>
                </c:pt>
                <c:pt idx="5">
                  <c:v>0.47000362924573563</c:v>
                </c:pt>
                <c:pt idx="6">
                  <c:v>0.40546510810816438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469884413609005E-2"/>
          <c:y val="0.14253965017227843"/>
          <c:w val="0.87800324735290669"/>
          <c:h val="0.775199562135626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Лист1!$G$28:$G$33</c:f>
              <c:numCache>
                <c:formatCode>General</c:formatCode>
                <c:ptCount val="6"/>
                <c:pt idx="0">
                  <c:v>85</c:v>
                </c:pt>
                <c:pt idx="1">
                  <c:v>95</c:v>
                </c:pt>
                <c:pt idx="2">
                  <c:v>103</c:v>
                </c:pt>
                <c:pt idx="3">
                  <c:v>115</c:v>
                </c:pt>
                <c:pt idx="4">
                  <c:v>130</c:v>
                </c:pt>
              </c:numCache>
            </c:numRef>
          </c:xVal>
          <c:yVal>
            <c:numRef>
              <c:f>Лист1!$H$28:$H$34</c:f>
              <c:numCache>
                <c:formatCode>General</c:formatCode>
                <c:ptCount val="7"/>
                <c:pt idx="0">
                  <c:v>-0.5</c:v>
                </c:pt>
                <c:pt idx="1">
                  <c:v>-0.47619047619047616</c:v>
                </c:pt>
                <c:pt idx="2">
                  <c:v>-0.55555555555555558</c:v>
                </c:pt>
                <c:pt idx="3">
                  <c:v>-0.625</c:v>
                </c:pt>
                <c:pt idx="4">
                  <c:v>-0.66666666666666663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  <a:r>
              <a:rPr lang="ru-RU" baseline="0"/>
              <a:t>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7707163480165644E-2"/>
          <c:y val="2.821169629594238E-2"/>
          <c:w val="0.87800324735290669"/>
          <c:h val="0.776170823524913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470718025445368E-3"/>
                  <c:y val="-0.31074655220488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Лист1!$B$2:$H$2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Лист1!$B$3:$H$3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92-49D2-A93F-019B9E332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456249</xdr:colOff>
      <xdr:row>3</xdr:row>
      <xdr:rowOff>59056</xdr:rowOff>
    </xdr:from>
    <xdr:to>
      <xdr:col>9</xdr:col>
      <xdr:colOff>370005</xdr:colOff>
      <xdr:row>6</xdr:row>
      <xdr:rowOff>134304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4487" y="630556"/>
          <a:ext cx="1856856" cy="646748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371476</xdr:colOff>
      <xdr:row>7</xdr:row>
      <xdr:rowOff>29482</xdr:rowOff>
    </xdr:from>
    <xdr:to>
      <xdr:col>10</xdr:col>
      <xdr:colOff>97156</xdr:colOff>
      <xdr:row>12</xdr:row>
      <xdr:rowOff>191278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9714" y="1367745"/>
          <a:ext cx="2316480" cy="1138108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67163</xdr:rowOff>
    </xdr:from>
    <xdr:to>
      <xdr:col>18</xdr:col>
      <xdr:colOff>7620</xdr:colOff>
      <xdr:row>16</xdr:row>
      <xdr:rowOff>9769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408598</xdr:colOff>
      <xdr:row>19</xdr:row>
      <xdr:rowOff>111906</xdr:rowOff>
    </xdr:from>
    <xdr:to>
      <xdr:col>18</xdr:col>
      <xdr:colOff>103798</xdr:colOff>
      <xdr:row>34</xdr:row>
      <xdr:rowOff>111905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147320</xdr:colOff>
      <xdr:row>2</xdr:row>
      <xdr:rowOff>35853</xdr:rowOff>
    </xdr:from>
    <xdr:to>
      <xdr:col>26</xdr:col>
      <xdr:colOff>489731</xdr:colOff>
      <xdr:row>16</xdr:row>
      <xdr:rowOff>66138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99060</xdr:colOff>
      <xdr:row>44</xdr:row>
      <xdr:rowOff>91440</xdr:rowOff>
    </xdr:from>
    <xdr:to>
      <xdr:col>11</xdr:col>
      <xdr:colOff>99060</xdr:colOff>
      <xdr:row>54</xdr:row>
      <xdr:rowOff>94297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1666</xdr:colOff>
      <xdr:row>17</xdr:row>
      <xdr:rowOff>154312</xdr:rowOff>
    </xdr:from>
    <xdr:to>
      <xdr:col>26</xdr:col>
      <xdr:colOff>344077</xdr:colOff>
      <xdr:row>33</xdr:row>
      <xdr:rowOff>50846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F0B6B663-2E48-40A1-BC3B-82D9BD107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zoomScale="66" zoomScaleNormal="100" workbookViewId="0">
      <selection activeCell="T39" sqref="T39"/>
    </sheetView>
  </sheetViews>
  <sheetFormatPr defaultRowHeight="14.25" x14ac:dyDescent="0.45"/>
  <cols>
    <col min="1" max="1" width="13.53125" bestFit="1" customWidth="1"/>
    <col min="2" max="2" width="12.6640625" bestFit="1" customWidth="1"/>
    <col min="3" max="3" width="11.46484375" bestFit="1" customWidth="1"/>
    <col min="4" max="4" width="13.53125" bestFit="1" customWidth="1"/>
    <col min="5" max="5" width="9" bestFit="1" customWidth="1"/>
  </cols>
  <sheetData>
    <row r="1" spans="1:8" x14ac:dyDescent="0.45">
      <c r="A1" s="51" t="s">
        <v>29</v>
      </c>
      <c r="B1" s="51"/>
      <c r="C1" s="51"/>
    </row>
    <row r="2" spans="1:8" ht="15.4" x14ac:dyDescent="0.45">
      <c r="A2" s="1" t="s">
        <v>27</v>
      </c>
      <c r="B2" s="2">
        <v>0</v>
      </c>
      <c r="C2" s="2">
        <v>73</v>
      </c>
      <c r="D2" s="2">
        <v>85</v>
      </c>
      <c r="E2" s="2">
        <v>95</v>
      </c>
      <c r="F2" s="2">
        <v>103</v>
      </c>
      <c r="G2" s="2">
        <v>115</v>
      </c>
      <c r="H2" s="2">
        <v>130</v>
      </c>
    </row>
    <row r="3" spans="1:8" ht="15.4" x14ac:dyDescent="0.45">
      <c r="A3" s="1" t="s">
        <v>28</v>
      </c>
      <c r="B3" s="2">
        <v>0.71</v>
      </c>
      <c r="C3" s="2">
        <v>0.49</v>
      </c>
      <c r="D3" s="2">
        <v>0.43</v>
      </c>
      <c r="E3" s="2">
        <v>0.39</v>
      </c>
      <c r="F3" s="2">
        <v>0.37</v>
      </c>
      <c r="G3" s="2">
        <v>0.35</v>
      </c>
      <c r="H3" s="2">
        <v>0.21</v>
      </c>
    </row>
    <row r="5" spans="1:8" ht="15.4" x14ac:dyDescent="0.4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8" ht="15.4" x14ac:dyDescent="0.45">
      <c r="A6" s="2">
        <v>0</v>
      </c>
      <c r="B6" s="2">
        <v>-2.9</v>
      </c>
      <c r="C6" s="6">
        <f>A6*B6</f>
        <v>0</v>
      </c>
      <c r="D6" s="6">
        <f>POWER(A6,2)</f>
        <v>0</v>
      </c>
      <c r="E6" s="6">
        <f>POWER(B6,2)</f>
        <v>8.41</v>
      </c>
    </row>
    <row r="7" spans="1:8" ht="15.4" x14ac:dyDescent="0.45">
      <c r="A7" s="2">
        <v>73</v>
      </c>
      <c r="B7" s="2">
        <v>-2.4</v>
      </c>
      <c r="C7" s="6">
        <f t="shared" ref="C7:C12" si="0">A7*B7</f>
        <v>-175.2</v>
      </c>
      <c r="D7" s="6">
        <f t="shared" ref="D7:D12" si="1">POWER(A7,2)</f>
        <v>5329</v>
      </c>
      <c r="E7" s="6">
        <f t="shared" ref="E7:E12" si="2">POWER(B7,2)</f>
        <v>5.76</v>
      </c>
    </row>
    <row r="8" spans="1:8" ht="15.4" x14ac:dyDescent="0.45">
      <c r="A8" s="2">
        <v>85</v>
      </c>
      <c r="B8" s="2">
        <v>-2</v>
      </c>
      <c r="C8" s="6">
        <f t="shared" si="0"/>
        <v>-170</v>
      </c>
      <c r="D8" s="6">
        <f t="shared" si="1"/>
        <v>7225</v>
      </c>
      <c r="E8" s="6">
        <f t="shared" si="2"/>
        <v>4</v>
      </c>
    </row>
    <row r="9" spans="1:8" ht="15.4" x14ac:dyDescent="0.45">
      <c r="A9" s="2">
        <v>95</v>
      </c>
      <c r="B9" s="2">
        <v>-2.1</v>
      </c>
      <c r="C9" s="6">
        <f t="shared" si="0"/>
        <v>-199.5</v>
      </c>
      <c r="D9" s="6">
        <f t="shared" si="1"/>
        <v>9025</v>
      </c>
      <c r="E9" s="6">
        <f t="shared" si="2"/>
        <v>4.41</v>
      </c>
    </row>
    <row r="10" spans="1:8" ht="15.4" x14ac:dyDescent="0.45">
      <c r="A10" s="2">
        <v>103</v>
      </c>
      <c r="B10" s="2">
        <v>-1.8</v>
      </c>
      <c r="C10" s="6">
        <f t="shared" si="0"/>
        <v>-185.4</v>
      </c>
      <c r="D10" s="6">
        <f t="shared" si="1"/>
        <v>10609</v>
      </c>
      <c r="E10" s="6">
        <f t="shared" si="2"/>
        <v>3.24</v>
      </c>
    </row>
    <row r="11" spans="1:8" ht="15.4" x14ac:dyDescent="0.45">
      <c r="A11" s="2">
        <v>115</v>
      </c>
      <c r="B11" s="2">
        <v>-1.6</v>
      </c>
      <c r="C11" s="6">
        <f t="shared" si="0"/>
        <v>-184</v>
      </c>
      <c r="D11" s="6">
        <f t="shared" si="1"/>
        <v>13225</v>
      </c>
      <c r="E11" s="6">
        <f t="shared" si="2"/>
        <v>2.5600000000000005</v>
      </c>
    </row>
    <row r="12" spans="1:8" ht="15.4" x14ac:dyDescent="0.45">
      <c r="A12" s="2">
        <v>130</v>
      </c>
      <c r="B12" s="2">
        <v>-1.5</v>
      </c>
      <c r="C12" s="6">
        <f t="shared" si="0"/>
        <v>-195</v>
      </c>
      <c r="D12" s="6">
        <f t="shared" si="1"/>
        <v>16900</v>
      </c>
      <c r="E12" s="6">
        <f t="shared" si="2"/>
        <v>2.25</v>
      </c>
    </row>
    <row r="13" spans="1:8" ht="15.4" x14ac:dyDescent="0.45">
      <c r="A13" s="7">
        <f>SUM(A6:A12)</f>
        <v>601</v>
      </c>
      <c r="B13" s="7">
        <f>SUM(B6:B12)</f>
        <v>-14.3</v>
      </c>
      <c r="C13" s="7">
        <f>SUM(C6:C12)</f>
        <v>-1109.0999999999999</v>
      </c>
      <c r="D13" s="7">
        <f>SUM(D6:D12)</f>
        <v>62313</v>
      </c>
      <c r="E13" s="7">
        <f>SUM(E6:E12)</f>
        <v>30.630000000000003</v>
      </c>
    </row>
    <row r="14" spans="1:8" x14ac:dyDescent="0.45">
      <c r="A14" s="3" t="s">
        <v>5</v>
      </c>
      <c r="B14" s="3">
        <f>COUNT(A6:A12)</f>
        <v>7</v>
      </c>
    </row>
    <row r="15" spans="1:8" x14ac:dyDescent="0.45">
      <c r="A15" s="4" t="s">
        <v>6</v>
      </c>
      <c r="B15" s="8">
        <f>CORREL(A6:A12,B6:B12)</f>
        <v>0.96301802038753137</v>
      </c>
      <c r="C15" s="4" t="s">
        <v>7</v>
      </c>
      <c r="D15" s="9">
        <f>ABS(B15)*SQRT((B14-2)/(1-B15^2))</f>
        <v>7.9921236681511516</v>
      </c>
      <c r="E15" s="4" t="s">
        <v>8</v>
      </c>
      <c r="F15" s="4">
        <f>_xlfn.T.INV.2T(0.05,B14-2)</f>
        <v>2.570581835636315</v>
      </c>
    </row>
    <row r="17" spans="1:28" ht="14.65" thickBot="1" x14ac:dyDescent="0.5">
      <c r="A17" t="s">
        <v>9</v>
      </c>
    </row>
    <row r="18" spans="1:28" x14ac:dyDescent="0.45">
      <c r="A18" s="10">
        <f>B14</f>
        <v>7</v>
      </c>
      <c r="B18" s="11">
        <f>A13</f>
        <v>601</v>
      </c>
      <c r="D18" s="14">
        <f>B13</f>
        <v>-14.3</v>
      </c>
    </row>
    <row r="19" spans="1:28" ht="14.65" thickBot="1" x14ac:dyDescent="0.5">
      <c r="A19" s="12">
        <f>A13</f>
        <v>601</v>
      </c>
      <c r="B19" s="13">
        <f>D13</f>
        <v>62313</v>
      </c>
      <c r="D19" s="15">
        <f>C13</f>
        <v>-1109.0999999999999</v>
      </c>
    </row>
    <row r="20" spans="1:28" ht="14.65" thickBot="1" x14ac:dyDescent="0.5"/>
    <row r="21" spans="1:28" x14ac:dyDescent="0.45">
      <c r="A21">
        <f t="array" ref="A21:B22">MINVERSE(A18:B19)</f>
        <v>0.83095079343912492</v>
      </c>
      <c r="B21">
        <v>-8.014401920256032E-3</v>
      </c>
      <c r="C21" s="16" t="s">
        <v>10</v>
      </c>
      <c r="D21" s="17">
        <f t="array" ref="D21:D22">MMULT(A21:B22,D18:D19)</f>
        <v>-2.9938231764235219</v>
      </c>
    </row>
    <row r="22" spans="1:28" ht="14.65" thickBot="1" x14ac:dyDescent="0.5">
      <c r="A22">
        <v>-8.014401920256032E-3</v>
      </c>
      <c r="B22">
        <v>9.3345779437258275E-5</v>
      </c>
      <c r="C22" s="18" t="s">
        <v>11</v>
      </c>
      <c r="D22" s="19">
        <v>1.1076143485798121E-2</v>
      </c>
    </row>
    <row r="24" spans="1:28" x14ac:dyDescent="0.45">
      <c r="D24" t="s">
        <v>13</v>
      </c>
      <c r="G24" t="s">
        <v>15</v>
      </c>
    </row>
    <row r="25" spans="1:28" x14ac:dyDescent="0.45">
      <c r="D25" t="s">
        <v>12</v>
      </c>
      <c r="E25" t="s">
        <v>14</v>
      </c>
      <c r="G25" t="s">
        <v>12</v>
      </c>
      <c r="H25" t="s">
        <v>16</v>
      </c>
    </row>
    <row r="26" spans="1:28" x14ac:dyDescent="0.45">
      <c r="D26">
        <f t="shared" ref="D26:D32" si="3">A6</f>
        <v>0</v>
      </c>
      <c r="E26">
        <f t="shared" ref="E26:E32" si="4">LN(ABS(B6))</f>
        <v>1.0647107369924282</v>
      </c>
      <c r="G26">
        <f t="shared" ref="G26:G32" si="5">A6</f>
        <v>0</v>
      </c>
      <c r="H26">
        <f t="shared" ref="H26:H32" si="6">1/B6</f>
        <v>-0.34482758620689657</v>
      </c>
    </row>
    <row r="27" spans="1:28" x14ac:dyDescent="0.45">
      <c r="D27">
        <f t="shared" si="3"/>
        <v>73</v>
      </c>
      <c r="E27">
        <f t="shared" si="4"/>
        <v>0.87546873735389985</v>
      </c>
      <c r="G27">
        <f t="shared" si="5"/>
        <v>73</v>
      </c>
      <c r="H27">
        <f t="shared" si="6"/>
        <v>-0.41666666666666669</v>
      </c>
    </row>
    <row r="28" spans="1:28" x14ac:dyDescent="0.45">
      <c r="D28">
        <f t="shared" si="3"/>
        <v>85</v>
      </c>
      <c r="E28">
        <f t="shared" si="4"/>
        <v>0.69314718055994529</v>
      </c>
      <c r="G28">
        <f t="shared" si="5"/>
        <v>85</v>
      </c>
      <c r="H28">
        <f t="shared" si="6"/>
        <v>-0.5</v>
      </c>
    </row>
    <row r="29" spans="1:28" x14ac:dyDescent="0.45">
      <c r="D29">
        <f t="shared" si="3"/>
        <v>95</v>
      </c>
      <c r="E29">
        <f t="shared" si="4"/>
        <v>0.74193734472937733</v>
      </c>
      <c r="G29">
        <f t="shared" si="5"/>
        <v>95</v>
      </c>
      <c r="H29">
        <f t="shared" si="6"/>
        <v>-0.47619047619047616</v>
      </c>
    </row>
    <row r="30" spans="1:28" x14ac:dyDescent="0.45">
      <c r="D30">
        <f t="shared" si="3"/>
        <v>103</v>
      </c>
      <c r="E30">
        <f t="shared" si="4"/>
        <v>0.58778666490211906</v>
      </c>
      <c r="G30">
        <f t="shared" si="5"/>
        <v>103</v>
      </c>
      <c r="H30">
        <f t="shared" si="6"/>
        <v>-0.55555555555555558</v>
      </c>
    </row>
    <row r="31" spans="1:28" x14ac:dyDescent="0.45">
      <c r="D31">
        <f t="shared" si="3"/>
        <v>115</v>
      </c>
      <c r="E31">
        <f t="shared" si="4"/>
        <v>0.47000362924573563</v>
      </c>
      <c r="G31">
        <f t="shared" si="5"/>
        <v>115</v>
      </c>
      <c r="H31">
        <f t="shared" si="6"/>
        <v>-0.625</v>
      </c>
    </row>
    <row r="32" spans="1:28" x14ac:dyDescent="0.45">
      <c r="D32">
        <f t="shared" si="3"/>
        <v>130</v>
      </c>
      <c r="E32">
        <f t="shared" si="4"/>
        <v>0.40546510810816438</v>
      </c>
      <c r="G32">
        <f t="shared" si="5"/>
        <v>130</v>
      </c>
      <c r="H32" s="50">
        <f t="shared" si="6"/>
        <v>-0.66666666666666663</v>
      </c>
      <c r="AB32" t="s">
        <v>30</v>
      </c>
    </row>
    <row r="34" spans="1:20" x14ac:dyDescent="0.45">
      <c r="A34" s="21" t="s">
        <v>17</v>
      </c>
      <c r="B34" s="21" t="s">
        <v>19</v>
      </c>
      <c r="C34" s="21" t="s">
        <v>20</v>
      </c>
      <c r="D34" s="21" t="s">
        <v>21</v>
      </c>
      <c r="E34" s="21" t="s">
        <v>22</v>
      </c>
      <c r="F34" s="21" t="s">
        <v>18</v>
      </c>
      <c r="G34" s="21" t="s">
        <v>23</v>
      </c>
    </row>
    <row r="35" spans="1:20" x14ac:dyDescent="0.45">
      <c r="A35" s="23">
        <f t="shared" ref="A35:A41" si="7">A6</f>
        <v>0</v>
      </c>
      <c r="B35" s="22">
        <f>A35^2</f>
        <v>0</v>
      </c>
      <c r="C35" s="22">
        <f>A35^3</f>
        <v>0</v>
      </c>
      <c r="D35" s="22">
        <f>A35^4</f>
        <v>0</v>
      </c>
      <c r="E35" s="23">
        <f t="shared" ref="E35:E41" si="8">B6</f>
        <v>-2.9</v>
      </c>
      <c r="F35" s="22">
        <f t="shared" ref="F35:F41" si="9">A35*E35</f>
        <v>0</v>
      </c>
      <c r="G35" s="22">
        <f t="shared" ref="G35:G41" si="10">B35*E35</f>
        <v>0</v>
      </c>
    </row>
    <row r="36" spans="1:20" x14ac:dyDescent="0.45">
      <c r="A36" s="23">
        <f t="shared" si="7"/>
        <v>73</v>
      </c>
      <c r="B36" s="22">
        <f t="shared" ref="B36:B41" si="11">A36^2</f>
        <v>5329</v>
      </c>
      <c r="C36" s="22">
        <f t="shared" ref="C36:C41" si="12">A36^3</f>
        <v>389017</v>
      </c>
      <c r="D36" s="22">
        <f t="shared" ref="D36:D41" si="13">A36^4</f>
        <v>28398241</v>
      </c>
      <c r="E36" s="23">
        <f t="shared" si="8"/>
        <v>-2.4</v>
      </c>
      <c r="F36" s="22">
        <f t="shared" si="9"/>
        <v>-175.2</v>
      </c>
      <c r="G36" s="22">
        <f t="shared" si="10"/>
        <v>-12789.6</v>
      </c>
    </row>
    <row r="37" spans="1:20" x14ac:dyDescent="0.45">
      <c r="A37" s="23">
        <f t="shared" si="7"/>
        <v>85</v>
      </c>
      <c r="B37" s="22">
        <f t="shared" si="11"/>
        <v>7225</v>
      </c>
      <c r="C37" s="22">
        <f t="shared" si="12"/>
        <v>614125</v>
      </c>
      <c r="D37" s="22">
        <f t="shared" si="13"/>
        <v>52200625</v>
      </c>
      <c r="E37" s="23">
        <f t="shared" si="8"/>
        <v>-2</v>
      </c>
      <c r="F37" s="22">
        <f t="shared" si="9"/>
        <v>-170</v>
      </c>
      <c r="G37" s="22">
        <f t="shared" si="10"/>
        <v>-14450</v>
      </c>
    </row>
    <row r="38" spans="1:20" x14ac:dyDescent="0.45">
      <c r="A38" s="23">
        <f t="shared" si="7"/>
        <v>95</v>
      </c>
      <c r="B38" s="22">
        <f t="shared" si="11"/>
        <v>9025</v>
      </c>
      <c r="C38" s="22">
        <f t="shared" si="12"/>
        <v>857375</v>
      </c>
      <c r="D38" s="22">
        <f t="shared" si="13"/>
        <v>81450625</v>
      </c>
      <c r="E38" s="23">
        <f t="shared" si="8"/>
        <v>-2.1</v>
      </c>
      <c r="F38" s="22">
        <f t="shared" si="9"/>
        <v>-199.5</v>
      </c>
      <c r="G38" s="22">
        <f t="shared" si="10"/>
        <v>-18952.5</v>
      </c>
    </row>
    <row r="39" spans="1:20" x14ac:dyDescent="0.45">
      <c r="A39" s="23">
        <f t="shared" si="7"/>
        <v>103</v>
      </c>
      <c r="B39" s="22">
        <f t="shared" si="11"/>
        <v>10609</v>
      </c>
      <c r="C39" s="22">
        <f t="shared" si="12"/>
        <v>1092727</v>
      </c>
      <c r="D39" s="22">
        <f t="shared" si="13"/>
        <v>112550881</v>
      </c>
      <c r="E39" s="23">
        <f t="shared" si="8"/>
        <v>-1.8</v>
      </c>
      <c r="F39" s="22">
        <f t="shared" si="9"/>
        <v>-185.4</v>
      </c>
      <c r="G39" s="22">
        <f t="shared" si="10"/>
        <v>-19096.2</v>
      </c>
      <c r="T39" t="s">
        <v>32</v>
      </c>
    </row>
    <row r="40" spans="1:20" x14ac:dyDescent="0.45">
      <c r="A40" s="23">
        <f t="shared" si="7"/>
        <v>115</v>
      </c>
      <c r="B40" s="22">
        <f t="shared" si="11"/>
        <v>13225</v>
      </c>
      <c r="C40" s="22">
        <f t="shared" si="12"/>
        <v>1520875</v>
      </c>
      <c r="D40" s="22">
        <f t="shared" si="13"/>
        <v>174900625</v>
      </c>
      <c r="E40" s="23">
        <f t="shared" si="8"/>
        <v>-1.6</v>
      </c>
      <c r="F40" s="22">
        <f t="shared" si="9"/>
        <v>-184</v>
      </c>
      <c r="G40" s="22">
        <f t="shared" si="10"/>
        <v>-21160</v>
      </c>
    </row>
    <row r="41" spans="1:20" x14ac:dyDescent="0.45">
      <c r="A41" s="23">
        <f t="shared" si="7"/>
        <v>130</v>
      </c>
      <c r="B41" s="22">
        <f t="shared" si="11"/>
        <v>16900</v>
      </c>
      <c r="C41" s="22">
        <f t="shared" si="12"/>
        <v>2197000</v>
      </c>
      <c r="D41" s="22">
        <f t="shared" si="13"/>
        <v>285610000</v>
      </c>
      <c r="E41" s="23">
        <f t="shared" si="8"/>
        <v>-1.5</v>
      </c>
      <c r="F41" s="22">
        <f t="shared" si="9"/>
        <v>-195</v>
      </c>
      <c r="G41" s="22">
        <f t="shared" si="10"/>
        <v>-25350</v>
      </c>
    </row>
    <row r="42" spans="1:20" x14ac:dyDescent="0.45">
      <c r="A42" s="48">
        <f t="shared" ref="A42:G42" si="14">SUM(A35:A41)</f>
        <v>601</v>
      </c>
      <c r="B42" s="49">
        <f t="shared" si="14"/>
        <v>62313</v>
      </c>
      <c r="C42" s="49">
        <f>SUM(C35:C41)</f>
        <v>6671119</v>
      </c>
      <c r="D42" s="49">
        <f t="shared" si="14"/>
        <v>735110997</v>
      </c>
      <c r="E42" s="49">
        <f t="shared" si="14"/>
        <v>-14.3</v>
      </c>
      <c r="F42" s="48">
        <f t="shared" si="14"/>
        <v>-1109.0999999999999</v>
      </c>
      <c r="G42" s="48">
        <f t="shared" si="14"/>
        <v>-111798.3</v>
      </c>
    </row>
    <row r="43" spans="1:20" x14ac:dyDescent="0.45">
      <c r="A43" s="3" t="s">
        <v>5</v>
      </c>
      <c r="B43" s="3">
        <f>COUNT(A35:A41)</f>
        <v>7</v>
      </c>
    </row>
    <row r="44" spans="1:20" x14ac:dyDescent="0.45">
      <c r="A44" s="4" t="s">
        <v>6</v>
      </c>
      <c r="B44" s="8">
        <f>CORREL(A35:A41,E35:E41)</f>
        <v>0.96301802038753137</v>
      </c>
      <c r="C44" s="4" t="s">
        <v>7</v>
      </c>
      <c r="D44" s="9">
        <f>ABS(B44)*SQRT((B43-2)/(1-B44^2))</f>
        <v>7.9921236681511516</v>
      </c>
      <c r="E44" s="9" t="s">
        <v>8</v>
      </c>
      <c r="F44" s="9">
        <f>_xlfn.T.INV.2T(0.05,B43-2)</f>
        <v>2.570581835636315</v>
      </c>
    </row>
    <row r="46" spans="1:20" ht="14.65" thickBot="1" x14ac:dyDescent="0.5">
      <c r="A46" t="s">
        <v>9</v>
      </c>
    </row>
    <row r="47" spans="1:20" x14ac:dyDescent="0.45">
      <c r="A47" s="35" t="s">
        <v>31</v>
      </c>
      <c r="B47" s="36">
        <f>C42</f>
        <v>6671119</v>
      </c>
      <c r="C47" s="37">
        <f>B42</f>
        <v>62313</v>
      </c>
      <c r="D47" s="20"/>
      <c r="E47" s="14">
        <f>G42</f>
        <v>-111798.3</v>
      </c>
    </row>
    <row r="48" spans="1:20" x14ac:dyDescent="0.45">
      <c r="A48" s="38">
        <f>C42</f>
        <v>6671119</v>
      </c>
      <c r="B48" s="39">
        <f>B42</f>
        <v>62313</v>
      </c>
      <c r="C48" s="40">
        <f>A42</f>
        <v>601</v>
      </c>
      <c r="D48" s="20"/>
      <c r="E48" s="44">
        <f>F42</f>
        <v>-1109.0999999999999</v>
      </c>
    </row>
    <row r="49" spans="1:6" ht="14.65" thickBot="1" x14ac:dyDescent="0.5">
      <c r="A49" s="41">
        <f>B42</f>
        <v>62313</v>
      </c>
      <c r="B49" s="42">
        <f>A42</f>
        <v>601</v>
      </c>
      <c r="C49" s="13">
        <f>B43</f>
        <v>7</v>
      </c>
      <c r="E49" s="43">
        <f>E42</f>
        <v>-14.3</v>
      </c>
    </row>
    <row r="50" spans="1:6" ht="14.65" thickBot="1" x14ac:dyDescent="0.5">
      <c r="D50" s="20"/>
    </row>
    <row r="51" spans="1:6" x14ac:dyDescent="0.45">
      <c r="A51" s="27" t="e">
        <f t="array" ref="A51:C53">MINVERSE(A47:C49)</f>
        <v>#VALUE!</v>
      </c>
      <c r="B51" s="28" t="e">
        <v>#VALUE!</v>
      </c>
      <c r="C51" s="29" t="e">
        <v>#VALUE!</v>
      </c>
      <c r="D51" s="33" t="s">
        <v>24</v>
      </c>
      <c r="E51" s="45" t="e">
        <f t="array" ref="E51:E53">MMULT(A51:C53,E47:E49)</f>
        <v>#VALUE!</v>
      </c>
    </row>
    <row r="52" spans="1:6" x14ac:dyDescent="0.45">
      <c r="A52" s="30" t="e">
        <v>#VALUE!</v>
      </c>
      <c r="B52" s="31" t="e">
        <v>#VALUE!</v>
      </c>
      <c r="C52" s="24" t="e">
        <v>#VALUE!</v>
      </c>
      <c r="D52" s="34" t="s">
        <v>25</v>
      </c>
      <c r="E52" s="46" t="e">
        <v>#VALUE!</v>
      </c>
    </row>
    <row r="53" spans="1:6" ht="14.65" thickBot="1" x14ac:dyDescent="0.5">
      <c r="A53" s="32" t="e">
        <v>#VALUE!</v>
      </c>
      <c r="B53" s="25" t="e">
        <v>#VALUE!</v>
      </c>
      <c r="C53" s="26" t="e">
        <v>#VALUE!</v>
      </c>
      <c r="D53" s="34" t="s">
        <v>26</v>
      </c>
      <c r="E53" s="47" t="e">
        <v>#VALUE!</v>
      </c>
    </row>
    <row r="54" spans="1:6" x14ac:dyDescent="0.45">
      <c r="F54" s="20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2024-12-26T12:16:16Z</dcterms:modified>
</cp:coreProperties>
</file>