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M" sheetId="1" r:id="rId4"/>
    <sheet state="visible" name="Baseline_10 - 12022023" sheetId="3" r:id="rId5"/>
    <sheet state="visible" name="Baseline_09 - 02022023" sheetId="4" r:id="rId6"/>
    <sheet state="visible" name="Baseline_08 - 15012023" sheetId="5" r:id="rId7"/>
    <sheet state="visible" name="Baseline_07 - 02012023" sheetId="6" r:id="rId8"/>
    <sheet state="visible" name="Baseline_06 - 28122022" sheetId="7" r:id="rId9"/>
    <sheet state="visible" name="Baseline_05 - 18122022" sheetId="8" r:id="rId10"/>
    <sheet state="visible" name="Baseline_04 - 07122022" sheetId="9" r:id="rId11"/>
    <sheet state="visible" name="Baseline_03 - 04122022" sheetId="10" r:id="rId12"/>
    <sheet state="visible" name="Baseline_02 - 27112022" sheetId="11" r:id="rId13"/>
    <sheet state="visible" name="Baseline_01 - 09112022" sheetId="12" r:id="rId14"/>
    <sheet state="visible" name="Initial Baseline" sheetId="13" r:id="rId15"/>
  </sheets>
  <definedNames/>
  <calcPr/>
</workbook>
</file>

<file path=xl/sharedStrings.xml><?xml version="1.0" encoding="utf-8"?>
<sst xmlns="http://schemas.openxmlformats.org/spreadsheetml/2006/main" count="1193" uniqueCount="150">
  <si>
    <t>Metriche</t>
  </si>
  <si>
    <t>Budget at Completion (BAC)</t>
  </si>
  <si>
    <t>Earned Value (EV)</t>
  </si>
  <si>
    <t>Actual Cost (AC)</t>
  </si>
  <si>
    <t>Planned Value (PV)</t>
  </si>
  <si>
    <t>% Progress</t>
  </si>
  <si>
    <t>Cost Variance (CV)</t>
  </si>
  <si>
    <t>Schedule Variance (SV)</t>
  </si>
  <si>
    <t>Cost Performance Index (CPI)</t>
  </si>
  <si>
    <t>Schedule Performance Index (SPI)</t>
  </si>
  <si>
    <t>Estimate to Completion (ETC)</t>
  </si>
  <si>
    <t>Estimate at Completion (EAC)</t>
  </si>
  <si>
    <t>Variance at Completion (VAC)</t>
  </si>
  <si>
    <t>Stato</t>
  </si>
  <si>
    <t>Note</t>
  </si>
  <si>
    <t>Varie ore di laboratorio, non conteggiate nei costi totali, non sono state considerate nello schedule. Ne risulta un CPI molto positivo.</t>
  </si>
  <si>
    <t>Varie ore di laboratorio, non conteggiate nei costi totali, non sono state considerate nello schedule. Alcuni task di 1.2.4. sono stati sovrastimati.  Ne risulta un CPI molto positivo.</t>
  </si>
  <si>
    <t>In vista della consegna intermedia, sono state dedicate maggiori ore di lavoro alla revisione più accurata di alcuni documenti. Inoltre, la prova intercorso di PD sta impegnando i membri del team. Questo ha causato un lieve slittamento delle date di completamento di alcuni task di 1.3. Ne risulta un SPI negativo.</t>
  </si>
  <si>
    <t>È stato eseguito un reschedule per rientrare nella data di consegna intermedia.</t>
  </si>
  <si>
    <t>L'implementazione ha richiesto più del previsto e ha fatto slittare alcuni task di testing. È stato eseguito un reschedule per rientrare nella data di consegna finale.</t>
  </si>
  <si>
    <t>Nome attività</t>
  </si>
  <si>
    <t>Lavoro</t>
  </si>
  <si>
    <t>Inizio</t>
  </si>
  <si>
    <t>Fine</t>
  </si>
  <si>
    <t>Costo</t>
  </si>
  <si>
    <t>%</t>
  </si>
  <si>
    <t>Effettivo</t>
  </si>
  <si>
    <t>1</t>
  </si>
  <si>
    <t>HeartCare</t>
  </si>
  <si>
    <t>1.1</t>
  </si>
  <si>
    <t xml:space="preserve">    Requirements Analysis</t>
  </si>
  <si>
    <t>1.1.1</t>
  </si>
  <si>
    <t xml:space="preserve">        Elicitation</t>
  </si>
  <si>
    <t>1.1.1.1</t>
  </si>
  <si>
    <t xml:space="preserve">            Identificazione degli attori</t>
  </si>
  <si>
    <t>1.1.1.2</t>
  </si>
  <si>
    <t xml:space="preserve">            Individuazione dei RF</t>
  </si>
  <si>
    <t>1.1.1.3</t>
  </si>
  <si>
    <t xml:space="preserve">            Individuazione dei RNF</t>
  </si>
  <si>
    <t>1.1.1.4</t>
  </si>
  <si>
    <t xml:space="preserve">            Scrittura degli scenari</t>
  </si>
  <si>
    <t>1.1.1.5</t>
  </si>
  <si>
    <t xml:space="preserve">            Scrittura dei casi d'uso</t>
  </si>
  <si>
    <t>1.1.2</t>
  </si>
  <si>
    <t xml:space="preserve">        Analysis</t>
  </si>
  <si>
    <t>1.1.2.1</t>
  </si>
  <si>
    <t xml:space="preserve">            Costruzione del modello ad oggetti</t>
  </si>
  <si>
    <t>1.1.2.1.1</t>
  </si>
  <si>
    <t xml:space="preserve">                Individuazione degli oggetti</t>
  </si>
  <si>
    <t>1.1.2.1.2</t>
  </si>
  <si>
    <t xml:space="preserve">                Costruzione del Class Diagram</t>
  </si>
  <si>
    <t>1.1.2.2</t>
  </si>
  <si>
    <t xml:space="preserve">            Costruzione del modello dinamico</t>
  </si>
  <si>
    <t>1.1.2.2.1</t>
  </si>
  <si>
    <t xml:space="preserve">                Costruzione del Sequence Diagram</t>
  </si>
  <si>
    <t>1.1.2.2.2</t>
  </si>
  <si>
    <t xml:space="preserve">                Costruzione dello Statechart Diagram</t>
  </si>
  <si>
    <t>1.1.2.2.3</t>
  </si>
  <si>
    <t xml:space="preserve">                Costruzione del Activity Diagram</t>
  </si>
  <si>
    <t>1.1.3</t>
  </si>
  <si>
    <t xml:space="preserve">        Interfaccia Utente</t>
  </si>
  <si>
    <t>1.1.3.1</t>
  </si>
  <si>
    <t xml:space="preserve">            Costruzione dei navigational path</t>
  </si>
  <si>
    <t>1.1.3.2</t>
  </si>
  <si>
    <t xml:space="preserve">            Costruzione dei mockup</t>
  </si>
  <si>
    <t>1.1.4</t>
  </si>
  <si>
    <t xml:space="preserve">        Stesura e revisione del RAD</t>
  </si>
  <si>
    <t>1.2</t>
  </si>
  <si>
    <t xml:space="preserve">    System Design</t>
  </si>
  <si>
    <t>1.2.1</t>
  </si>
  <si>
    <t xml:space="preserve">        Identificazione degli obbiettivi di design</t>
  </si>
  <si>
    <t>1.2.2</t>
  </si>
  <si>
    <t xml:space="preserve">        Scelta dell'architettura di sistema</t>
  </si>
  <si>
    <t>1.2.3</t>
  </si>
  <si>
    <t xml:space="preserve">        Divisione del sistema in sottosistemi</t>
  </si>
  <si>
    <t>1.2.4</t>
  </si>
  <si>
    <t xml:space="preserve">        Perfezionamento della scomposizione in sottosistemi</t>
  </si>
  <si>
    <t>1.2.4.1</t>
  </si>
  <si>
    <t xml:space="preserve">            Mapping hardware-software</t>
  </si>
  <si>
    <t>1.2.4.2</t>
  </si>
  <si>
    <t xml:space="preserve">            Specifica dei dati persistenti e controllo degli accessi</t>
  </si>
  <si>
    <t>1.2.4.3</t>
  </si>
  <si>
    <t xml:space="preserve">            Scelta del Control Flow</t>
  </si>
  <si>
    <t>1.2.4.4</t>
  </si>
  <si>
    <t xml:space="preserve">            Identificazione dei servizi</t>
  </si>
  <si>
    <t>1.2.4.5</t>
  </si>
  <si>
    <t xml:space="preserve">            Identificazione delle boundary conditions</t>
  </si>
  <si>
    <t>1.2.5</t>
  </si>
  <si>
    <t xml:space="preserve">        Stesura e revisione del SDD</t>
  </si>
  <si>
    <t>1.3</t>
  </si>
  <si>
    <t xml:space="preserve">    System Test Design</t>
  </si>
  <si>
    <t>1.3.1</t>
  </si>
  <si>
    <t xml:space="preserve">        Individuazione dei Test Frame</t>
  </si>
  <si>
    <t>1.3.2</t>
  </si>
  <si>
    <t xml:space="preserve">        Specifica dei Test Case</t>
  </si>
  <si>
    <t>1.3.3</t>
  </si>
  <si>
    <t xml:space="preserve">        Stesura e revisione del TP e TCS</t>
  </si>
  <si>
    <t>1.4</t>
  </si>
  <si>
    <t xml:space="preserve">    Consegna Intermedia</t>
  </si>
  <si>
    <t>1.5</t>
  </si>
  <si>
    <t xml:space="preserve">    Object Design</t>
  </si>
  <si>
    <t>1.5.1</t>
  </si>
  <si>
    <t xml:space="preserve">        Riuso</t>
  </si>
  <si>
    <t>1.5.1.1</t>
  </si>
  <si>
    <t xml:space="preserve">            Identificazione dei componenti COTS</t>
  </si>
  <si>
    <t>1.5.1.2</t>
  </si>
  <si>
    <t xml:space="preserve">            Identificazione dei Design Patterns</t>
  </si>
  <si>
    <t>1.5.2</t>
  </si>
  <si>
    <t xml:space="preserve">        Specifica delle interfacce</t>
  </si>
  <si>
    <t>1.5.2.1</t>
  </si>
  <si>
    <t xml:space="preserve">            Identificazione dei packages e delle classi</t>
  </si>
  <si>
    <t>1.5.2.2</t>
  </si>
  <si>
    <t xml:space="preserve">            Specifica degli attributi e delle firme dei metodi</t>
  </si>
  <si>
    <t>1.5.2.3</t>
  </si>
  <si>
    <t xml:space="preserve">            Specifica dei vincoli in OCL</t>
  </si>
  <si>
    <t>1.5.2.4</t>
  </si>
  <si>
    <t xml:space="preserve">            Specifica delle eccezioni</t>
  </si>
  <si>
    <t>1.5.3</t>
  </si>
  <si>
    <t xml:space="preserve">        Ristrutturazione del Class Diagram</t>
  </si>
  <si>
    <t>1.5.4</t>
  </si>
  <si>
    <t xml:space="preserve">        Stesura e revisione del ODD</t>
  </si>
  <si>
    <t>1.6</t>
  </si>
  <si>
    <t xml:space="preserve">    Training</t>
  </si>
  <si>
    <t>1.6.1</t>
  </si>
  <si>
    <t xml:space="preserve">        React</t>
  </si>
  <si>
    <t>1.6.2</t>
  </si>
  <si>
    <t xml:space="preserve">        Java Spring</t>
  </si>
  <si>
    <t>1.7</t>
  </si>
  <si>
    <t xml:space="preserve">    Implementation</t>
  </si>
  <si>
    <t>1.7.1</t>
  </si>
  <si>
    <t xml:space="preserve">        Setup dell'IDE e del DB</t>
  </si>
  <si>
    <t>1.7.2</t>
  </si>
  <si>
    <t xml:space="preserve">        Implementazione con SCRUM</t>
  </si>
  <si>
    <t>1.7.3</t>
  </si>
  <si>
    <t xml:space="preserve">        Creazione delle classi di test</t>
  </si>
  <si>
    <t>1.7.4</t>
  </si>
  <si>
    <t xml:space="preserve">        Generazione della Javadoc</t>
  </si>
  <si>
    <t>1.8</t>
  </si>
  <si>
    <t xml:space="preserve">    Testing</t>
  </si>
  <si>
    <t>1.8.1</t>
  </si>
  <si>
    <t xml:space="preserve">        Generazione Execution Report del Test di Unità</t>
  </si>
  <si>
    <t>1.8.2</t>
  </si>
  <si>
    <t xml:space="preserve">        Generazione Execution Report del Test di Sistema</t>
  </si>
  <si>
    <t>1.8.3</t>
  </si>
  <si>
    <t xml:space="preserve">        Stesura e revisione del TP, TCS, TER</t>
  </si>
  <si>
    <t>1.9</t>
  </si>
  <si>
    <t xml:space="preserve">    Consegna finale</t>
  </si>
  <si>
    <t>WBS</t>
  </si>
  <si>
    <t>% Lavoro</t>
  </si>
  <si>
    <t xml:space="preserve">         Interfaccia Utente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</si>
</sst>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dd/MM/yyyy"/>
    <numFmt numFmtId="165" formatCode="dd/mm/yyyy"/>
    <numFmt numFmtId="166" formatCode="&quot;€&quot;#,##0.00"/>
    <numFmt numFmtId="167" formatCode="[$€]#,##0.00"/>
    <numFmt numFmtId="168" formatCode="0.00 %"/>
    <numFmt numFmtId="169" formatCode="[$€-2]\ #,##0"/>
    <numFmt numFmtId="170" formatCode="0.0 \h"/>
    <numFmt numFmtId="171" formatCode="d/m/yyyy"/>
    <numFmt numFmtId="172" formatCode="0 \h"/>
    <numFmt numFmtId="173" formatCode="[$€-2]\ #,##0.00"/>
  </numFmts>
  <fonts count="11">
    <font>
      <sz val="10.0"/>
      <color rgb="FF000000"/>
      <name val="Arial"/>
      <scheme val="minor"/>
    </font>
    <font>
      <b/>
      <sz val="12.0"/>
      <color rgb="FFFFFFFF"/>
      <name val="Montserrat"/>
    </font>
    <font>
      <sz val="10.0"/>
      <color rgb="FF000000"/>
      <name val="Montserrat"/>
    </font>
    <font>
      <b/>
      <sz val="10.0"/>
      <color rgb="FF000000"/>
      <name val="Montserrat"/>
    </font>
    <font>
      <sz val="10.0"/>
      <color theme="1"/>
      <name val="Montserrat"/>
    </font>
    <font>
      <sz val="9.0"/>
      <color rgb="FF000000"/>
      <name val="Montserrat"/>
    </font>
    <font/>
    <font>
      <sz val="10.0"/>
      <color rgb="FF697F8C"/>
      <name val="Montserrat"/>
    </font>
    <font>
      <i/>
      <sz val="10.0"/>
      <color rgb="FF000000"/>
      <name val="Montserrat"/>
    </font>
    <font>
      <color theme="1"/>
      <name val="Montserrat"/>
    </font>
    <font>
      <i/>
      <color theme="1"/>
      <name val="Montserrat"/>
    </font>
  </fonts>
  <fills count="8">
    <fill>
      <patternFill patternType="none"/>
    </fill>
    <fill>
      <patternFill patternType="lightGray"/>
    </fill>
    <fill>
      <patternFill patternType="solid">
        <fgColor rgb="FF697F8C"/>
        <bgColor rgb="FF697F8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F3F3F3"/>
        <bgColor rgb="FFF3F3F3"/>
      </patternFill>
    </fill>
  </fills>
  <borders count="3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34A853"/>
      </bottom>
    </border>
    <border>
      <left style="thin">
        <color rgb="FF000000"/>
      </left>
      <top style="thin">
        <color rgb="FF000000"/>
      </top>
      <bottom style="medium">
        <color rgb="FF34A853"/>
      </bottom>
    </border>
    <border>
      <right style="thin">
        <color rgb="FF000000"/>
      </right>
      <top style="thin">
        <color rgb="FF000000"/>
      </top>
      <bottom style="medium">
        <color rgb="FF34A853"/>
      </bottom>
    </border>
    <border>
      <top style="thin">
        <color rgb="FF000000"/>
      </top>
      <bottom style="medium">
        <color rgb="FF34A85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34A85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FFD966"/>
      </bottom>
    </border>
    <border>
      <left style="thin">
        <color rgb="FF000000"/>
      </left>
      <right style="thin">
        <color rgb="FF000000"/>
      </right>
      <bottom style="thick">
        <color rgb="FF34A853"/>
      </bottom>
    </border>
    <border>
      <right style="thin">
        <color rgb="FF000000"/>
      </right>
      <bottom style="thick">
        <color rgb="FF34A853"/>
      </bottom>
    </border>
    <border>
      <left style="thin">
        <color rgb="FF000000"/>
      </left>
      <bottom style="thick">
        <color rgb="FF34A853"/>
      </bottom>
    </border>
    <border>
      <left style="thin">
        <color rgb="FF000000"/>
      </left>
      <top style="thin">
        <color rgb="FF000000"/>
      </top>
      <bottom style="thick">
        <color rgb="FF34A853"/>
      </bottom>
    </border>
    <border>
      <top style="thin">
        <color rgb="FF000000"/>
      </top>
      <bottom style="thick">
        <color rgb="FF34A853"/>
      </bottom>
    </border>
    <border>
      <right style="thin">
        <color rgb="FF000000"/>
      </right>
      <top style="thin">
        <color rgb="FF000000"/>
      </top>
      <bottom style="thick">
        <color rgb="FF34A85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F1C232"/>
      </bottom>
    </border>
    <border>
      <left style="thin">
        <color rgb="FF000000"/>
      </left>
      <right style="thin">
        <color rgb="FF000000"/>
      </right>
      <top style="thick">
        <color rgb="FFFFD966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1" fillId="3" fontId="2" numFmtId="164" xfId="0" applyAlignment="1" applyBorder="1" applyFill="1" applyFont="1" applyNumberFormat="1">
      <alignment horizontal="center" readingOrder="0" shrinkToFit="0" vertical="center" wrapText="0"/>
    </xf>
    <xf borderId="1" fillId="3" fontId="2" numFmtId="164" xfId="0" applyAlignment="1" applyBorder="1" applyFont="1" applyNumberFormat="1">
      <alignment horizontal="center" readingOrder="0" vertical="center"/>
    </xf>
    <xf borderId="1" fillId="3" fontId="2" numFmtId="165" xfId="0" applyAlignment="1" applyBorder="1" applyFont="1" applyNumberFormat="1">
      <alignment horizontal="center" readingOrder="0" vertical="center"/>
    </xf>
    <xf borderId="1" fillId="4" fontId="3" numFmtId="0" xfId="0" applyAlignment="1" applyBorder="1" applyFill="1" applyFont="1">
      <alignment horizontal="left" readingOrder="0" vertical="center"/>
    </xf>
    <xf borderId="1" fillId="4" fontId="2" numFmtId="166" xfId="0" applyAlignment="1" applyBorder="1" applyFont="1" applyNumberFormat="1">
      <alignment horizontal="center" readingOrder="0" shrinkToFit="0" vertical="center" wrapText="0"/>
    </xf>
    <xf borderId="1" fillId="4" fontId="2" numFmtId="167" xfId="0" applyAlignment="1" applyBorder="1" applyFont="1" applyNumberFormat="1">
      <alignment horizontal="center" readingOrder="0" shrinkToFit="0" vertical="center" wrapText="0"/>
    </xf>
    <xf borderId="1" fillId="4" fontId="2" numFmtId="168" xfId="0" applyAlignment="1" applyBorder="1" applyFont="1" applyNumberFormat="1">
      <alignment horizontal="center" readingOrder="0" shrinkToFit="0" vertical="center" wrapText="0"/>
    </xf>
    <xf borderId="1" fillId="4" fontId="2" numFmtId="4" xfId="0" applyAlignment="1" applyBorder="1" applyFont="1" applyNumberFormat="1">
      <alignment horizontal="center" readingOrder="0" shrinkToFit="0" vertical="center" wrapText="0"/>
    </xf>
    <xf borderId="1" fillId="5" fontId="2" numFmtId="0" xfId="0" applyAlignment="1" applyBorder="1" applyFill="1" applyFont="1">
      <alignment horizontal="center" readingOrder="0" shrinkToFit="0" vertical="center" wrapText="0"/>
    </xf>
    <xf borderId="1" fillId="6" fontId="2" numFmtId="0" xfId="0" applyAlignment="1" applyBorder="1" applyFill="1" applyFont="1">
      <alignment horizontal="center" readingOrder="0" shrinkToFit="0" vertical="center" wrapText="0"/>
    </xf>
    <xf borderId="1" fillId="6" fontId="4" numFmtId="0" xfId="0" applyAlignment="1" applyBorder="1" applyFont="1">
      <alignment horizontal="center" readingOrder="0" shrinkToFit="0" vertical="center" wrapText="0"/>
    </xf>
    <xf borderId="1" fillId="4" fontId="5" numFmtId="0" xfId="0" applyAlignment="1" applyBorder="1" applyFont="1">
      <alignment horizontal="left" readingOrder="0" shrinkToFit="0" vertical="top" wrapText="1"/>
    </xf>
    <xf borderId="1" fillId="4" fontId="5" numFmtId="0" xfId="0" applyAlignment="1" applyBorder="1" applyFont="1">
      <alignment horizontal="left" readingOrder="0" shrinkToFit="0" vertical="center" wrapText="1"/>
    </xf>
    <xf borderId="0" fillId="2" fontId="3" numFmtId="0" xfId="0" applyAlignment="1" applyFont="1">
      <alignment horizontal="left" readingOrder="0" vertical="center"/>
    </xf>
    <xf borderId="2" fillId="2" fontId="1" numFmtId="0" xfId="0" applyAlignment="1" applyBorder="1" applyFont="1">
      <alignment horizontal="center" readingOrder="0" vertical="center"/>
    </xf>
    <xf borderId="3" fillId="0" fontId="6" numFmtId="0" xfId="0" applyBorder="1" applyFont="1"/>
    <xf borderId="4" fillId="2" fontId="1" numFmtId="0" xfId="0" applyAlignment="1" applyBorder="1" applyFont="1">
      <alignment horizontal="center" readingOrder="0" vertical="center"/>
    </xf>
    <xf borderId="5" fillId="2" fontId="1" numFmtId="0" xfId="0" applyAlignment="1" applyBorder="1" applyFont="1">
      <alignment horizontal="center" readingOrder="0" vertical="center"/>
    </xf>
    <xf borderId="6" fillId="0" fontId="6" numFmtId="0" xfId="0" applyBorder="1" applyFont="1"/>
    <xf borderId="7" fillId="0" fontId="6" numFmtId="0" xfId="0" applyBorder="1" applyFont="1"/>
    <xf borderId="8" fillId="0" fontId="6" numFmtId="0" xfId="0" applyBorder="1" applyFont="1"/>
    <xf borderId="9" fillId="0" fontId="6" numFmtId="0" xfId="0" applyBorder="1" applyFont="1"/>
    <xf borderId="10" fillId="0" fontId="6" numFmtId="0" xfId="0" applyBorder="1" applyFont="1"/>
    <xf borderId="11" fillId="0" fontId="6" numFmtId="0" xfId="0" applyBorder="1" applyFont="1"/>
    <xf borderId="1" fillId="2" fontId="1" numFmtId="0" xfId="0" applyAlignment="1" applyBorder="1" applyFont="1">
      <alignment horizontal="center" readingOrder="0" vertical="center"/>
    </xf>
    <xf borderId="1" fillId="3" fontId="7" numFmtId="169" xfId="0" applyAlignment="1" applyBorder="1" applyFont="1" applyNumberFormat="1">
      <alignment horizontal="center" readingOrder="0" vertical="center"/>
    </xf>
    <xf borderId="1" fillId="3" fontId="2" numFmtId="49" xfId="0" applyAlignment="1" applyBorder="1" applyFont="1" applyNumberFormat="1">
      <alignment horizontal="left" readingOrder="0" vertical="center"/>
    </xf>
    <xf borderId="1" fillId="3" fontId="2" numFmtId="170" xfId="0" applyAlignment="1" applyBorder="1" applyFont="1" applyNumberFormat="1">
      <alignment horizontal="center" readingOrder="0" vertical="center"/>
    </xf>
    <xf borderId="1" fillId="3" fontId="2" numFmtId="169" xfId="0" applyAlignment="1" applyBorder="1" applyFont="1" applyNumberFormat="1">
      <alignment horizontal="center" vertical="center"/>
    </xf>
    <xf borderId="1" fillId="3" fontId="2" numFmtId="10" xfId="0" applyAlignment="1" applyBorder="1" applyFont="1" applyNumberFormat="1">
      <alignment horizontal="center" readingOrder="0" vertical="center"/>
    </xf>
    <xf borderId="1" fillId="7" fontId="7" numFmtId="169" xfId="0" applyAlignment="1" applyBorder="1" applyFill="1" applyFont="1" applyNumberFormat="1">
      <alignment horizontal="center" readingOrder="0" vertical="center"/>
    </xf>
    <xf borderId="1" fillId="7" fontId="3" numFmtId="49" xfId="0" applyAlignment="1" applyBorder="1" applyFont="1" applyNumberFormat="1">
      <alignment horizontal="left" readingOrder="0" vertical="center"/>
    </xf>
    <xf borderId="1" fillId="7" fontId="3" numFmtId="170" xfId="0" applyAlignment="1" applyBorder="1" applyFont="1" applyNumberFormat="1">
      <alignment horizontal="center" readingOrder="0" vertical="center"/>
    </xf>
    <xf borderId="1" fillId="7" fontId="3" numFmtId="164" xfId="0" applyAlignment="1" applyBorder="1" applyFont="1" applyNumberFormat="1">
      <alignment horizontal="center" readingOrder="0" vertical="center"/>
    </xf>
    <xf borderId="1" fillId="7" fontId="3" numFmtId="169" xfId="0" applyAlignment="1" applyBorder="1" applyFont="1" applyNumberFormat="1">
      <alignment horizontal="center" vertical="center"/>
    </xf>
    <xf borderId="1" fillId="7" fontId="3" numFmtId="10" xfId="0" applyAlignment="1" applyBorder="1" applyFont="1" applyNumberFormat="1">
      <alignment horizontal="center" vertical="center"/>
    </xf>
    <xf borderId="1" fillId="7" fontId="2" numFmtId="49" xfId="0" applyAlignment="1" applyBorder="1" applyFont="1" applyNumberFormat="1">
      <alignment horizontal="left" readingOrder="0" vertical="center"/>
    </xf>
    <xf borderId="1" fillId="7" fontId="8" numFmtId="49" xfId="0" applyAlignment="1" applyBorder="1" applyFont="1" applyNumberFormat="1">
      <alignment horizontal="left" readingOrder="0" vertical="center"/>
    </xf>
    <xf borderId="1" fillId="7" fontId="2" numFmtId="170" xfId="0" applyAlignment="1" applyBorder="1" applyFont="1" applyNumberFormat="1">
      <alignment horizontal="center" readingOrder="0" vertical="center"/>
    </xf>
    <xf borderId="1" fillId="7" fontId="2" numFmtId="164" xfId="0" applyAlignment="1" applyBorder="1" applyFont="1" applyNumberFormat="1">
      <alignment horizontal="center" readingOrder="0" vertical="center"/>
    </xf>
    <xf borderId="1" fillId="7" fontId="2" numFmtId="169" xfId="0" applyAlignment="1" applyBorder="1" applyFont="1" applyNumberFormat="1">
      <alignment horizontal="center" vertical="center"/>
    </xf>
    <xf borderId="1" fillId="7" fontId="2" numFmtId="10" xfId="0" applyAlignment="1" applyBorder="1" applyFont="1" applyNumberFormat="1">
      <alignment horizontal="center" vertical="center"/>
    </xf>
    <xf borderId="4" fillId="7" fontId="2" numFmtId="164" xfId="0" applyAlignment="1" applyBorder="1" applyFont="1" applyNumberFormat="1">
      <alignment horizontal="center" readingOrder="0" vertical="center"/>
    </xf>
    <xf borderId="1" fillId="7" fontId="2" numFmtId="169" xfId="0" applyAlignment="1" applyBorder="1" applyFont="1" applyNumberFormat="1">
      <alignment horizontal="center" readingOrder="0" vertical="center"/>
    </xf>
    <xf borderId="11" fillId="7" fontId="2" numFmtId="164" xfId="0" applyAlignment="1" applyBorder="1" applyFont="1" applyNumberFormat="1">
      <alignment horizontal="center" readingOrder="0" vertical="center"/>
    </xf>
    <xf borderId="10" fillId="7" fontId="2" numFmtId="164" xfId="0" applyAlignment="1" applyBorder="1" applyFont="1" applyNumberFormat="1">
      <alignment horizontal="center" readingOrder="0" vertical="center"/>
    </xf>
    <xf borderId="4" fillId="7" fontId="2" numFmtId="171" xfId="0" applyAlignment="1" applyBorder="1" applyFont="1" applyNumberFormat="1">
      <alignment horizontal="center" readingOrder="0" vertical="center"/>
    </xf>
    <xf borderId="11" fillId="3" fontId="7" numFmtId="169" xfId="0" applyAlignment="1" applyBorder="1" applyFont="1" applyNumberFormat="1">
      <alignment horizontal="center" readingOrder="0" vertical="center"/>
    </xf>
    <xf borderId="11" fillId="3" fontId="2" numFmtId="49" xfId="0" applyAlignment="1" applyBorder="1" applyFont="1" applyNumberFormat="1">
      <alignment horizontal="left" readingOrder="0" vertical="center"/>
    </xf>
    <xf borderId="11" fillId="3" fontId="2" numFmtId="170" xfId="0" applyAlignment="1" applyBorder="1" applyFont="1" applyNumberFormat="1">
      <alignment horizontal="center" readingOrder="0" vertical="center"/>
    </xf>
    <xf borderId="12" fillId="3" fontId="2" numFmtId="164" xfId="0" applyAlignment="1" applyBorder="1" applyFont="1" applyNumberFormat="1">
      <alignment horizontal="center" readingOrder="0" vertical="center"/>
    </xf>
    <xf borderId="13" fillId="0" fontId="6" numFmtId="0" xfId="0" applyBorder="1" applyFont="1"/>
    <xf borderId="11" fillId="3" fontId="2" numFmtId="169" xfId="0" applyAlignment="1" applyBorder="1" applyFont="1" applyNumberFormat="1">
      <alignment horizontal="center" readingOrder="0" vertical="center"/>
    </xf>
    <xf borderId="11" fillId="3" fontId="2" numFmtId="10" xfId="0" applyAlignment="1" applyBorder="1" applyFont="1" applyNumberFormat="1">
      <alignment horizontal="center" readingOrder="0" vertical="center"/>
    </xf>
    <xf borderId="2" fillId="3" fontId="3" numFmtId="170" xfId="0" applyAlignment="1" applyBorder="1" applyFont="1" applyNumberFormat="1">
      <alignment horizontal="center" readingOrder="0" vertical="center"/>
    </xf>
    <xf borderId="14" fillId="0" fontId="6" numFmtId="0" xfId="0" applyBorder="1" applyFont="1"/>
    <xf borderId="1" fillId="7" fontId="3" numFmtId="169" xfId="0" applyAlignment="1" applyBorder="1" applyFont="1" applyNumberFormat="1">
      <alignment horizontal="center" readingOrder="0" vertical="center"/>
    </xf>
    <xf borderId="1" fillId="7" fontId="9" numFmtId="49" xfId="0" applyAlignment="1" applyBorder="1" applyFont="1" applyNumberFormat="1">
      <alignment vertical="center"/>
    </xf>
    <xf borderId="1" fillId="7" fontId="10" numFmtId="49" xfId="0" applyAlignment="1" applyBorder="1" applyFont="1" applyNumberFormat="1">
      <alignment vertical="center"/>
    </xf>
    <xf borderId="1" fillId="7" fontId="9" numFmtId="49" xfId="0" applyAlignment="1" applyBorder="1" applyFont="1" applyNumberFormat="1">
      <alignment readingOrder="0" vertical="center"/>
    </xf>
    <xf borderId="4" fillId="7" fontId="9" numFmtId="164" xfId="0" applyAlignment="1" applyBorder="1" applyFont="1" applyNumberFormat="1">
      <alignment horizontal="center" vertical="center"/>
    </xf>
    <xf borderId="1" fillId="7" fontId="9" numFmtId="164" xfId="0" applyAlignment="1" applyBorder="1" applyFont="1" applyNumberFormat="1">
      <alignment horizontal="center" vertical="center"/>
    </xf>
    <xf borderId="1" fillId="7" fontId="9" numFmtId="49" xfId="0" applyBorder="1" applyFont="1" applyNumberFormat="1"/>
    <xf borderId="1" fillId="7" fontId="10" numFmtId="49" xfId="0" applyBorder="1" applyFont="1" applyNumberFormat="1"/>
    <xf borderId="1" fillId="7" fontId="9" numFmtId="164" xfId="0" applyAlignment="1" applyBorder="1" applyFont="1" applyNumberFormat="1">
      <alignment horizontal="center"/>
    </xf>
    <xf borderId="4" fillId="7" fontId="3" numFmtId="164" xfId="0" applyAlignment="1" applyBorder="1" applyFont="1" applyNumberFormat="1">
      <alignment horizontal="center" readingOrder="0" vertical="center"/>
    </xf>
    <xf borderId="10" fillId="7" fontId="7" numFmtId="169" xfId="0" applyAlignment="1" applyBorder="1" applyFont="1" applyNumberFormat="1">
      <alignment horizontal="center" readingOrder="0" vertical="center"/>
    </xf>
    <xf borderId="10" fillId="7" fontId="2" numFmtId="49" xfId="0" applyAlignment="1" applyBorder="1" applyFont="1" applyNumberFormat="1">
      <alignment horizontal="left" readingOrder="0" vertical="center"/>
    </xf>
    <xf borderId="10" fillId="7" fontId="8" numFmtId="49" xfId="0" applyAlignment="1" applyBorder="1" applyFont="1" applyNumberFormat="1">
      <alignment horizontal="left" readingOrder="0" vertical="center"/>
    </xf>
    <xf borderId="10" fillId="7" fontId="2" numFmtId="170" xfId="0" applyAlignment="1" applyBorder="1" applyFont="1" applyNumberFormat="1">
      <alignment horizontal="center" readingOrder="0" vertical="center"/>
    </xf>
    <xf borderId="10" fillId="7" fontId="2" numFmtId="169" xfId="0" applyAlignment="1" applyBorder="1" applyFont="1" applyNumberFormat="1">
      <alignment horizontal="center" vertical="center"/>
    </xf>
    <xf borderId="10" fillId="7" fontId="2" numFmtId="10" xfId="0" applyAlignment="1" applyBorder="1" applyFont="1" applyNumberFormat="1">
      <alignment horizontal="center" vertical="center"/>
    </xf>
    <xf borderId="1" fillId="7" fontId="3" numFmtId="165" xfId="0" applyAlignment="1" applyBorder="1" applyFont="1" applyNumberFormat="1">
      <alignment horizontal="center" readingOrder="0" vertical="center"/>
    </xf>
    <xf borderId="15" fillId="3" fontId="7" numFmtId="169" xfId="0" applyAlignment="1" applyBorder="1" applyFont="1" applyNumberFormat="1">
      <alignment horizontal="center" readingOrder="0" vertical="center"/>
    </xf>
    <xf borderId="15" fillId="3" fontId="2" numFmtId="49" xfId="0" applyAlignment="1" applyBorder="1" applyFont="1" applyNumberFormat="1">
      <alignment horizontal="left" readingOrder="0" vertical="center"/>
    </xf>
    <xf borderId="15" fillId="3" fontId="2" numFmtId="170" xfId="0" applyAlignment="1" applyBorder="1" applyFont="1" applyNumberFormat="1">
      <alignment horizontal="center" readingOrder="0" vertical="center"/>
    </xf>
    <xf borderId="16" fillId="3" fontId="2" numFmtId="164" xfId="0" applyAlignment="1" applyBorder="1" applyFont="1" applyNumberFormat="1">
      <alignment horizontal="center" readingOrder="0" vertical="center"/>
    </xf>
    <xf borderId="17" fillId="0" fontId="6" numFmtId="0" xfId="0" applyBorder="1" applyFont="1"/>
    <xf borderId="15" fillId="3" fontId="2" numFmtId="169" xfId="0" applyAlignment="1" applyBorder="1" applyFont="1" applyNumberFormat="1">
      <alignment horizontal="center" readingOrder="0" vertical="center"/>
    </xf>
    <xf borderId="15" fillId="3" fontId="2" numFmtId="10" xfId="0" applyAlignment="1" applyBorder="1" applyFont="1" applyNumberFormat="1">
      <alignment horizontal="center" readingOrder="0" vertical="center"/>
    </xf>
    <xf borderId="16" fillId="3" fontId="2" numFmtId="170" xfId="0" applyAlignment="1" applyBorder="1" applyFont="1" applyNumberFormat="1">
      <alignment horizontal="center" readingOrder="0" vertical="center"/>
    </xf>
    <xf borderId="18" fillId="0" fontId="6" numFmtId="0" xfId="0" applyBorder="1" applyFont="1"/>
    <xf borderId="19" fillId="7" fontId="7" numFmtId="169" xfId="0" applyAlignment="1" applyBorder="1" applyFont="1" applyNumberFormat="1">
      <alignment horizontal="center" readingOrder="0" vertical="center"/>
    </xf>
    <xf borderId="19" fillId="7" fontId="2" numFmtId="49" xfId="0" applyAlignment="1" applyBorder="1" applyFont="1" applyNumberFormat="1">
      <alignment horizontal="left" readingOrder="0" vertical="center"/>
    </xf>
    <xf borderId="19" fillId="7" fontId="8" numFmtId="49" xfId="0" applyAlignment="1" applyBorder="1" applyFont="1" applyNumberFormat="1">
      <alignment horizontal="left" readingOrder="0" vertical="center"/>
    </xf>
    <xf borderId="19" fillId="7" fontId="2" numFmtId="170" xfId="0" applyAlignment="1" applyBorder="1" applyFont="1" applyNumberFormat="1">
      <alignment horizontal="center" readingOrder="0" vertical="center"/>
    </xf>
    <xf borderId="19" fillId="7" fontId="2" numFmtId="164" xfId="0" applyAlignment="1" applyBorder="1" applyFont="1" applyNumberFormat="1">
      <alignment horizontal="center" readingOrder="0" vertical="center"/>
    </xf>
    <xf borderId="19" fillId="7" fontId="2" numFmtId="169" xfId="0" applyAlignment="1" applyBorder="1" applyFont="1" applyNumberFormat="1">
      <alignment horizontal="center" vertical="center"/>
    </xf>
    <xf borderId="19" fillId="7" fontId="2" numFmtId="10" xfId="0" applyAlignment="1" applyBorder="1" applyFont="1" applyNumberFormat="1">
      <alignment horizontal="center" vertical="center"/>
    </xf>
    <xf borderId="19" fillId="7" fontId="2" numFmtId="169" xfId="0" applyAlignment="1" applyBorder="1" applyFont="1" applyNumberFormat="1">
      <alignment horizontal="center" readingOrder="0" vertical="center"/>
    </xf>
    <xf borderId="10" fillId="4" fontId="7" numFmtId="169" xfId="0" applyAlignment="1" applyBorder="1" applyFont="1" applyNumberFormat="1">
      <alignment horizontal="center" readingOrder="0" vertical="center"/>
    </xf>
    <xf borderId="10" fillId="4" fontId="2" numFmtId="49" xfId="0" applyAlignment="1" applyBorder="1" applyFont="1" applyNumberFormat="1">
      <alignment horizontal="left" readingOrder="0" vertical="center"/>
    </xf>
    <xf borderId="10" fillId="4" fontId="8" numFmtId="49" xfId="0" applyAlignment="1" applyBorder="1" applyFont="1" applyNumberFormat="1">
      <alignment horizontal="left" readingOrder="0" vertical="center"/>
    </xf>
    <xf borderId="10" fillId="4" fontId="2" numFmtId="170" xfId="0" applyAlignment="1" applyBorder="1" applyFont="1" applyNumberFormat="1">
      <alignment horizontal="center" readingOrder="0" vertical="center"/>
    </xf>
    <xf borderId="10" fillId="4" fontId="2" numFmtId="164" xfId="0" applyAlignment="1" applyBorder="1" applyFont="1" applyNumberFormat="1">
      <alignment horizontal="center" readingOrder="0" vertical="center"/>
    </xf>
    <xf borderId="10" fillId="4" fontId="2" numFmtId="169" xfId="0" applyAlignment="1" applyBorder="1" applyFont="1" applyNumberFormat="1">
      <alignment horizontal="center" vertical="center"/>
    </xf>
    <xf borderId="10" fillId="4" fontId="2" numFmtId="10" xfId="0" applyAlignment="1" applyBorder="1" applyFont="1" applyNumberFormat="1">
      <alignment horizontal="center" vertical="center"/>
    </xf>
    <xf borderId="10" fillId="4" fontId="2" numFmtId="169" xfId="0" applyAlignment="1" applyBorder="1" applyFont="1" applyNumberFormat="1">
      <alignment horizontal="center" readingOrder="0" vertical="center"/>
    </xf>
    <xf borderId="1" fillId="4" fontId="2" numFmtId="169" xfId="0" applyAlignment="1" applyBorder="1" applyFont="1" applyNumberFormat="1">
      <alignment horizontal="center" readingOrder="0" vertical="center"/>
    </xf>
    <xf borderId="1" fillId="4" fontId="7" numFmtId="169" xfId="0" applyAlignment="1" applyBorder="1" applyFont="1" applyNumberFormat="1">
      <alignment horizontal="center" readingOrder="0" vertical="center"/>
    </xf>
    <xf borderId="1" fillId="4" fontId="3" numFmtId="49" xfId="0" applyAlignment="1" applyBorder="1" applyFont="1" applyNumberFormat="1">
      <alignment horizontal="left" readingOrder="0" vertical="center"/>
    </xf>
    <xf borderId="1" fillId="4" fontId="3" numFmtId="170" xfId="0" applyAlignment="1" applyBorder="1" applyFont="1" applyNumberFormat="1">
      <alignment horizontal="center" readingOrder="0" vertical="center"/>
    </xf>
    <xf borderId="1" fillId="4" fontId="3" numFmtId="164" xfId="0" applyAlignment="1" applyBorder="1" applyFont="1" applyNumberFormat="1">
      <alignment horizontal="center" readingOrder="0" vertical="center"/>
    </xf>
    <xf borderId="1" fillId="4" fontId="3" numFmtId="165" xfId="0" applyAlignment="1" applyBorder="1" applyFont="1" applyNumberFormat="1">
      <alignment horizontal="center" readingOrder="0" vertical="center"/>
    </xf>
    <xf borderId="1" fillId="4" fontId="3" numFmtId="169" xfId="0" applyAlignment="1" applyBorder="1" applyFont="1" applyNumberFormat="1">
      <alignment horizontal="center" vertical="center"/>
    </xf>
    <xf borderId="1" fillId="4" fontId="3" numFmtId="10" xfId="0" applyAlignment="1" applyBorder="1" applyFont="1" applyNumberFormat="1">
      <alignment horizontal="center" vertical="center"/>
    </xf>
    <xf borderId="1" fillId="4" fontId="2" numFmtId="170" xfId="0" applyAlignment="1" applyBorder="1" applyFont="1" applyNumberFormat="1">
      <alignment horizontal="center" readingOrder="0" vertical="center"/>
    </xf>
    <xf borderId="1" fillId="4" fontId="2" numFmtId="164" xfId="0" applyAlignment="1" applyBorder="1" applyFont="1" applyNumberFormat="1">
      <alignment horizontal="center" readingOrder="0" vertical="center"/>
    </xf>
    <xf borderId="1" fillId="4" fontId="2" numFmtId="49" xfId="0" applyAlignment="1" applyBorder="1" applyFont="1" applyNumberFormat="1">
      <alignment horizontal="left" readingOrder="0" vertical="center"/>
    </xf>
    <xf borderId="1" fillId="4" fontId="8" numFmtId="49" xfId="0" applyAlignment="1" applyBorder="1" applyFont="1" applyNumberFormat="1">
      <alignment horizontal="left" readingOrder="0" vertical="center"/>
    </xf>
    <xf borderId="1" fillId="4" fontId="2" numFmtId="169" xfId="0" applyAlignment="1" applyBorder="1" applyFont="1" applyNumberFormat="1">
      <alignment horizontal="center" vertical="center"/>
    </xf>
    <xf borderId="1" fillId="4" fontId="2" numFmtId="10" xfId="0" applyAlignment="1" applyBorder="1" applyFont="1" applyNumberFormat="1">
      <alignment horizontal="center" vertical="center"/>
    </xf>
    <xf borderId="5" fillId="3" fontId="2" numFmtId="164" xfId="0" applyAlignment="1" applyBorder="1" applyFont="1" applyNumberFormat="1">
      <alignment horizontal="center" readingOrder="0" vertical="center"/>
    </xf>
    <xf borderId="1" fillId="3" fontId="2" numFmtId="169" xfId="0" applyAlignment="1" applyBorder="1" applyFont="1" applyNumberFormat="1">
      <alignment horizontal="center" readingOrder="0" vertical="center"/>
    </xf>
    <xf borderId="5" fillId="3" fontId="2" numFmtId="170" xfId="0" applyAlignment="1" applyBorder="1" applyFont="1" applyNumberFormat="1">
      <alignment horizontal="center" readingOrder="0" vertical="center"/>
    </xf>
    <xf borderId="20" fillId="4" fontId="7" numFmtId="169" xfId="0" applyAlignment="1" applyBorder="1" applyFont="1" applyNumberFormat="1">
      <alignment horizontal="center" readingOrder="0" vertical="center"/>
    </xf>
    <xf borderId="20" fillId="4" fontId="2" numFmtId="49" xfId="0" applyAlignment="1" applyBorder="1" applyFont="1" applyNumberFormat="1">
      <alignment horizontal="left" readingOrder="0" vertical="center"/>
    </xf>
    <xf borderId="20" fillId="4" fontId="8" numFmtId="49" xfId="0" applyAlignment="1" applyBorder="1" applyFont="1" applyNumberFormat="1">
      <alignment horizontal="left" readingOrder="0" vertical="center"/>
    </xf>
    <xf borderId="20" fillId="4" fontId="2" numFmtId="170" xfId="0" applyAlignment="1" applyBorder="1" applyFont="1" applyNumberFormat="1">
      <alignment horizontal="center" readingOrder="0" vertical="center"/>
    </xf>
    <xf borderId="20" fillId="4" fontId="2" numFmtId="164" xfId="0" applyAlignment="1" applyBorder="1" applyFont="1" applyNumberFormat="1">
      <alignment horizontal="center" readingOrder="0" vertical="center"/>
    </xf>
    <xf borderId="20" fillId="4" fontId="2" numFmtId="169" xfId="0" applyAlignment="1" applyBorder="1" applyFont="1" applyNumberFormat="1">
      <alignment horizontal="center" vertical="center"/>
    </xf>
    <xf borderId="20" fillId="4" fontId="2" numFmtId="10" xfId="0" applyAlignment="1" applyBorder="1" applyFont="1" applyNumberFormat="1">
      <alignment horizontal="center" vertical="center"/>
    </xf>
    <xf borderId="20" fillId="4" fontId="2" numFmtId="169" xfId="0" applyAlignment="1" applyBorder="1" applyFont="1" applyNumberFormat="1">
      <alignment horizontal="center" readingOrder="0" vertical="center"/>
    </xf>
    <xf borderId="4" fillId="4" fontId="3" numFmtId="164" xfId="0" applyAlignment="1" applyBorder="1" applyFont="1" applyNumberFormat="1">
      <alignment horizontal="center" readingOrder="0" vertical="center"/>
    </xf>
    <xf borderId="19" fillId="4" fontId="7" numFmtId="169" xfId="0" applyAlignment="1" applyBorder="1" applyFont="1" applyNumberFormat="1">
      <alignment horizontal="center" readingOrder="0" vertical="center"/>
    </xf>
    <xf borderId="19" fillId="4" fontId="2" numFmtId="49" xfId="0" applyAlignment="1" applyBorder="1" applyFont="1" applyNumberFormat="1">
      <alignment horizontal="left" readingOrder="0" vertical="center"/>
    </xf>
    <xf borderId="19" fillId="4" fontId="8" numFmtId="49" xfId="0" applyAlignment="1" applyBorder="1" applyFont="1" applyNumberFormat="1">
      <alignment horizontal="left" readingOrder="0" vertical="center"/>
    </xf>
    <xf borderId="19" fillId="4" fontId="2" numFmtId="170" xfId="0" applyAlignment="1" applyBorder="1" applyFont="1" applyNumberFormat="1">
      <alignment horizontal="center" readingOrder="0" vertical="center"/>
    </xf>
    <xf borderId="19" fillId="4" fontId="2" numFmtId="164" xfId="0" applyAlignment="1" applyBorder="1" applyFont="1" applyNumberFormat="1">
      <alignment horizontal="center" readingOrder="0" vertical="center"/>
    </xf>
    <xf borderId="19" fillId="4" fontId="2" numFmtId="169" xfId="0" applyAlignment="1" applyBorder="1" applyFont="1" applyNumberFormat="1">
      <alignment horizontal="center" vertical="center"/>
    </xf>
    <xf borderId="19" fillId="4" fontId="2" numFmtId="10" xfId="0" applyAlignment="1" applyBorder="1" applyFont="1" applyNumberFormat="1">
      <alignment horizontal="center" vertical="center"/>
    </xf>
    <xf borderId="19" fillId="4" fontId="2" numFmtId="169" xfId="0" applyAlignment="1" applyBorder="1" applyFont="1" applyNumberFormat="1">
      <alignment horizontal="center" readingOrder="0" vertical="center"/>
    </xf>
    <xf borderId="10" fillId="3" fontId="7" numFmtId="169" xfId="0" applyAlignment="1" applyBorder="1" applyFont="1" applyNumberFormat="1">
      <alignment horizontal="center" readingOrder="0" vertical="center"/>
    </xf>
    <xf borderId="10" fillId="3" fontId="2" numFmtId="49" xfId="0" applyAlignment="1" applyBorder="1" applyFont="1" applyNumberFormat="1">
      <alignment horizontal="left" readingOrder="0" vertical="center"/>
    </xf>
    <xf borderId="10" fillId="3" fontId="2" numFmtId="170" xfId="0" applyAlignment="1" applyBorder="1" applyFont="1" applyNumberFormat="1">
      <alignment horizontal="center" readingOrder="0" vertical="center"/>
    </xf>
    <xf borderId="8" fillId="3" fontId="2" numFmtId="164" xfId="0" applyAlignment="1" applyBorder="1" applyFont="1" applyNumberFormat="1">
      <alignment horizontal="center" readingOrder="0" vertical="center"/>
    </xf>
    <xf borderId="10" fillId="3" fontId="2" numFmtId="169" xfId="0" applyAlignment="1" applyBorder="1" applyFont="1" applyNumberFormat="1">
      <alignment horizontal="center" readingOrder="0" vertical="center"/>
    </xf>
    <xf borderId="10" fillId="3" fontId="2" numFmtId="10" xfId="0" applyAlignment="1" applyBorder="1" applyFont="1" applyNumberFormat="1">
      <alignment horizontal="center" readingOrder="0" vertical="center"/>
    </xf>
    <xf borderId="5" fillId="3" fontId="3" numFmtId="170" xfId="0" applyAlignment="1" applyBorder="1" applyFont="1" applyNumberFormat="1">
      <alignment horizontal="center" readingOrder="0" vertical="center"/>
    </xf>
    <xf borderId="1" fillId="4" fontId="3" numFmtId="169" xfId="0" applyAlignment="1" applyBorder="1" applyFont="1" applyNumberFormat="1">
      <alignment horizontal="center" readingOrder="0" vertical="center"/>
    </xf>
    <xf borderId="1" fillId="4" fontId="9" numFmtId="49" xfId="0" applyAlignment="1" applyBorder="1" applyFont="1" applyNumberFormat="1">
      <alignment vertical="center"/>
    </xf>
    <xf borderId="1" fillId="4" fontId="10" numFmtId="49" xfId="0" applyAlignment="1" applyBorder="1" applyFont="1" applyNumberFormat="1">
      <alignment vertical="center"/>
    </xf>
    <xf borderId="1" fillId="4" fontId="9" numFmtId="170" xfId="0" applyAlignment="1" applyBorder="1" applyFont="1" applyNumberFormat="1">
      <alignment horizontal="center" vertical="center"/>
    </xf>
    <xf borderId="1" fillId="4" fontId="9" numFmtId="164" xfId="0" applyAlignment="1" applyBorder="1" applyFont="1" applyNumberFormat="1">
      <alignment horizontal="center" vertical="center"/>
    </xf>
    <xf borderId="1" fillId="4" fontId="9" numFmtId="49" xfId="0" applyAlignment="1" applyBorder="1" applyFont="1" applyNumberFormat="1">
      <alignment readingOrder="0" vertical="center"/>
    </xf>
    <xf borderId="4" fillId="4" fontId="9" numFmtId="164" xfId="0" applyAlignment="1" applyBorder="1" applyFont="1" applyNumberFormat="1">
      <alignment horizontal="center" vertical="center"/>
    </xf>
    <xf borderId="10" fillId="4" fontId="3" numFmtId="49" xfId="0" applyAlignment="1" applyBorder="1" applyFont="1" applyNumberFormat="1">
      <alignment horizontal="left" readingOrder="0" vertical="center"/>
    </xf>
    <xf borderId="10" fillId="4" fontId="3" numFmtId="170" xfId="0" applyAlignment="1" applyBorder="1" applyFont="1" applyNumberFormat="1">
      <alignment horizontal="center" readingOrder="0" vertical="center"/>
    </xf>
    <xf borderId="10" fillId="4" fontId="3" numFmtId="171" xfId="0" applyAlignment="1" applyBorder="1" applyFont="1" applyNumberFormat="1">
      <alignment horizontal="center" readingOrder="0" vertical="center"/>
    </xf>
    <xf borderId="10" fillId="4" fontId="3" numFmtId="164" xfId="0" applyAlignment="1" applyBorder="1" applyFont="1" applyNumberFormat="1">
      <alignment horizontal="center" readingOrder="0" vertical="center"/>
    </xf>
    <xf borderId="10" fillId="4" fontId="3" numFmtId="169" xfId="0" applyAlignment="1" applyBorder="1" applyFont="1" applyNumberFormat="1">
      <alignment horizontal="center" vertical="center"/>
    </xf>
    <xf borderId="10" fillId="4" fontId="3" numFmtId="10" xfId="0" applyAlignment="1" applyBorder="1" applyFont="1" applyNumberFormat="1">
      <alignment horizontal="center" vertical="center"/>
    </xf>
    <xf borderId="1" fillId="4" fontId="9" numFmtId="49" xfId="0" applyBorder="1" applyFont="1" applyNumberFormat="1"/>
    <xf borderId="7" fillId="4" fontId="10" numFmtId="49" xfId="0" applyBorder="1" applyFont="1" applyNumberFormat="1"/>
    <xf borderId="1" fillId="4" fontId="9" numFmtId="170" xfId="0" applyAlignment="1" applyBorder="1" applyFont="1" applyNumberFormat="1">
      <alignment horizontal="center"/>
    </xf>
    <xf borderId="7" fillId="4" fontId="9" numFmtId="164" xfId="0" applyAlignment="1" applyBorder="1" applyFont="1" applyNumberFormat="1">
      <alignment horizontal="center"/>
    </xf>
    <xf borderId="21" fillId="4" fontId="7" numFmtId="169" xfId="0" applyAlignment="1" applyBorder="1" applyFont="1" applyNumberFormat="1">
      <alignment horizontal="center" readingOrder="0" vertical="center"/>
    </xf>
    <xf borderId="21" fillId="4" fontId="9" numFmtId="49" xfId="0" applyBorder="1" applyFont="1" applyNumberFormat="1"/>
    <xf borderId="22" fillId="4" fontId="10" numFmtId="49" xfId="0" applyBorder="1" applyFont="1" applyNumberFormat="1"/>
    <xf borderId="21" fillId="4" fontId="9" numFmtId="170" xfId="0" applyAlignment="1" applyBorder="1" applyFont="1" applyNumberFormat="1">
      <alignment horizontal="center"/>
    </xf>
    <xf borderId="22" fillId="4" fontId="9" numFmtId="164" xfId="0" applyAlignment="1" applyBorder="1" applyFont="1" applyNumberFormat="1">
      <alignment horizontal="center"/>
    </xf>
    <xf borderId="21" fillId="4" fontId="2" numFmtId="169" xfId="0" applyAlignment="1" applyBorder="1" applyFont="1" applyNumberFormat="1">
      <alignment horizontal="center" vertical="center"/>
    </xf>
    <xf borderId="21" fillId="4" fontId="3" numFmtId="10" xfId="0" applyAlignment="1" applyBorder="1" applyFont="1" applyNumberFormat="1">
      <alignment horizontal="center" vertical="center"/>
    </xf>
    <xf borderId="21" fillId="4" fontId="2" numFmtId="170" xfId="0" applyAlignment="1" applyBorder="1" applyFont="1" applyNumberFormat="1">
      <alignment horizontal="center" readingOrder="0" vertical="center"/>
    </xf>
    <xf borderId="21" fillId="3" fontId="7" numFmtId="169" xfId="0" applyAlignment="1" applyBorder="1" applyFont="1" applyNumberFormat="1">
      <alignment horizontal="center" readingOrder="0" vertical="center"/>
    </xf>
    <xf borderId="21" fillId="3" fontId="2" numFmtId="49" xfId="0" applyAlignment="1" applyBorder="1" applyFont="1" applyNumberFormat="1">
      <alignment horizontal="left" readingOrder="0" vertical="center"/>
    </xf>
    <xf borderId="21" fillId="3" fontId="2" numFmtId="170" xfId="0" applyAlignment="1" applyBorder="1" applyFont="1" applyNumberFormat="1">
      <alignment horizontal="center" readingOrder="0" vertical="center"/>
    </xf>
    <xf borderId="23" fillId="3" fontId="2" numFmtId="164" xfId="0" applyAlignment="1" applyBorder="1" applyFont="1" applyNumberFormat="1">
      <alignment horizontal="center" readingOrder="0" vertical="center"/>
    </xf>
    <xf borderId="22" fillId="0" fontId="6" numFmtId="0" xfId="0" applyBorder="1" applyFont="1"/>
    <xf borderId="21" fillId="3" fontId="2" numFmtId="169" xfId="0" applyAlignment="1" applyBorder="1" applyFont="1" applyNumberFormat="1">
      <alignment horizontal="center" readingOrder="0" vertical="center"/>
    </xf>
    <xf borderId="21" fillId="3" fontId="2" numFmtId="10" xfId="0" applyAlignment="1" applyBorder="1" applyFont="1" applyNumberFormat="1">
      <alignment horizontal="center" readingOrder="0" vertical="center"/>
    </xf>
    <xf borderId="24" fillId="3" fontId="3" numFmtId="170" xfId="0" applyAlignment="1" applyBorder="1" applyFont="1" applyNumberFormat="1">
      <alignment horizontal="center" readingOrder="0" vertical="center"/>
    </xf>
    <xf borderId="25" fillId="0" fontId="6" numFmtId="0" xfId="0" applyBorder="1" applyFont="1"/>
    <xf borderId="26" fillId="0" fontId="6" numFmtId="0" xfId="0" applyBorder="1" applyFont="1"/>
    <xf borderId="10" fillId="4" fontId="3" numFmtId="169" xfId="0" applyAlignment="1" applyBorder="1" applyFont="1" applyNumberFormat="1">
      <alignment horizontal="center" readingOrder="0" vertical="center"/>
    </xf>
    <xf borderId="4" fillId="4" fontId="7" numFmtId="169" xfId="0" applyAlignment="1" applyBorder="1" applyFont="1" applyNumberFormat="1">
      <alignment horizontal="center" readingOrder="0" vertical="center"/>
    </xf>
    <xf borderId="4" fillId="4" fontId="9" numFmtId="49" xfId="0" applyAlignment="1" applyBorder="1" applyFont="1" applyNumberFormat="1">
      <alignment readingOrder="0" vertical="center"/>
    </xf>
    <xf borderId="4" fillId="4" fontId="10" numFmtId="49" xfId="0" applyAlignment="1" applyBorder="1" applyFont="1" applyNumberFormat="1">
      <alignment vertical="center"/>
    </xf>
    <xf borderId="4" fillId="4" fontId="9" numFmtId="170" xfId="0" applyAlignment="1" applyBorder="1" applyFont="1" applyNumberFormat="1">
      <alignment horizontal="center" vertical="center"/>
    </xf>
    <xf borderId="4" fillId="4" fontId="2" numFmtId="169" xfId="0" applyAlignment="1" applyBorder="1" applyFont="1" applyNumberFormat="1">
      <alignment horizontal="center" vertical="center"/>
    </xf>
    <xf borderId="4" fillId="4" fontId="3" numFmtId="10" xfId="0" applyAlignment="1" applyBorder="1" applyFont="1" applyNumberFormat="1">
      <alignment horizontal="center" vertical="center"/>
    </xf>
    <xf borderId="4" fillId="4" fontId="2" numFmtId="170" xfId="0" applyAlignment="1" applyBorder="1" applyFont="1" applyNumberFormat="1">
      <alignment horizontal="center" readingOrder="0" vertical="center"/>
    </xf>
    <xf borderId="4" fillId="4" fontId="2" numFmtId="164" xfId="0" applyAlignment="1" applyBorder="1" applyFont="1" applyNumberFormat="1">
      <alignment horizontal="center" readingOrder="0" vertical="center"/>
    </xf>
    <xf borderId="4" fillId="4" fontId="2" numFmtId="169" xfId="0" applyAlignment="1" applyBorder="1" applyFont="1" applyNumberFormat="1">
      <alignment horizontal="center" readingOrder="0" vertical="center"/>
    </xf>
    <xf borderId="1" fillId="4" fontId="3" numFmtId="171" xfId="0" applyAlignment="1" applyBorder="1" applyFont="1" applyNumberFormat="1">
      <alignment horizontal="center" readingOrder="0" vertical="center"/>
    </xf>
    <xf borderId="1" fillId="4" fontId="10" numFmtId="49" xfId="0" applyBorder="1" applyFont="1" applyNumberFormat="1"/>
    <xf borderId="1" fillId="4" fontId="9" numFmtId="164" xfId="0" applyAlignment="1" applyBorder="1" applyFont="1" applyNumberFormat="1">
      <alignment horizontal="center"/>
    </xf>
    <xf borderId="1" fillId="3" fontId="2" numFmtId="170" xfId="0" applyAlignment="1" applyBorder="1" applyFont="1" applyNumberFormat="1">
      <alignment horizontal="center" readingOrder="0" vertical="center"/>
    </xf>
    <xf borderId="1" fillId="7" fontId="3" numFmtId="170" xfId="0" applyAlignment="1" applyBorder="1" applyFont="1" applyNumberFormat="1">
      <alignment horizontal="center" readingOrder="0" vertical="center"/>
    </xf>
    <xf borderId="1" fillId="7" fontId="2" numFmtId="170" xfId="0" applyAlignment="1" applyBorder="1" applyFont="1" applyNumberFormat="1">
      <alignment horizontal="center" readingOrder="0" vertical="center"/>
    </xf>
    <xf borderId="1" fillId="4" fontId="3" numFmtId="49" xfId="0" applyAlignment="1" applyBorder="1" applyFont="1" applyNumberFormat="1">
      <alignment horizontal="left" readingOrder="0"/>
    </xf>
    <xf borderId="1" fillId="4" fontId="3" numFmtId="170" xfId="0" applyAlignment="1" applyBorder="1" applyFont="1" applyNumberFormat="1">
      <alignment horizontal="center" readingOrder="0"/>
    </xf>
    <xf borderId="1" fillId="4" fontId="3" numFmtId="164" xfId="0" applyAlignment="1" applyBorder="1" applyFont="1" applyNumberFormat="1">
      <alignment horizontal="center" readingOrder="0"/>
    </xf>
    <xf borderId="1" fillId="4" fontId="3" numFmtId="170" xfId="0" applyAlignment="1" applyBorder="1" applyFont="1" applyNumberFormat="1">
      <alignment horizontal="center" readingOrder="0"/>
    </xf>
    <xf borderId="27" fillId="4" fontId="7" numFmtId="169" xfId="0" applyAlignment="1" applyBorder="1" applyFont="1" applyNumberFormat="1">
      <alignment horizontal="center" readingOrder="0" vertical="center"/>
    </xf>
    <xf borderId="27" fillId="4" fontId="2" numFmtId="49" xfId="0" applyAlignment="1" applyBorder="1" applyFont="1" applyNumberFormat="1">
      <alignment horizontal="left" readingOrder="0"/>
    </xf>
    <xf borderId="27" fillId="4" fontId="8" numFmtId="49" xfId="0" applyAlignment="1" applyBorder="1" applyFont="1" applyNumberFormat="1">
      <alignment horizontal="left" readingOrder="0"/>
    </xf>
    <xf borderId="27" fillId="4" fontId="2" numFmtId="170" xfId="0" applyAlignment="1" applyBorder="1" applyFont="1" applyNumberFormat="1">
      <alignment horizontal="center" readingOrder="0"/>
    </xf>
    <xf borderId="4" fillId="4" fontId="2" numFmtId="164" xfId="0" applyAlignment="1" applyBorder="1" applyFont="1" applyNumberFormat="1">
      <alignment horizontal="center" readingOrder="0"/>
    </xf>
    <xf borderId="27" fillId="4" fontId="2" numFmtId="169" xfId="0" applyAlignment="1" applyBorder="1" applyFont="1" applyNumberFormat="1">
      <alignment horizontal="center" vertical="center"/>
    </xf>
    <xf borderId="27" fillId="4" fontId="2" numFmtId="10" xfId="0" applyAlignment="1" applyBorder="1" applyFont="1" applyNumberFormat="1">
      <alignment horizontal="center" vertical="center"/>
    </xf>
    <xf borderId="27" fillId="4" fontId="2" numFmtId="170" xfId="0" applyAlignment="1" applyBorder="1" applyFont="1" applyNumberFormat="1">
      <alignment horizontal="center" readingOrder="0"/>
    </xf>
    <xf borderId="27" fillId="4" fontId="2" numFmtId="164" xfId="0" applyAlignment="1" applyBorder="1" applyFont="1" applyNumberFormat="1">
      <alignment horizontal="center" readingOrder="0"/>
    </xf>
    <xf borderId="11" fillId="4" fontId="7" numFmtId="169" xfId="0" applyAlignment="1" applyBorder="1" applyFont="1" applyNumberFormat="1">
      <alignment horizontal="center" readingOrder="0" vertical="center"/>
    </xf>
    <xf borderId="11" fillId="4" fontId="2" numFmtId="49" xfId="0" applyAlignment="1" applyBorder="1" applyFont="1" applyNumberFormat="1">
      <alignment horizontal="left" readingOrder="0"/>
    </xf>
    <xf borderId="11" fillId="4" fontId="8" numFmtId="49" xfId="0" applyAlignment="1" applyBorder="1" applyFont="1" applyNumberFormat="1">
      <alignment horizontal="left" readingOrder="0"/>
    </xf>
    <xf borderId="11" fillId="4" fontId="2" numFmtId="170" xfId="0" applyAlignment="1" applyBorder="1" applyFont="1" applyNumberFormat="1">
      <alignment horizontal="center" readingOrder="0"/>
    </xf>
    <xf borderId="28" fillId="4" fontId="2" numFmtId="164" xfId="0" applyAlignment="1" applyBorder="1" applyFont="1" applyNumberFormat="1">
      <alignment horizontal="center" readingOrder="0" vertical="center"/>
    </xf>
    <xf borderId="11" fillId="4" fontId="2" numFmtId="169" xfId="0" applyAlignment="1" applyBorder="1" applyFont="1" applyNumberFormat="1">
      <alignment horizontal="center" vertical="center"/>
    </xf>
    <xf borderId="11" fillId="4" fontId="2" numFmtId="10" xfId="0" applyAlignment="1" applyBorder="1" applyFont="1" applyNumberFormat="1">
      <alignment horizontal="center" vertical="center"/>
    </xf>
    <xf borderId="11" fillId="4" fontId="2" numFmtId="170" xfId="0" applyAlignment="1" applyBorder="1" applyFont="1" applyNumberFormat="1">
      <alignment horizontal="center" readingOrder="0"/>
    </xf>
    <xf borderId="11" fillId="4" fontId="2" numFmtId="164" xfId="0" applyAlignment="1" applyBorder="1" applyFont="1" applyNumberFormat="1">
      <alignment horizontal="center" readingOrder="0"/>
    </xf>
    <xf borderId="1" fillId="4" fontId="2" numFmtId="49" xfId="0" applyAlignment="1" applyBorder="1" applyFont="1" applyNumberFormat="1">
      <alignment horizontal="left" readingOrder="0"/>
    </xf>
    <xf borderId="1" fillId="4" fontId="8" numFmtId="49" xfId="0" applyAlignment="1" applyBorder="1" applyFont="1" applyNumberFormat="1">
      <alignment horizontal="left" readingOrder="0"/>
    </xf>
    <xf borderId="1" fillId="4" fontId="2" numFmtId="170" xfId="0" applyAlignment="1" applyBorder="1" applyFont="1" applyNumberFormat="1">
      <alignment horizontal="center" readingOrder="0"/>
    </xf>
    <xf borderId="1" fillId="4" fontId="2" numFmtId="170" xfId="0" applyAlignment="1" applyBorder="1" applyFont="1" applyNumberFormat="1">
      <alignment horizontal="center" readingOrder="0"/>
    </xf>
    <xf borderId="1" fillId="4" fontId="2" numFmtId="164" xfId="0" applyAlignment="1" applyBorder="1" applyFont="1" applyNumberFormat="1">
      <alignment horizontal="center" readingOrder="0"/>
    </xf>
    <xf borderId="10" fillId="3" fontId="2" numFmtId="49" xfId="0" applyAlignment="1" applyBorder="1" applyFont="1" applyNumberFormat="1">
      <alignment horizontal="left" readingOrder="0"/>
    </xf>
    <xf borderId="10" fillId="3" fontId="2" numFmtId="170" xfId="0" applyAlignment="1" applyBorder="1" applyFont="1" applyNumberFormat="1">
      <alignment horizontal="center" readingOrder="0"/>
    </xf>
    <xf borderId="8" fillId="3" fontId="2" numFmtId="164" xfId="0" applyAlignment="1" applyBorder="1" applyFont="1" applyNumberFormat="1">
      <alignment horizontal="center" readingOrder="0"/>
    </xf>
    <xf borderId="8" fillId="3" fontId="3" numFmtId="170" xfId="0" applyAlignment="1" applyBorder="1" applyFont="1" applyNumberFormat="1">
      <alignment horizontal="center" readingOrder="0"/>
    </xf>
    <xf borderId="29" fillId="0" fontId="6" numFmtId="0" xfId="0" applyBorder="1" applyFont="1"/>
    <xf borderId="1" fillId="4" fontId="3" numFmtId="170" xfId="0" applyAlignment="1" applyBorder="1" applyFont="1" applyNumberFormat="1">
      <alignment horizontal="center" readingOrder="0" vertical="center"/>
    </xf>
    <xf borderId="1" fillId="4" fontId="3" numFmtId="172" xfId="0" applyAlignment="1" applyBorder="1" applyFont="1" applyNumberFormat="1">
      <alignment horizontal="center" readingOrder="0"/>
    </xf>
    <xf borderId="1" fillId="4" fontId="9" numFmtId="170" xfId="0" applyAlignment="1" applyBorder="1" applyFont="1" applyNumberFormat="1">
      <alignment horizontal="center" vertical="center"/>
    </xf>
    <xf borderId="1" fillId="4" fontId="9" numFmtId="170" xfId="0" applyAlignment="1" applyBorder="1" applyFont="1" applyNumberFormat="1">
      <alignment horizontal="center"/>
    </xf>
    <xf borderId="10" fillId="4" fontId="9" numFmtId="49" xfId="0" applyBorder="1" applyFont="1" applyNumberFormat="1"/>
    <xf borderId="9" fillId="4" fontId="10" numFmtId="49" xfId="0" applyBorder="1" applyFont="1" applyNumberFormat="1"/>
    <xf borderId="10" fillId="4" fontId="9" numFmtId="170" xfId="0" applyAlignment="1" applyBorder="1" applyFont="1" applyNumberFormat="1">
      <alignment horizontal="center"/>
    </xf>
    <xf borderId="9" fillId="4" fontId="9" numFmtId="164" xfId="0" applyAlignment="1" applyBorder="1" applyFont="1" applyNumberFormat="1">
      <alignment horizontal="center"/>
    </xf>
    <xf borderId="1" fillId="4" fontId="3" numFmtId="165" xfId="0" applyAlignment="1" applyBorder="1" applyFont="1" applyNumberFormat="1">
      <alignment horizontal="center" readingOrder="0"/>
    </xf>
    <xf borderId="1" fillId="3" fontId="2" numFmtId="49" xfId="0" applyAlignment="1" applyBorder="1" applyFont="1" applyNumberFormat="1">
      <alignment horizontal="left" readingOrder="0"/>
    </xf>
    <xf borderId="1" fillId="3" fontId="2" numFmtId="170" xfId="0" applyAlignment="1" applyBorder="1" applyFont="1" applyNumberFormat="1">
      <alignment horizontal="center" readingOrder="0"/>
    </xf>
    <xf borderId="5" fillId="3" fontId="2" numFmtId="164" xfId="0" applyAlignment="1" applyBorder="1" applyFont="1" applyNumberFormat="1">
      <alignment horizontal="center" readingOrder="0"/>
    </xf>
    <xf borderId="5" fillId="3" fontId="3" numFmtId="170" xfId="0" applyAlignment="1" applyBorder="1" applyFont="1" applyNumberFormat="1">
      <alignment horizontal="center" readingOrder="0"/>
    </xf>
    <xf borderId="1" fillId="4" fontId="2" numFmtId="170" xfId="0" applyAlignment="1" applyBorder="1" applyFont="1" applyNumberFormat="1">
      <alignment horizontal="center" readingOrder="0" vertical="center"/>
    </xf>
    <xf borderId="4" fillId="4" fontId="2" numFmtId="171" xfId="0" applyAlignment="1" applyBorder="1" applyFont="1" applyNumberFormat="1">
      <alignment horizontal="center" readingOrder="0" vertical="center"/>
    </xf>
    <xf borderId="19" fillId="4" fontId="2" numFmtId="170" xfId="0" applyAlignment="1" applyBorder="1" applyFont="1" applyNumberFormat="1">
      <alignment horizontal="center" readingOrder="0" vertical="center"/>
    </xf>
    <xf borderId="10" fillId="4" fontId="3" numFmtId="49" xfId="0" applyAlignment="1" applyBorder="1" applyFont="1" applyNumberFormat="1">
      <alignment horizontal="left" readingOrder="0"/>
    </xf>
    <xf borderId="10" fillId="4" fontId="3" numFmtId="170" xfId="0" applyAlignment="1" applyBorder="1" applyFont="1" applyNumberFormat="1">
      <alignment horizontal="center" readingOrder="0"/>
    </xf>
    <xf borderId="10" fillId="4" fontId="3" numFmtId="164" xfId="0" applyAlignment="1" applyBorder="1" applyFont="1" applyNumberFormat="1">
      <alignment horizontal="center" readingOrder="0"/>
    </xf>
    <xf borderId="10" fillId="4" fontId="3" numFmtId="170" xfId="0" applyAlignment="1" applyBorder="1" applyFont="1" applyNumberFormat="1">
      <alignment horizontal="center" readingOrder="0"/>
    </xf>
    <xf borderId="10" fillId="4" fontId="3" numFmtId="172" xfId="0" applyAlignment="1" applyBorder="1" applyFont="1" applyNumberFormat="1">
      <alignment horizontal="center" readingOrder="0"/>
    </xf>
    <xf borderId="1" fillId="4" fontId="3" numFmtId="171" xfId="0" applyAlignment="1" applyBorder="1" applyFont="1" applyNumberFormat="1">
      <alignment horizontal="center" readingOrder="0"/>
    </xf>
    <xf borderId="10" fillId="4" fontId="3" numFmtId="170" xfId="0" applyAlignment="1" applyBorder="1" applyFont="1" applyNumberFormat="1">
      <alignment horizontal="center" readingOrder="0" vertical="center"/>
    </xf>
    <xf borderId="1" fillId="4" fontId="2" numFmtId="171" xfId="0" applyAlignment="1" applyBorder="1" applyFont="1" applyNumberFormat="1">
      <alignment horizontal="center" readingOrder="0" vertical="center"/>
    </xf>
    <xf borderId="10" fillId="4" fontId="2" numFmtId="170" xfId="0" applyAlignment="1" applyBorder="1" applyFont="1" applyNumberFormat="1">
      <alignment horizontal="center" readingOrder="0" vertical="center"/>
    </xf>
    <xf borderId="11" fillId="4" fontId="2" numFmtId="164" xfId="0" applyAlignment="1" applyBorder="1" applyFont="1" applyNumberFormat="1">
      <alignment horizontal="center" readingOrder="0" vertical="center"/>
    </xf>
    <xf borderId="1" fillId="4" fontId="2" numFmtId="173" xfId="0" applyAlignment="1" applyBorder="1" applyFont="1" applyNumberFormat="1">
      <alignment horizontal="center" readingOrder="0" vertical="center"/>
    </xf>
    <xf borderId="1" fillId="4" fontId="2" numFmtId="0" xfId="0" applyAlignment="1" applyBorder="1" applyFont="1">
      <alignment horizontal="center" readingOrder="0" vertical="center"/>
    </xf>
    <xf borderId="1" fillId="4" fontId="3" numFmtId="10" xfId="0" applyAlignment="1" applyBorder="1" applyFont="1" applyNumberFormat="1">
      <alignment horizontal="center" readingOrder="0" vertical="center"/>
    </xf>
    <xf borderId="5" fillId="3" fontId="2" numFmtId="170" xfId="0" applyAlignment="1" applyBorder="1" applyFont="1" applyNumberFormat="1">
      <alignment horizontal="center" readingOrder="0" vertical="center"/>
    </xf>
    <xf borderId="1" fillId="3" fontId="2" numFmtId="172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2.5"/>
    <col customWidth="1" min="2" max="10" width="15.75"/>
  </cols>
  <sheetData>
    <row r="1">
      <c r="A1" s="1" t="s">
        <v>0</v>
      </c>
      <c r="B1" s="2">
        <v>44892.0</v>
      </c>
      <c r="C1" s="2">
        <v>44899.0</v>
      </c>
      <c r="D1" s="2">
        <v>44902.0</v>
      </c>
      <c r="E1" s="2">
        <v>44913.0</v>
      </c>
      <c r="F1" s="3">
        <v>44923.0</v>
      </c>
      <c r="G1" s="3">
        <v>44563.0</v>
      </c>
      <c r="H1" s="3">
        <v>44941.0</v>
      </c>
      <c r="I1" s="3">
        <v>44959.0</v>
      </c>
      <c r="J1" s="4">
        <v>44969.0</v>
      </c>
    </row>
    <row r="2">
      <c r="A2" s="5" t="s">
        <v>1</v>
      </c>
      <c r="B2" s="6">
        <f>'Baseline_01 - 09112022'!G3</f>
        <v>14550</v>
      </c>
      <c r="C2" s="6">
        <f>'Baseline_01 - 09112022'!G3</f>
        <v>14550</v>
      </c>
      <c r="D2" s="6">
        <f>'Baseline_01 - 09112022'!G3</f>
        <v>14550</v>
      </c>
      <c r="E2" s="6">
        <f>'Baseline_01 - 09112022'!G3</f>
        <v>14550</v>
      </c>
      <c r="F2" s="6">
        <f> 'Baseline_01 - 09112022'!G3</f>
        <v>14550</v>
      </c>
      <c r="G2" s="6">
        <f> 'Baseline_01 - 09112022'!G3</f>
        <v>14550</v>
      </c>
      <c r="H2" s="6">
        <f> 'Baseline_01 - 09112022'!G3</f>
        <v>14550</v>
      </c>
      <c r="I2" s="6">
        <f> 'Baseline_01 - 09112022'!G3</f>
        <v>14550</v>
      </c>
      <c r="J2" s="6">
        <f> 'Baseline_01 - 09112022'!G3</f>
        <v>14550</v>
      </c>
    </row>
    <row r="3">
      <c r="A3" s="5" t="s">
        <v>2</v>
      </c>
      <c r="B3" s="6">
        <f t="shared" ref="B3:F3" si="1">B2*B6</f>
        <v>3000</v>
      </c>
      <c r="C3" s="6">
        <f t="shared" si="1"/>
        <v>5050</v>
      </c>
      <c r="D3" s="6">
        <f t="shared" si="1"/>
        <v>5441.395</v>
      </c>
      <c r="E3" s="6">
        <f t="shared" si="1"/>
        <v>5800</v>
      </c>
      <c r="F3" s="6">
        <f t="shared" si="1"/>
        <v>8550</v>
      </c>
      <c r="G3" s="6">
        <v>8850.0</v>
      </c>
      <c r="H3" s="6">
        <f>H2*H6</f>
        <v>10755.78</v>
      </c>
      <c r="I3" s="6">
        <f>G3+3900</f>
        <v>12750</v>
      </c>
      <c r="J3" s="6">
        <f>J2*J6</f>
        <v>14550</v>
      </c>
    </row>
    <row r="4">
      <c r="A4" s="5" t="s">
        <v>3</v>
      </c>
      <c r="B4" s="6">
        <f>'Baseline_02 - 27112022'!M3</f>
        <v>1700</v>
      </c>
      <c r="C4" s="6">
        <f>'Baseline_03 - 04122022'!M3</f>
        <v>3300</v>
      </c>
      <c r="D4" s="6">
        <f> 'Baseline_04 - 07122022'!M3</f>
        <v>3600</v>
      </c>
      <c r="E4" s="6">
        <f>'Baseline_05 - 18122022'!M3</f>
        <v>4275</v>
      </c>
      <c r="F4" s="6">
        <f>'Baseline_06 - 28122022'!M3</f>
        <v>7875</v>
      </c>
      <c r="G4" s="6">
        <f>'Baseline_07 - 02012023'!M3</f>
        <v>8025</v>
      </c>
      <c r="H4" s="6">
        <f>'Baseline_08 - 15012023'!M3</f>
        <v>9975</v>
      </c>
      <c r="I4" s="6">
        <f>'Baseline_09 - 02022023'!M3</f>
        <v>12425</v>
      </c>
      <c r="J4" s="7">
        <v>13575.0</v>
      </c>
    </row>
    <row r="5">
      <c r="A5" s="5" t="s">
        <v>4</v>
      </c>
      <c r="B5" s="6">
        <f>'Initial Baseline'!G4</f>
        <v>3000</v>
      </c>
      <c r="C5" s="6">
        <f> B5 + 'Initial Baseline'!G5</f>
        <v>5050</v>
      </c>
      <c r="D5" s="6">
        <f> C5 +'Initial Baseline'!G6</f>
        <v>5800</v>
      </c>
      <c r="E5" s="6">
        <f>C5+'Initial Baseline'!G6</f>
        <v>5800</v>
      </c>
      <c r="F5" s="6">
        <f> E5 + 'Initial Baseline'!G8 +'Initial Baseline'!G9</f>
        <v>8550</v>
      </c>
      <c r="G5" s="6">
        <f>F5+300</f>
        <v>8850</v>
      </c>
      <c r="H5" s="6">
        <f>G5 + 1970</f>
        <v>10820</v>
      </c>
      <c r="I5" s="6">
        <f>G5+4700</f>
        <v>13550</v>
      </c>
      <c r="J5" s="7">
        <f>I5+1000</f>
        <v>14550</v>
      </c>
    </row>
    <row r="6">
      <c r="A6" s="5" t="s">
        <v>5</v>
      </c>
      <c r="B6" s="8">
        <f>'Baseline_01 - 09112022'!H4</f>
        <v>0.206185567</v>
      </c>
      <c r="C6" s="8">
        <f> SUM(B6, 'Baseline_01 - 09112022'!H23)</f>
        <v>0.3470790378</v>
      </c>
      <c r="D6" s="8">
        <f> C6 + 2.69%</f>
        <v>0.3739790378</v>
      </c>
      <c r="E6" s="8">
        <f>C6+'Initial Baseline'!H6</f>
        <v>0.3986254296</v>
      </c>
      <c r="F6" s="8">
        <f>E6+'Initial Baseline'!H8 +'Initial Baseline'!H9</f>
        <v>0.587628866</v>
      </c>
      <c r="G6" s="8">
        <f> F6 + 2.06%</f>
        <v>0.608228866</v>
      </c>
      <c r="H6" s="8">
        <f>G6 + 13.1%</f>
        <v>0.739228866</v>
      </c>
      <c r="I6" s="8">
        <v>0.8763</v>
      </c>
      <c r="J6" s="8">
        <v>1.0</v>
      </c>
    </row>
    <row r="7">
      <c r="A7" s="5" t="s">
        <v>6</v>
      </c>
      <c r="B7" s="6">
        <f t="shared" ref="B7:J7" si="2"> B3 -B4</f>
        <v>1300</v>
      </c>
      <c r="C7" s="6">
        <f t="shared" si="2"/>
        <v>1750</v>
      </c>
      <c r="D7" s="6">
        <f t="shared" si="2"/>
        <v>1841.395</v>
      </c>
      <c r="E7" s="6">
        <f t="shared" si="2"/>
        <v>1525</v>
      </c>
      <c r="F7" s="6">
        <f t="shared" si="2"/>
        <v>675</v>
      </c>
      <c r="G7" s="6">
        <f t="shared" si="2"/>
        <v>825</v>
      </c>
      <c r="H7" s="6">
        <f t="shared" si="2"/>
        <v>780.78</v>
      </c>
      <c r="I7" s="6">
        <f t="shared" si="2"/>
        <v>325</v>
      </c>
      <c r="J7" s="6">
        <f t="shared" si="2"/>
        <v>975</v>
      </c>
    </row>
    <row r="8">
      <c r="A8" s="5" t="s">
        <v>7</v>
      </c>
      <c r="B8" s="6">
        <f t="shared" ref="B8:J8" si="3"> B3 - B5</f>
        <v>0</v>
      </c>
      <c r="C8" s="6">
        <f t="shared" si="3"/>
        <v>0</v>
      </c>
      <c r="D8" s="6">
        <f t="shared" si="3"/>
        <v>-358.605</v>
      </c>
      <c r="E8" s="6">
        <f t="shared" si="3"/>
        <v>0</v>
      </c>
      <c r="F8" s="6">
        <f t="shared" si="3"/>
        <v>0</v>
      </c>
      <c r="G8" s="6">
        <f t="shared" si="3"/>
        <v>0</v>
      </c>
      <c r="H8" s="6">
        <f t="shared" si="3"/>
        <v>-64.22</v>
      </c>
      <c r="I8" s="6">
        <f t="shared" si="3"/>
        <v>-800</v>
      </c>
      <c r="J8" s="6">
        <f t="shared" si="3"/>
        <v>0</v>
      </c>
    </row>
    <row r="9">
      <c r="A9" s="5" t="s">
        <v>8</v>
      </c>
      <c r="B9" s="9">
        <f t="shared" ref="B9:J9" si="4"> B3 / B4</f>
        <v>1.764705882</v>
      </c>
      <c r="C9" s="9">
        <f t="shared" si="4"/>
        <v>1.53030303</v>
      </c>
      <c r="D9" s="9">
        <f t="shared" si="4"/>
        <v>1.511498611</v>
      </c>
      <c r="E9" s="9">
        <f t="shared" si="4"/>
        <v>1.356725146</v>
      </c>
      <c r="F9" s="9">
        <f t="shared" si="4"/>
        <v>1.085714286</v>
      </c>
      <c r="G9" s="9">
        <f t="shared" si="4"/>
        <v>1.102803738</v>
      </c>
      <c r="H9" s="9">
        <f t="shared" si="4"/>
        <v>1.078273684</v>
      </c>
      <c r="I9" s="9">
        <f t="shared" si="4"/>
        <v>1.026156942</v>
      </c>
      <c r="J9" s="9">
        <f t="shared" si="4"/>
        <v>1.071823204</v>
      </c>
    </row>
    <row r="10">
      <c r="A10" s="5" t="s">
        <v>9</v>
      </c>
      <c r="B10" s="9">
        <f t="shared" ref="B10:J10" si="5"> B3/B5</f>
        <v>1</v>
      </c>
      <c r="C10" s="9">
        <f t="shared" si="5"/>
        <v>1</v>
      </c>
      <c r="D10" s="9">
        <f t="shared" si="5"/>
        <v>0.9381715517</v>
      </c>
      <c r="E10" s="9">
        <f t="shared" si="5"/>
        <v>1</v>
      </c>
      <c r="F10" s="9">
        <f t="shared" si="5"/>
        <v>1</v>
      </c>
      <c r="G10" s="9">
        <f t="shared" si="5"/>
        <v>1</v>
      </c>
      <c r="H10" s="9">
        <f t="shared" si="5"/>
        <v>0.994064695</v>
      </c>
      <c r="I10" s="9">
        <f t="shared" si="5"/>
        <v>0.9409594096</v>
      </c>
      <c r="J10" s="9">
        <f t="shared" si="5"/>
        <v>1</v>
      </c>
    </row>
    <row r="11">
      <c r="A11" s="5" t="s">
        <v>10</v>
      </c>
      <c r="B11" s="6">
        <f t="shared" ref="B11:J11" si="6">B12 - B4</f>
        <v>6545</v>
      </c>
      <c r="C11" s="6">
        <f t="shared" si="6"/>
        <v>6207.920792</v>
      </c>
      <c r="D11" s="6">
        <f t="shared" si="6"/>
        <v>6026.207985</v>
      </c>
      <c r="E11" s="6">
        <f t="shared" si="6"/>
        <v>6449.353448</v>
      </c>
      <c r="F11" s="6">
        <f t="shared" si="6"/>
        <v>5526.315789</v>
      </c>
      <c r="G11" s="6">
        <f t="shared" si="6"/>
        <v>5168.644068</v>
      </c>
      <c r="H11" s="6">
        <f t="shared" si="6"/>
        <v>3518.791245</v>
      </c>
      <c r="I11" s="6">
        <f t="shared" si="6"/>
        <v>1754.117647</v>
      </c>
      <c r="J11" s="6">
        <f t="shared" si="6"/>
        <v>0</v>
      </c>
    </row>
    <row r="12">
      <c r="A12" s="5" t="s">
        <v>11</v>
      </c>
      <c r="B12" s="6">
        <f t="shared" ref="B12:J12" si="7">B2/B9</f>
        <v>8245</v>
      </c>
      <c r="C12" s="6">
        <f t="shared" si="7"/>
        <v>9507.920792</v>
      </c>
      <c r="D12" s="6">
        <f t="shared" si="7"/>
        <v>9626.207985</v>
      </c>
      <c r="E12" s="6">
        <f t="shared" si="7"/>
        <v>10724.35345</v>
      </c>
      <c r="F12" s="6">
        <f t="shared" si="7"/>
        <v>13401.31579</v>
      </c>
      <c r="G12" s="6">
        <f t="shared" si="7"/>
        <v>13193.64407</v>
      </c>
      <c r="H12" s="6">
        <f t="shared" si="7"/>
        <v>13493.79125</v>
      </c>
      <c r="I12" s="6">
        <f t="shared" si="7"/>
        <v>14179.11765</v>
      </c>
      <c r="J12" s="6">
        <f t="shared" si="7"/>
        <v>13575</v>
      </c>
    </row>
    <row r="13">
      <c r="A13" s="5" t="s">
        <v>12</v>
      </c>
      <c r="B13" s="6">
        <f t="shared" ref="B13:J13" si="8">B2 - B12</f>
        <v>6305</v>
      </c>
      <c r="C13" s="6">
        <f t="shared" si="8"/>
        <v>5042.079208</v>
      </c>
      <c r="D13" s="6">
        <f t="shared" si="8"/>
        <v>4923.792015</v>
      </c>
      <c r="E13" s="6">
        <f t="shared" si="8"/>
        <v>3825.646552</v>
      </c>
      <c r="F13" s="6">
        <f t="shared" si="8"/>
        <v>1148.684211</v>
      </c>
      <c r="G13" s="6">
        <f t="shared" si="8"/>
        <v>1356.355932</v>
      </c>
      <c r="H13" s="6">
        <f t="shared" si="8"/>
        <v>1056.208755</v>
      </c>
      <c r="I13" s="6">
        <f t="shared" si="8"/>
        <v>370.8823529</v>
      </c>
      <c r="J13" s="6">
        <f t="shared" si="8"/>
        <v>975</v>
      </c>
    </row>
    <row r="14">
      <c r="A14" s="5" t="s">
        <v>13</v>
      </c>
      <c r="B14" s="10"/>
      <c r="C14" s="10"/>
      <c r="D14" s="11"/>
      <c r="E14" s="10"/>
      <c r="F14" s="10"/>
      <c r="G14" s="10"/>
      <c r="H14" s="10"/>
      <c r="I14" s="12"/>
      <c r="J14" s="10"/>
    </row>
    <row r="15">
      <c r="A15" s="5" t="s">
        <v>14</v>
      </c>
      <c r="B15" s="13" t="s">
        <v>15</v>
      </c>
      <c r="C15" s="13" t="s">
        <v>16</v>
      </c>
      <c r="D15" s="13" t="s">
        <v>17</v>
      </c>
      <c r="E15" s="13" t="s">
        <v>18</v>
      </c>
      <c r="F15" s="14"/>
      <c r="G15" s="14"/>
      <c r="H15" s="14"/>
      <c r="I15" s="13" t="s">
        <v>19</v>
      </c>
      <c r="J15" s="14"/>
    </row>
    <row r="16">
      <c r="A16" s="15"/>
    </row>
  </sheetData>
  <mergeCells count="1">
    <mergeCell ref="A16:J78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3"/>
  <cols>
    <col customWidth="1" min="1" max="1" width="3.88"/>
    <col customWidth="1" min="2" max="2" width="6.38"/>
    <col customWidth="1" min="3" max="3" width="48.63"/>
    <col customWidth="1" min="4" max="4" width="9.5"/>
    <col customWidth="1" min="5" max="6" width="12.63"/>
    <col customWidth="1" min="7" max="8" width="9.5"/>
    <col customWidth="1" min="9" max="9" width="1.38"/>
    <col customWidth="1" min="10" max="13" width="12.63"/>
  </cols>
  <sheetData>
    <row r="1">
      <c r="A1" s="16" t="s">
        <v>147</v>
      </c>
      <c r="B1" s="17"/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  <c r="I1" s="18"/>
      <c r="J1" s="19" t="s">
        <v>26</v>
      </c>
      <c r="K1" s="20"/>
      <c r="L1" s="20"/>
      <c r="M1" s="21"/>
    </row>
    <row r="2">
      <c r="A2" s="22"/>
      <c r="B2" s="23"/>
      <c r="C2" s="24"/>
      <c r="D2" s="24"/>
      <c r="E2" s="24"/>
      <c r="F2" s="24"/>
      <c r="G2" s="24"/>
      <c r="H2" s="24"/>
      <c r="I2" s="25"/>
      <c r="J2" s="26" t="s">
        <v>21</v>
      </c>
      <c r="K2" s="26" t="s">
        <v>22</v>
      </c>
      <c r="L2" s="26" t="s">
        <v>23</v>
      </c>
      <c r="M2" s="26" t="s">
        <v>24</v>
      </c>
    </row>
    <row r="3">
      <c r="A3" s="27" t="b">
        <v>0</v>
      </c>
      <c r="B3" s="28" t="s">
        <v>27</v>
      </c>
      <c r="C3" s="28" t="s">
        <v>28</v>
      </c>
      <c r="D3" s="189">
        <f> SUM(D4,D23,D34,D39,D40,D41,D42)</f>
        <v>291</v>
      </c>
      <c r="E3" s="3">
        <f>E6</f>
        <v>44874</v>
      </c>
      <c r="F3" s="3">
        <f>E43</f>
        <v>44970</v>
      </c>
      <c r="G3" s="30">
        <f>SUM(G4,G23,G34,G39,G40,G41,G42)</f>
        <v>14550</v>
      </c>
      <c r="H3" s="31">
        <f> SUM(H4,H23,H34,H39,H40,H41,H42)</f>
        <v>1</v>
      </c>
      <c r="I3" s="25"/>
      <c r="J3" s="29">
        <f> SUM(J4,J23,J34,J39,J40,J41,J42)</f>
        <v>52</v>
      </c>
      <c r="K3" s="3">
        <f>K6</f>
        <v>44874</v>
      </c>
      <c r="L3" s="3" t="str">
        <f>K43</f>
        <v/>
      </c>
      <c r="M3" s="30">
        <f>SUM(M4,M23,M34,M39,M40,M41,M42)</f>
        <v>1700</v>
      </c>
    </row>
    <row r="4">
      <c r="A4" s="101" t="b">
        <v>1</v>
      </c>
      <c r="B4" s="102" t="s">
        <v>29</v>
      </c>
      <c r="C4" s="102" t="s">
        <v>30</v>
      </c>
      <c r="D4" s="224">
        <f>SUM(D5,D11,D19,D22)</f>
        <v>60</v>
      </c>
      <c r="E4" s="104">
        <f>E6</f>
        <v>44874</v>
      </c>
      <c r="F4" s="104">
        <f>F22</f>
        <v>44892</v>
      </c>
      <c r="G4" s="106">
        <f>SUM(G5,G11,G19,G22)</f>
        <v>3000</v>
      </c>
      <c r="H4" s="107">
        <f> G4/G3</f>
        <v>0.206185567</v>
      </c>
      <c r="I4" s="25"/>
      <c r="J4" s="103">
        <f>SUM(J5,J11,J19,J22)</f>
        <v>52</v>
      </c>
      <c r="K4" s="104">
        <f>K6</f>
        <v>44874</v>
      </c>
      <c r="L4" s="104">
        <f>L22</f>
        <v>44892</v>
      </c>
      <c r="M4" s="106">
        <f>SUM(M5,M11,M19,M22)</f>
        <v>1700</v>
      </c>
    </row>
    <row r="5" outlineLevel="1" collapsed="1">
      <c r="A5" s="101" t="b">
        <v>1</v>
      </c>
      <c r="B5" s="110" t="s">
        <v>31</v>
      </c>
      <c r="C5" s="111" t="s">
        <v>32</v>
      </c>
      <c r="D5" s="237">
        <f>SUM(D6:D10)</f>
        <v>18</v>
      </c>
      <c r="E5" s="109">
        <f>E6</f>
        <v>44874</v>
      </c>
      <c r="F5" s="109">
        <f>F10</f>
        <v>44883</v>
      </c>
      <c r="G5" s="112">
        <f>SUM(G6,G7,G8,G9,G10)</f>
        <v>900</v>
      </c>
      <c r="H5" s="113"/>
      <c r="I5" s="25"/>
      <c r="J5" s="108">
        <f>SUM(J6:J10)</f>
        <v>18</v>
      </c>
      <c r="K5" s="109">
        <f>K6</f>
        <v>44874</v>
      </c>
      <c r="L5" s="109">
        <f>L10</f>
        <v>44883</v>
      </c>
      <c r="M5" s="112">
        <f>SUM(M6,M7,M8,M9,M10)</f>
        <v>600</v>
      </c>
    </row>
    <row r="6" hidden="1" outlineLevel="2">
      <c r="A6" s="101" t="b">
        <v>1</v>
      </c>
      <c r="B6" s="110" t="s">
        <v>33</v>
      </c>
      <c r="C6" s="110" t="s">
        <v>34</v>
      </c>
      <c r="D6" s="237">
        <v>2.0</v>
      </c>
      <c r="E6" s="184">
        <v>44874.0</v>
      </c>
      <c r="F6" s="184">
        <v>44874.0</v>
      </c>
      <c r="G6" s="112">
        <f t="shared" ref="G6:G10" si="1">D6*50</f>
        <v>100</v>
      </c>
      <c r="H6" s="113"/>
      <c r="I6" s="25"/>
      <c r="J6" s="108">
        <v>2.0</v>
      </c>
      <c r="K6" s="184">
        <v>44874.0</v>
      </c>
      <c r="L6" s="184">
        <v>44874.0</v>
      </c>
      <c r="M6" s="100">
        <v>0.0</v>
      </c>
    </row>
    <row r="7" hidden="1" outlineLevel="2">
      <c r="A7" s="101" t="b">
        <v>1</v>
      </c>
      <c r="B7" s="110" t="s">
        <v>35</v>
      </c>
      <c r="C7" s="110" t="s">
        <v>36</v>
      </c>
      <c r="D7" s="237">
        <v>2.0</v>
      </c>
      <c r="E7" s="25"/>
      <c r="F7" s="25"/>
      <c r="G7" s="112">
        <f t="shared" si="1"/>
        <v>100</v>
      </c>
      <c r="H7" s="113"/>
      <c r="I7" s="25"/>
      <c r="J7" s="108">
        <v>2.0</v>
      </c>
      <c r="K7" s="25"/>
      <c r="L7" s="25"/>
      <c r="M7" s="100">
        <v>0.0</v>
      </c>
    </row>
    <row r="8" hidden="1" outlineLevel="2">
      <c r="A8" s="101" t="b">
        <v>1</v>
      </c>
      <c r="B8" s="110" t="s">
        <v>37</v>
      </c>
      <c r="C8" s="110" t="s">
        <v>38</v>
      </c>
      <c r="D8" s="237">
        <v>2.0</v>
      </c>
      <c r="E8" s="24"/>
      <c r="F8" s="24"/>
      <c r="G8" s="112">
        <f t="shared" si="1"/>
        <v>100</v>
      </c>
      <c r="H8" s="113"/>
      <c r="I8" s="25"/>
      <c r="J8" s="108">
        <v>2.0</v>
      </c>
      <c r="K8" s="24"/>
      <c r="L8" s="24"/>
      <c r="M8" s="100">
        <v>0.0</v>
      </c>
    </row>
    <row r="9" hidden="1" outlineLevel="2">
      <c r="A9" s="101" t="b">
        <v>1</v>
      </c>
      <c r="B9" s="110" t="s">
        <v>39</v>
      </c>
      <c r="C9" s="110" t="s">
        <v>40</v>
      </c>
      <c r="D9" s="237">
        <v>6.0</v>
      </c>
      <c r="E9" s="109">
        <v>44875.0</v>
      </c>
      <c r="F9" s="109">
        <v>44878.0</v>
      </c>
      <c r="G9" s="112">
        <f t="shared" si="1"/>
        <v>300</v>
      </c>
      <c r="H9" s="113"/>
      <c r="I9" s="25"/>
      <c r="J9" s="108">
        <v>6.0</v>
      </c>
      <c r="K9" s="109">
        <v>44875.0</v>
      </c>
      <c r="L9" s="109">
        <v>44878.0</v>
      </c>
      <c r="M9" s="112">
        <f t="shared" ref="M9:M10" si="2">J9*50</f>
        <v>300</v>
      </c>
    </row>
    <row r="10" hidden="1" outlineLevel="2">
      <c r="A10" s="101" t="b">
        <v>1</v>
      </c>
      <c r="B10" s="110" t="s">
        <v>41</v>
      </c>
      <c r="C10" s="110" t="s">
        <v>42</v>
      </c>
      <c r="D10" s="237">
        <v>6.0</v>
      </c>
      <c r="E10" s="109">
        <v>44879.0</v>
      </c>
      <c r="F10" s="109">
        <v>44883.0</v>
      </c>
      <c r="G10" s="112">
        <f t="shared" si="1"/>
        <v>300</v>
      </c>
      <c r="H10" s="113"/>
      <c r="I10" s="25"/>
      <c r="J10" s="108">
        <v>6.0</v>
      </c>
      <c r="K10" s="109">
        <v>44879.0</v>
      </c>
      <c r="L10" s="109">
        <v>44883.0</v>
      </c>
      <c r="M10" s="112">
        <f t="shared" si="2"/>
        <v>300</v>
      </c>
    </row>
    <row r="11" outlineLevel="1">
      <c r="A11" s="101" t="b">
        <v>1</v>
      </c>
      <c r="B11" s="110" t="s">
        <v>43</v>
      </c>
      <c r="C11" s="111" t="s">
        <v>44</v>
      </c>
      <c r="D11" s="237">
        <f>SUM(D12,D15)</f>
        <v>27</v>
      </c>
      <c r="E11" s="109">
        <f>E13</f>
        <v>44884</v>
      </c>
      <c r="F11" s="109">
        <f>F18</f>
        <v>44889</v>
      </c>
      <c r="G11" s="112">
        <f>SUM(G12,G15)</f>
        <v>1350</v>
      </c>
      <c r="H11" s="113"/>
      <c r="I11" s="25"/>
      <c r="J11" s="108">
        <f>SUM(J12,J15)</f>
        <v>10</v>
      </c>
      <c r="K11" s="109">
        <f>K13</f>
        <v>44884</v>
      </c>
      <c r="L11" s="109">
        <f>L18</f>
        <v>44889</v>
      </c>
      <c r="M11" s="112">
        <f>SUM(M12,M15)</f>
        <v>500</v>
      </c>
    </row>
    <row r="12" outlineLevel="2">
      <c r="A12" s="101" t="b">
        <v>1</v>
      </c>
      <c r="B12" s="110" t="s">
        <v>45</v>
      </c>
      <c r="C12" s="110" t="s">
        <v>46</v>
      </c>
      <c r="D12" s="237">
        <f> SUM(D13:D14)</f>
        <v>6</v>
      </c>
      <c r="E12" s="109">
        <f t="shared" ref="E12:F12" si="3">E13</f>
        <v>44884</v>
      </c>
      <c r="F12" s="109">
        <f t="shared" si="3"/>
        <v>44884</v>
      </c>
      <c r="G12" s="112">
        <f>SUM(G13,G14)</f>
        <v>300</v>
      </c>
      <c r="H12" s="113"/>
      <c r="I12" s="25"/>
      <c r="J12" s="108">
        <f> SUM(J13:J14)</f>
        <v>3</v>
      </c>
      <c r="K12" s="109">
        <f t="shared" ref="K12:L12" si="4">K13</f>
        <v>44884</v>
      </c>
      <c r="L12" s="109">
        <f t="shared" si="4"/>
        <v>44884</v>
      </c>
      <c r="M12" s="112">
        <f>SUM(M13,M14)</f>
        <v>150</v>
      </c>
    </row>
    <row r="13" outlineLevel="3">
      <c r="A13" s="101" t="b">
        <v>1</v>
      </c>
      <c r="B13" s="110" t="s">
        <v>47</v>
      </c>
      <c r="C13" s="110" t="s">
        <v>48</v>
      </c>
      <c r="D13" s="237">
        <v>3.0</v>
      </c>
      <c r="E13" s="184">
        <v>44884.0</v>
      </c>
      <c r="F13" s="184">
        <v>44884.0</v>
      </c>
      <c r="G13" s="112">
        <f t="shared" ref="G13:G14" si="5">D13*50</f>
        <v>150</v>
      </c>
      <c r="H13" s="113"/>
      <c r="I13" s="25"/>
      <c r="J13" s="108">
        <v>0.0</v>
      </c>
      <c r="K13" s="184">
        <v>44884.0</v>
      </c>
      <c r="L13" s="184">
        <v>44884.0</v>
      </c>
      <c r="M13" s="112">
        <f t="shared" ref="M13:M14" si="6">J13*50</f>
        <v>0</v>
      </c>
    </row>
    <row r="14" outlineLevel="3">
      <c r="A14" s="101" t="b">
        <v>1</v>
      </c>
      <c r="B14" s="110" t="s">
        <v>49</v>
      </c>
      <c r="C14" s="110" t="s">
        <v>50</v>
      </c>
      <c r="D14" s="237">
        <v>3.0</v>
      </c>
      <c r="E14" s="24"/>
      <c r="F14" s="24"/>
      <c r="G14" s="112">
        <f t="shared" si="5"/>
        <v>150</v>
      </c>
      <c r="H14" s="113"/>
      <c r="I14" s="25"/>
      <c r="J14" s="108">
        <v>3.0</v>
      </c>
      <c r="K14" s="24"/>
      <c r="L14" s="24"/>
      <c r="M14" s="112">
        <f t="shared" si="6"/>
        <v>150</v>
      </c>
    </row>
    <row r="15" outlineLevel="2">
      <c r="A15" s="101" t="b">
        <v>1</v>
      </c>
      <c r="B15" s="110" t="s">
        <v>51</v>
      </c>
      <c r="C15" s="110" t="s">
        <v>52</v>
      </c>
      <c r="D15" s="237">
        <f>SUM(D16:D18)</f>
        <v>21</v>
      </c>
      <c r="E15" s="109">
        <f>E16</f>
        <v>44886</v>
      </c>
      <c r="F15" s="109">
        <f>F18</f>
        <v>44889</v>
      </c>
      <c r="G15" s="112">
        <f>SUM(G16,G17,G18)</f>
        <v>1050</v>
      </c>
      <c r="H15" s="113"/>
      <c r="I15" s="25"/>
      <c r="J15" s="108">
        <f>SUM(J16:J18)</f>
        <v>7</v>
      </c>
      <c r="K15" s="109">
        <f>K16</f>
        <v>44886</v>
      </c>
      <c r="L15" s="109">
        <f>L18</f>
        <v>44889</v>
      </c>
      <c r="M15" s="112">
        <f>SUM(M16,M17,M18)</f>
        <v>350</v>
      </c>
    </row>
    <row r="16" outlineLevel="3">
      <c r="A16" s="101" t="b">
        <v>1</v>
      </c>
      <c r="B16" s="110" t="s">
        <v>53</v>
      </c>
      <c r="C16" s="110" t="s">
        <v>54</v>
      </c>
      <c r="D16" s="237">
        <v>9.0</v>
      </c>
      <c r="E16" s="109">
        <v>44886.0</v>
      </c>
      <c r="F16" s="109">
        <v>44887.0</v>
      </c>
      <c r="G16" s="112">
        <f t="shared" ref="G16:G18" si="7">D16*50</f>
        <v>450</v>
      </c>
      <c r="H16" s="113"/>
      <c r="I16" s="25"/>
      <c r="J16" s="108">
        <v>6.0</v>
      </c>
      <c r="K16" s="109">
        <v>44886.0</v>
      </c>
      <c r="L16" s="109">
        <v>44887.0</v>
      </c>
      <c r="M16" s="112">
        <f t="shared" ref="M16:M18" si="8">J16*50</f>
        <v>300</v>
      </c>
    </row>
    <row r="17" outlineLevel="3">
      <c r="A17" s="101" t="b">
        <v>1</v>
      </c>
      <c r="B17" s="110" t="s">
        <v>55</v>
      </c>
      <c r="C17" s="110" t="s">
        <v>56</v>
      </c>
      <c r="D17" s="237">
        <v>6.0</v>
      </c>
      <c r="E17" s="109">
        <v>44888.0</v>
      </c>
      <c r="F17" s="109">
        <v>44888.0</v>
      </c>
      <c r="G17" s="112">
        <f t="shared" si="7"/>
        <v>300</v>
      </c>
      <c r="H17" s="113"/>
      <c r="I17" s="25"/>
      <c r="J17" s="108">
        <v>0.6</v>
      </c>
      <c r="K17" s="109">
        <v>44888.0</v>
      </c>
      <c r="L17" s="109">
        <v>44888.0</v>
      </c>
      <c r="M17" s="112">
        <f t="shared" si="8"/>
        <v>30</v>
      </c>
    </row>
    <row r="18" outlineLevel="3">
      <c r="A18" s="101" t="b">
        <v>1</v>
      </c>
      <c r="B18" s="110" t="s">
        <v>57</v>
      </c>
      <c r="C18" s="110" t="s">
        <v>58</v>
      </c>
      <c r="D18" s="237">
        <v>6.0</v>
      </c>
      <c r="E18" s="109">
        <v>44889.0</v>
      </c>
      <c r="F18" s="109">
        <v>44889.0</v>
      </c>
      <c r="G18" s="112">
        <f t="shared" si="7"/>
        <v>300</v>
      </c>
      <c r="H18" s="113"/>
      <c r="I18" s="25"/>
      <c r="J18" s="108">
        <v>0.4</v>
      </c>
      <c r="K18" s="109">
        <v>44889.0</v>
      </c>
      <c r="L18" s="109">
        <v>44889.0</v>
      </c>
      <c r="M18" s="112">
        <f t="shared" si="8"/>
        <v>20</v>
      </c>
    </row>
    <row r="19" outlineLevel="1" collapsed="1">
      <c r="A19" s="101" t="b">
        <v>1</v>
      </c>
      <c r="B19" s="110" t="s">
        <v>59</v>
      </c>
      <c r="C19" s="111" t="s">
        <v>60</v>
      </c>
      <c r="D19" s="237">
        <f>SUM(D20:D21)</f>
        <v>9</v>
      </c>
      <c r="E19" s="109">
        <f>E20</f>
        <v>44890</v>
      </c>
      <c r="F19" s="109">
        <f>F21</f>
        <v>44891</v>
      </c>
      <c r="G19" s="112">
        <f>SUM(G21,G20)</f>
        <v>450</v>
      </c>
      <c r="H19" s="113"/>
      <c r="I19" s="25"/>
      <c r="J19" s="108">
        <f>SUM(J20:J21)</f>
        <v>12</v>
      </c>
      <c r="K19" s="109">
        <f>K20</f>
        <v>44890</v>
      </c>
      <c r="L19" s="109">
        <f>L21</f>
        <v>44891</v>
      </c>
      <c r="M19" s="112">
        <f>SUM(M21,M20)</f>
        <v>0</v>
      </c>
    </row>
    <row r="20" hidden="1" outlineLevel="2">
      <c r="A20" s="101" t="b">
        <v>1</v>
      </c>
      <c r="B20" s="110" t="s">
        <v>61</v>
      </c>
      <c r="C20" s="110" t="s">
        <v>62</v>
      </c>
      <c r="D20" s="237">
        <v>3.0</v>
      </c>
      <c r="E20" s="109">
        <v>44890.0</v>
      </c>
      <c r="F20" s="109">
        <v>44890.0</v>
      </c>
      <c r="G20" s="112">
        <f t="shared" ref="G20:G22" si="9">D20*50</f>
        <v>150</v>
      </c>
      <c r="H20" s="113"/>
      <c r="I20" s="25"/>
      <c r="J20" s="108">
        <v>3.0</v>
      </c>
      <c r="K20" s="109">
        <v>44890.0</v>
      </c>
      <c r="L20" s="109">
        <v>44890.0</v>
      </c>
      <c r="M20" s="100">
        <v>0.0</v>
      </c>
    </row>
    <row r="21" hidden="1" outlineLevel="2">
      <c r="A21" s="101" t="b">
        <v>1</v>
      </c>
      <c r="B21" s="110" t="s">
        <v>63</v>
      </c>
      <c r="C21" s="110" t="s">
        <v>64</v>
      </c>
      <c r="D21" s="237">
        <v>6.0</v>
      </c>
      <c r="E21" s="109">
        <v>44891.0</v>
      </c>
      <c r="F21" s="109">
        <v>44891.0</v>
      </c>
      <c r="G21" s="112">
        <f t="shared" si="9"/>
        <v>300</v>
      </c>
      <c r="H21" s="113"/>
      <c r="I21" s="25"/>
      <c r="J21" s="108">
        <v>9.0</v>
      </c>
      <c r="K21" s="109">
        <v>44891.0</v>
      </c>
      <c r="L21" s="109">
        <v>44891.0</v>
      </c>
      <c r="M21" s="100">
        <v>0.0</v>
      </c>
    </row>
    <row r="22" outlineLevel="1">
      <c r="A22" s="126" t="b">
        <v>1</v>
      </c>
      <c r="B22" s="127" t="s">
        <v>65</v>
      </c>
      <c r="C22" s="128" t="s">
        <v>66</v>
      </c>
      <c r="D22" s="239">
        <v>6.0</v>
      </c>
      <c r="E22" s="130">
        <v>44892.0</v>
      </c>
      <c r="F22" s="130">
        <v>44892.0</v>
      </c>
      <c r="G22" s="131">
        <f t="shared" si="9"/>
        <v>300</v>
      </c>
      <c r="H22" s="132"/>
      <c r="I22" s="25"/>
      <c r="J22" s="129">
        <v>12.0</v>
      </c>
      <c r="K22" s="130">
        <v>44892.0</v>
      </c>
      <c r="L22" s="130">
        <v>44892.0</v>
      </c>
      <c r="M22" s="131">
        <f>J22*50</f>
        <v>600</v>
      </c>
    </row>
    <row r="23">
      <c r="A23" s="92" t="b">
        <v>0</v>
      </c>
      <c r="B23" s="148" t="s">
        <v>67</v>
      </c>
      <c r="C23" s="148" t="s">
        <v>68</v>
      </c>
      <c r="D23" s="246">
        <f>SUM(D24,D25,D26,D27,D33)</f>
        <v>41</v>
      </c>
      <c r="E23" s="151">
        <f>E24</f>
        <v>44893</v>
      </c>
      <c r="F23" s="151">
        <f>F33</f>
        <v>44899</v>
      </c>
      <c r="G23" s="152">
        <f>SUM(G24,G25,G26,G27,G33)</f>
        <v>2050</v>
      </c>
      <c r="H23" s="153">
        <f> G23/G3</f>
        <v>0.1408934708</v>
      </c>
      <c r="I23" s="25"/>
      <c r="J23" s="149"/>
      <c r="K23" s="151"/>
      <c r="L23" s="151"/>
      <c r="M23" s="152"/>
    </row>
    <row r="24" outlineLevel="1">
      <c r="A24" s="101" t="b">
        <v>0</v>
      </c>
      <c r="B24" s="110" t="s">
        <v>69</v>
      </c>
      <c r="C24" s="111" t="s">
        <v>70</v>
      </c>
      <c r="D24" s="237">
        <v>6.0</v>
      </c>
      <c r="E24" s="109">
        <v>44893.0</v>
      </c>
      <c r="F24" s="109">
        <v>44893.0</v>
      </c>
      <c r="G24" s="112">
        <f t="shared" ref="G24:G26" si="10">D24*50</f>
        <v>300</v>
      </c>
      <c r="H24" s="113"/>
      <c r="I24" s="25"/>
      <c r="J24" s="108"/>
      <c r="K24" s="109"/>
      <c r="L24" s="109"/>
      <c r="M24" s="112"/>
    </row>
    <row r="25" outlineLevel="1">
      <c r="A25" s="101" t="b">
        <v>0</v>
      </c>
      <c r="B25" s="110" t="s">
        <v>71</v>
      </c>
      <c r="C25" s="111" t="s">
        <v>72</v>
      </c>
      <c r="D25" s="237">
        <v>2.0</v>
      </c>
      <c r="E25" s="184">
        <v>44894.0</v>
      </c>
      <c r="F25" s="184">
        <v>44894.0</v>
      </c>
      <c r="G25" s="112">
        <f t="shared" si="10"/>
        <v>100</v>
      </c>
      <c r="H25" s="113"/>
      <c r="I25" s="25"/>
      <c r="J25" s="108"/>
      <c r="K25" s="109"/>
      <c r="L25" s="109"/>
      <c r="M25" s="112"/>
    </row>
    <row r="26" outlineLevel="1">
      <c r="A26" s="101" t="b">
        <v>0</v>
      </c>
      <c r="B26" s="110" t="s">
        <v>73</v>
      </c>
      <c r="C26" s="111" t="s">
        <v>74</v>
      </c>
      <c r="D26" s="237">
        <v>6.0</v>
      </c>
      <c r="E26" s="24"/>
      <c r="F26" s="24"/>
      <c r="G26" s="112">
        <f t="shared" si="10"/>
        <v>300</v>
      </c>
      <c r="H26" s="113"/>
      <c r="I26" s="25"/>
      <c r="J26" s="108"/>
      <c r="K26" s="109"/>
      <c r="L26" s="109"/>
      <c r="M26" s="112"/>
    </row>
    <row r="27" outlineLevel="1">
      <c r="A27" s="101" t="b">
        <v>0</v>
      </c>
      <c r="B27" s="110" t="s">
        <v>75</v>
      </c>
      <c r="C27" s="111" t="s">
        <v>76</v>
      </c>
      <c r="D27" s="237">
        <f>SUM(D28:D32)</f>
        <v>21</v>
      </c>
      <c r="E27" s="109">
        <f>E28</f>
        <v>44895</v>
      </c>
      <c r="F27" s="109">
        <f>F30</f>
        <v>44897</v>
      </c>
      <c r="G27" s="112">
        <f>SUM(G28,G29,G30,G31,G32)</f>
        <v>1050</v>
      </c>
      <c r="H27" s="113"/>
      <c r="I27" s="25"/>
      <c r="J27" s="108"/>
      <c r="K27" s="109"/>
      <c r="L27" s="109"/>
      <c r="M27" s="112"/>
    </row>
    <row r="28" outlineLevel="2">
      <c r="A28" s="101" t="b">
        <v>0</v>
      </c>
      <c r="B28" s="110" t="s">
        <v>77</v>
      </c>
      <c r="C28" s="110" t="s">
        <v>78</v>
      </c>
      <c r="D28" s="237">
        <v>1.0</v>
      </c>
      <c r="E28" s="238">
        <v>44895.0</v>
      </c>
      <c r="F28" s="109">
        <v>44895.0</v>
      </c>
      <c r="G28" s="112">
        <f t="shared" ref="G28:G33" si="11">D28*50</f>
        <v>50</v>
      </c>
      <c r="H28" s="113"/>
      <c r="I28" s="25"/>
      <c r="J28" s="108"/>
      <c r="K28" s="247"/>
      <c r="L28" s="109"/>
      <c r="M28" s="112"/>
    </row>
    <row r="29" outlineLevel="2">
      <c r="A29" s="101" t="b">
        <v>0</v>
      </c>
      <c r="B29" s="110" t="s">
        <v>79</v>
      </c>
      <c r="C29" s="110" t="s">
        <v>80</v>
      </c>
      <c r="D29" s="237">
        <v>12.0</v>
      </c>
      <c r="E29" s="24"/>
      <c r="F29" s="109">
        <v>44896.0</v>
      </c>
      <c r="G29" s="112">
        <f t="shared" si="11"/>
        <v>600</v>
      </c>
      <c r="H29" s="113"/>
      <c r="I29" s="25"/>
      <c r="J29" s="108"/>
      <c r="K29" s="247"/>
      <c r="L29" s="109"/>
      <c r="M29" s="112"/>
    </row>
    <row r="30" outlineLevel="2">
      <c r="A30" s="101" t="b">
        <v>0</v>
      </c>
      <c r="B30" s="110" t="s">
        <v>81</v>
      </c>
      <c r="C30" s="110" t="s">
        <v>82</v>
      </c>
      <c r="D30" s="237">
        <v>1.0</v>
      </c>
      <c r="E30" s="184">
        <v>44897.0</v>
      </c>
      <c r="F30" s="184">
        <v>44897.0</v>
      </c>
      <c r="G30" s="112">
        <f t="shared" si="11"/>
        <v>50</v>
      </c>
      <c r="H30" s="113"/>
      <c r="I30" s="25"/>
      <c r="J30" s="108"/>
      <c r="K30" s="109"/>
      <c r="L30" s="109"/>
      <c r="M30" s="112"/>
    </row>
    <row r="31" outlineLevel="2">
      <c r="A31" s="101" t="b">
        <v>0</v>
      </c>
      <c r="B31" s="110" t="s">
        <v>83</v>
      </c>
      <c r="C31" s="110" t="s">
        <v>84</v>
      </c>
      <c r="D31" s="237">
        <v>6.0</v>
      </c>
      <c r="E31" s="25"/>
      <c r="F31" s="25"/>
      <c r="G31" s="112">
        <f t="shared" si="11"/>
        <v>300</v>
      </c>
      <c r="H31" s="113"/>
      <c r="I31" s="25"/>
      <c r="J31" s="108"/>
      <c r="K31" s="109"/>
      <c r="L31" s="109"/>
      <c r="M31" s="112"/>
    </row>
    <row r="32" outlineLevel="2">
      <c r="A32" s="101" t="b">
        <v>0</v>
      </c>
      <c r="B32" s="110" t="s">
        <v>85</v>
      </c>
      <c r="C32" s="110" t="s">
        <v>86</v>
      </c>
      <c r="D32" s="237">
        <v>1.0</v>
      </c>
      <c r="E32" s="24"/>
      <c r="F32" s="24"/>
      <c r="G32" s="112">
        <f t="shared" si="11"/>
        <v>50</v>
      </c>
      <c r="H32" s="113"/>
      <c r="I32" s="25"/>
      <c r="J32" s="108"/>
      <c r="K32" s="109"/>
      <c r="L32" s="109"/>
      <c r="M32" s="112"/>
    </row>
    <row r="33" outlineLevel="1">
      <c r="A33" s="101" t="b">
        <v>0</v>
      </c>
      <c r="B33" s="110" t="s">
        <v>87</v>
      </c>
      <c r="C33" s="111" t="s">
        <v>88</v>
      </c>
      <c r="D33" s="237">
        <v>6.0</v>
      </c>
      <c r="E33" s="109">
        <v>44898.0</v>
      </c>
      <c r="F33" s="109">
        <v>44899.0</v>
      </c>
      <c r="G33" s="112">
        <f t="shared" si="11"/>
        <v>300</v>
      </c>
      <c r="H33" s="113"/>
      <c r="I33" s="25"/>
      <c r="J33" s="108"/>
      <c r="K33" s="109"/>
      <c r="L33" s="109"/>
      <c r="M33" s="112"/>
    </row>
    <row r="34" collapsed="1">
      <c r="A34" s="101" t="b">
        <v>0</v>
      </c>
      <c r="B34" s="192" t="s">
        <v>89</v>
      </c>
      <c r="C34" s="192" t="s">
        <v>90</v>
      </c>
      <c r="D34" s="193">
        <f>SUM(D35:D37)</f>
        <v>15</v>
      </c>
      <c r="E34" s="194">
        <f>E35</f>
        <v>44900</v>
      </c>
      <c r="F34" s="194">
        <f>F37</f>
        <v>44902</v>
      </c>
      <c r="G34" s="106">
        <f>SUM(G35,G36,G37)</f>
        <v>750</v>
      </c>
      <c r="H34" s="107">
        <f> G34/G3</f>
        <v>0.05154639175</v>
      </c>
      <c r="I34" s="25"/>
      <c r="J34" s="195"/>
      <c r="K34" s="225"/>
      <c r="L34" s="225"/>
      <c r="M34" s="225"/>
    </row>
    <row r="35" hidden="1" outlineLevel="1">
      <c r="A35" s="101" t="b">
        <v>0</v>
      </c>
      <c r="B35" s="214" t="s">
        <v>91</v>
      </c>
      <c r="C35" s="215" t="s">
        <v>92</v>
      </c>
      <c r="D35" s="216">
        <v>6.0</v>
      </c>
      <c r="E35" s="218">
        <v>44900.0</v>
      </c>
      <c r="F35" s="218">
        <v>44900.0</v>
      </c>
      <c r="G35" s="112">
        <f t="shared" ref="G35:G37" si="12">D35*50</f>
        <v>300</v>
      </c>
      <c r="H35" s="113"/>
      <c r="I35" s="25"/>
      <c r="J35" s="195"/>
      <c r="K35" s="225"/>
      <c r="L35" s="225"/>
      <c r="M35" s="225"/>
    </row>
    <row r="36" hidden="1" outlineLevel="1">
      <c r="A36" s="101" t="b">
        <v>0</v>
      </c>
      <c r="B36" s="214" t="s">
        <v>93</v>
      </c>
      <c r="C36" s="215" t="s">
        <v>94</v>
      </c>
      <c r="D36" s="216">
        <v>6.0</v>
      </c>
      <c r="E36" s="218">
        <v>44901.0</v>
      </c>
      <c r="F36" s="218">
        <v>44901.0</v>
      </c>
      <c r="G36" s="112">
        <f t="shared" si="12"/>
        <v>300</v>
      </c>
      <c r="H36" s="113"/>
      <c r="I36" s="25"/>
      <c r="J36" s="195"/>
      <c r="K36" s="225"/>
      <c r="L36" s="225"/>
      <c r="M36" s="225"/>
    </row>
    <row r="37" hidden="1" outlineLevel="1">
      <c r="A37" s="101" t="b">
        <v>0</v>
      </c>
      <c r="B37" s="214" t="s">
        <v>95</v>
      </c>
      <c r="C37" s="215" t="s">
        <v>96</v>
      </c>
      <c r="D37" s="216">
        <v>3.0</v>
      </c>
      <c r="E37" s="218">
        <v>44902.0</v>
      </c>
      <c r="F37" s="218">
        <v>44902.0</v>
      </c>
      <c r="G37" s="112">
        <f t="shared" si="12"/>
        <v>150</v>
      </c>
      <c r="H37" s="113"/>
      <c r="I37" s="25"/>
      <c r="J37" s="195"/>
      <c r="K37" s="225"/>
      <c r="L37" s="225"/>
      <c r="M37" s="225"/>
    </row>
    <row r="38">
      <c r="A38" s="27" t="b">
        <v>0</v>
      </c>
      <c r="B38" s="233" t="s">
        <v>97</v>
      </c>
      <c r="C38" s="233" t="s">
        <v>98</v>
      </c>
      <c r="D38" s="234"/>
      <c r="E38" s="235">
        <v>44907.0</v>
      </c>
      <c r="F38" s="21"/>
      <c r="G38" s="115"/>
      <c r="H38" s="31"/>
      <c r="I38" s="25"/>
      <c r="J38" s="236"/>
      <c r="K38" s="20"/>
      <c r="L38" s="20"/>
      <c r="M38" s="21"/>
    </row>
    <row r="39">
      <c r="A39" s="101" t="b">
        <v>0</v>
      </c>
      <c r="B39" s="192" t="s">
        <v>99</v>
      </c>
      <c r="C39" s="192" t="s">
        <v>100</v>
      </c>
      <c r="D39" s="193">
        <v>31.0</v>
      </c>
      <c r="E39" s="194">
        <v>44917.0</v>
      </c>
      <c r="F39" s="194">
        <v>44923.0</v>
      </c>
      <c r="G39" s="106">
        <f t="shared" ref="G39:G42" si="13">D39*50</f>
        <v>1550</v>
      </c>
      <c r="H39" s="107">
        <f> G39/G3</f>
        <v>0.1065292096</v>
      </c>
      <c r="I39" s="25"/>
      <c r="J39" s="195"/>
      <c r="K39" s="225"/>
      <c r="L39" s="225"/>
      <c r="M39" s="225"/>
    </row>
    <row r="40">
      <c r="A40" s="101" t="b">
        <v>0</v>
      </c>
      <c r="B40" s="192" t="s">
        <v>121</v>
      </c>
      <c r="C40" s="192" t="s">
        <v>122</v>
      </c>
      <c r="D40" s="193">
        <v>24.0</v>
      </c>
      <c r="E40" s="245">
        <v>44917.0</v>
      </c>
      <c r="F40" s="194">
        <v>44923.0</v>
      </c>
      <c r="G40" s="106">
        <f t="shared" si="13"/>
        <v>1200</v>
      </c>
      <c r="H40" s="107">
        <f> G40/G3</f>
        <v>0.0824742268</v>
      </c>
      <c r="I40" s="25"/>
      <c r="J40" s="195"/>
      <c r="K40" s="225"/>
      <c r="L40" s="225"/>
      <c r="M40" s="225"/>
    </row>
    <row r="41">
      <c r="A41" s="101" t="b">
        <v>0</v>
      </c>
      <c r="B41" s="192" t="s">
        <v>127</v>
      </c>
      <c r="C41" s="192" t="s">
        <v>128</v>
      </c>
      <c r="D41" s="193">
        <v>100.0</v>
      </c>
      <c r="E41" s="194">
        <v>44924.0</v>
      </c>
      <c r="F41" s="194">
        <v>44955.0</v>
      </c>
      <c r="G41" s="106">
        <f t="shared" si="13"/>
        <v>5000</v>
      </c>
      <c r="H41" s="107">
        <f> G41/G3</f>
        <v>0.3436426117</v>
      </c>
      <c r="I41" s="25"/>
      <c r="J41" s="195"/>
      <c r="K41" s="225"/>
      <c r="L41" s="225"/>
      <c r="M41" s="225"/>
    </row>
    <row r="42">
      <c r="A42" s="101" t="b">
        <v>0</v>
      </c>
      <c r="B42" s="192" t="s">
        <v>137</v>
      </c>
      <c r="C42" s="192" t="s">
        <v>138</v>
      </c>
      <c r="D42" s="193">
        <v>20.0</v>
      </c>
      <c r="E42" s="194">
        <v>44956.0</v>
      </c>
      <c r="F42" s="232">
        <v>44969.0</v>
      </c>
      <c r="G42" s="106">
        <f t="shared" si="13"/>
        <v>1000</v>
      </c>
      <c r="H42" s="107">
        <f> G42/G3</f>
        <v>0.06872852234</v>
      </c>
      <c r="I42" s="25"/>
      <c r="J42" s="195"/>
      <c r="K42" s="225"/>
      <c r="L42" s="225"/>
      <c r="M42" s="225"/>
    </row>
    <row r="43">
      <c r="A43" s="27" t="b">
        <v>0</v>
      </c>
      <c r="B43" s="233" t="s">
        <v>145</v>
      </c>
      <c r="C43" s="233" t="s">
        <v>146</v>
      </c>
      <c r="D43" s="234"/>
      <c r="E43" s="235">
        <v>44970.0</v>
      </c>
      <c r="F43" s="21"/>
      <c r="G43" s="115"/>
      <c r="H43" s="31"/>
      <c r="I43" s="24"/>
      <c r="J43" s="236"/>
      <c r="K43" s="20"/>
      <c r="L43" s="20"/>
      <c r="M43" s="21"/>
    </row>
  </sheetData>
  <mergeCells count="26">
    <mergeCell ref="H1:H2"/>
    <mergeCell ref="J1:M1"/>
    <mergeCell ref="E6:E8"/>
    <mergeCell ref="F6:F8"/>
    <mergeCell ref="K6:K8"/>
    <mergeCell ref="L6:L8"/>
    <mergeCell ref="E13:E14"/>
    <mergeCell ref="F13:F14"/>
    <mergeCell ref="K13:K14"/>
    <mergeCell ref="L13:L14"/>
    <mergeCell ref="E25:E26"/>
    <mergeCell ref="F25:F26"/>
    <mergeCell ref="E28:E29"/>
    <mergeCell ref="E30:E32"/>
    <mergeCell ref="F30:F32"/>
    <mergeCell ref="E38:F38"/>
    <mergeCell ref="J38:M38"/>
    <mergeCell ref="J43:M43"/>
    <mergeCell ref="A1:B2"/>
    <mergeCell ref="C1:C2"/>
    <mergeCell ref="D1:D2"/>
    <mergeCell ref="E1:E2"/>
    <mergeCell ref="F1:F2"/>
    <mergeCell ref="G1:G2"/>
    <mergeCell ref="I1:I43"/>
    <mergeCell ref="E43:F43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3"/>
  <cols>
    <col customWidth="1" min="1" max="1" width="3.88"/>
    <col customWidth="1" min="2" max="2" width="6.38"/>
    <col customWidth="1" min="3" max="3" width="48.63"/>
    <col customWidth="1" min="4" max="4" width="9.5"/>
    <col customWidth="1" min="5" max="6" width="12.63"/>
    <col customWidth="1" min="7" max="8" width="9.5"/>
    <col customWidth="1" min="9" max="9" width="1.38"/>
    <col customWidth="1" min="10" max="13" width="12.63"/>
  </cols>
  <sheetData>
    <row r="1">
      <c r="A1" s="16" t="s">
        <v>147</v>
      </c>
      <c r="B1" s="17"/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148</v>
      </c>
      <c r="I1" s="18"/>
      <c r="J1" s="19" t="s">
        <v>26</v>
      </c>
      <c r="K1" s="20"/>
      <c r="L1" s="20"/>
      <c r="M1" s="21"/>
    </row>
    <row r="2">
      <c r="A2" s="22"/>
      <c r="B2" s="23"/>
      <c r="C2" s="24"/>
      <c r="D2" s="24"/>
      <c r="E2" s="24"/>
      <c r="F2" s="24"/>
      <c r="G2" s="24"/>
      <c r="H2" s="24"/>
      <c r="I2" s="25"/>
      <c r="J2" s="26" t="s">
        <v>21</v>
      </c>
      <c r="K2" s="26" t="s">
        <v>22</v>
      </c>
      <c r="L2" s="26" t="s">
        <v>23</v>
      </c>
      <c r="M2" s="26" t="s">
        <v>24</v>
      </c>
    </row>
    <row r="3">
      <c r="A3" s="27" t="b">
        <v>0</v>
      </c>
      <c r="B3" s="28" t="s">
        <v>27</v>
      </c>
      <c r="C3" s="28" t="s">
        <v>28</v>
      </c>
      <c r="D3" s="189">
        <f> SUM(D4,D23,D24,D26,D27,D28,D29)</f>
        <v>291</v>
      </c>
      <c r="E3" s="3">
        <f>E6</f>
        <v>44874</v>
      </c>
      <c r="F3" s="3">
        <f>E30</f>
        <v>44970</v>
      </c>
      <c r="G3" s="30">
        <f>SUM(G4,G23,G24,G26,G27,G28,G29)</f>
        <v>14550</v>
      </c>
      <c r="H3" s="31">
        <f> SUM(H4,H23,H24,H26,H27,H28,H29)</f>
        <v>1</v>
      </c>
      <c r="I3" s="25"/>
      <c r="J3" s="29"/>
      <c r="K3" s="3"/>
      <c r="L3" s="3"/>
      <c r="M3" s="30"/>
    </row>
    <row r="4">
      <c r="A4" s="101" t="b">
        <v>0</v>
      </c>
      <c r="B4" s="102" t="s">
        <v>29</v>
      </c>
      <c r="C4" s="102" t="s">
        <v>30</v>
      </c>
      <c r="D4" s="224">
        <f>SUM(D5,D11,D19,D22)</f>
        <v>60</v>
      </c>
      <c r="E4" s="104">
        <f>E6</f>
        <v>44874</v>
      </c>
      <c r="F4" s="104">
        <f>F22</f>
        <v>44892</v>
      </c>
      <c r="G4" s="106">
        <f>SUM(G5,G11,G19,G22)</f>
        <v>3000</v>
      </c>
      <c r="H4" s="107">
        <f>G4/G3</f>
        <v>0.206185567</v>
      </c>
      <c r="I4" s="25"/>
      <c r="J4" s="103"/>
      <c r="K4" s="104"/>
      <c r="L4" s="104"/>
      <c r="M4" s="106"/>
    </row>
    <row r="5" outlineLevel="1">
      <c r="A5" s="126" t="b">
        <v>0</v>
      </c>
      <c r="B5" s="127" t="s">
        <v>31</v>
      </c>
      <c r="C5" s="128" t="s">
        <v>32</v>
      </c>
      <c r="D5" s="239">
        <f>SUM(D6:D10)</f>
        <v>18</v>
      </c>
      <c r="E5" s="130">
        <f>E6</f>
        <v>44874</v>
      </c>
      <c r="F5" s="130">
        <f>F10</f>
        <v>44883</v>
      </c>
      <c r="G5" s="131">
        <f>SUM(G6,G7,G8,G9,G10)</f>
        <v>900</v>
      </c>
      <c r="H5" s="132"/>
      <c r="I5" s="25"/>
      <c r="J5" s="129"/>
      <c r="K5" s="130"/>
      <c r="L5" s="130"/>
      <c r="M5" s="131"/>
    </row>
    <row r="6" outlineLevel="2">
      <c r="A6" s="92" t="b">
        <v>0</v>
      </c>
      <c r="B6" s="93" t="s">
        <v>33</v>
      </c>
      <c r="C6" s="93" t="s">
        <v>34</v>
      </c>
      <c r="D6" s="248">
        <v>2.0</v>
      </c>
      <c r="E6" s="249">
        <v>44874.0</v>
      </c>
      <c r="F6" s="249">
        <v>44874.0</v>
      </c>
      <c r="G6" s="97">
        <f t="shared" ref="G6:G10" si="1">D6*50</f>
        <v>100</v>
      </c>
      <c r="H6" s="98"/>
      <c r="I6" s="25"/>
      <c r="J6" s="95"/>
      <c r="K6" s="96"/>
      <c r="L6" s="96"/>
      <c r="M6" s="99"/>
    </row>
    <row r="7" outlineLevel="2">
      <c r="A7" s="101" t="b">
        <v>0</v>
      </c>
      <c r="B7" s="110" t="s">
        <v>35</v>
      </c>
      <c r="C7" s="110" t="s">
        <v>36</v>
      </c>
      <c r="D7" s="237">
        <v>2.0</v>
      </c>
      <c r="E7" s="25"/>
      <c r="F7" s="25"/>
      <c r="G7" s="112">
        <f t="shared" si="1"/>
        <v>100</v>
      </c>
      <c r="H7" s="113"/>
      <c r="I7" s="25"/>
      <c r="J7" s="108"/>
      <c r="K7" s="109"/>
      <c r="L7" s="109"/>
      <c r="M7" s="100"/>
    </row>
    <row r="8" outlineLevel="2">
      <c r="A8" s="101" t="b">
        <v>0</v>
      </c>
      <c r="B8" s="110" t="s">
        <v>37</v>
      </c>
      <c r="C8" s="110" t="s">
        <v>38</v>
      </c>
      <c r="D8" s="237">
        <v>2.0</v>
      </c>
      <c r="E8" s="24"/>
      <c r="F8" s="24"/>
      <c r="G8" s="112">
        <f t="shared" si="1"/>
        <v>100</v>
      </c>
      <c r="H8" s="113"/>
      <c r="I8" s="25"/>
      <c r="J8" s="108"/>
      <c r="K8" s="109"/>
      <c r="L8" s="109"/>
      <c r="M8" s="100"/>
    </row>
    <row r="9" outlineLevel="2">
      <c r="A9" s="101" t="b">
        <v>0</v>
      </c>
      <c r="B9" s="110" t="s">
        <v>39</v>
      </c>
      <c r="C9" s="110" t="s">
        <v>40</v>
      </c>
      <c r="D9" s="237">
        <v>6.0</v>
      </c>
      <c r="E9" s="109">
        <v>44875.0</v>
      </c>
      <c r="F9" s="109">
        <v>44878.0</v>
      </c>
      <c r="G9" s="112">
        <f t="shared" si="1"/>
        <v>300</v>
      </c>
      <c r="H9" s="113"/>
      <c r="I9" s="25"/>
      <c r="J9" s="108"/>
      <c r="K9" s="109"/>
      <c r="L9" s="109"/>
      <c r="M9" s="112"/>
    </row>
    <row r="10" outlineLevel="2">
      <c r="A10" s="101" t="b">
        <v>0</v>
      </c>
      <c r="B10" s="110" t="s">
        <v>41</v>
      </c>
      <c r="C10" s="110" t="s">
        <v>42</v>
      </c>
      <c r="D10" s="237">
        <v>6.0</v>
      </c>
      <c r="E10" s="109">
        <v>44879.0</v>
      </c>
      <c r="F10" s="109">
        <v>44883.0</v>
      </c>
      <c r="G10" s="112">
        <f t="shared" si="1"/>
        <v>300</v>
      </c>
      <c r="H10" s="113"/>
      <c r="I10" s="25"/>
      <c r="J10" s="108"/>
      <c r="K10" s="109"/>
      <c r="L10" s="109"/>
      <c r="M10" s="112"/>
    </row>
    <row r="11" outlineLevel="1">
      <c r="A11" s="101" t="b">
        <v>0</v>
      </c>
      <c r="B11" s="110" t="s">
        <v>43</v>
      </c>
      <c r="C11" s="111" t="s">
        <v>44</v>
      </c>
      <c r="D11" s="237">
        <f>SUM(D12,D15)</f>
        <v>27</v>
      </c>
      <c r="E11" s="109">
        <f>E13</f>
        <v>44884</v>
      </c>
      <c r="F11" s="109">
        <f>F18</f>
        <v>44889</v>
      </c>
      <c r="G11" s="112">
        <f>SUM(G12,G15)</f>
        <v>1350</v>
      </c>
      <c r="H11" s="113"/>
      <c r="I11" s="25"/>
      <c r="J11" s="108"/>
      <c r="K11" s="109"/>
      <c r="L11" s="109"/>
      <c r="M11" s="112"/>
    </row>
    <row r="12" outlineLevel="2">
      <c r="A12" s="101" t="b">
        <v>0</v>
      </c>
      <c r="B12" s="110" t="s">
        <v>45</v>
      </c>
      <c r="C12" s="110" t="s">
        <v>46</v>
      </c>
      <c r="D12" s="237">
        <f> SUM(D13:D14)</f>
        <v>6</v>
      </c>
      <c r="E12" s="109">
        <f t="shared" ref="E12:F12" si="2">E13</f>
        <v>44884</v>
      </c>
      <c r="F12" s="109">
        <f t="shared" si="2"/>
        <v>44884</v>
      </c>
      <c r="G12" s="112">
        <f>SUM(G13,G14)</f>
        <v>300</v>
      </c>
      <c r="H12" s="113"/>
      <c r="I12" s="25"/>
      <c r="J12" s="108"/>
      <c r="K12" s="109"/>
      <c r="L12" s="109"/>
      <c r="M12" s="112"/>
    </row>
    <row r="13" outlineLevel="3">
      <c r="A13" s="101" t="b">
        <v>0</v>
      </c>
      <c r="B13" s="110" t="s">
        <v>47</v>
      </c>
      <c r="C13" s="110" t="s">
        <v>48</v>
      </c>
      <c r="D13" s="237">
        <v>3.0</v>
      </c>
      <c r="E13" s="184">
        <v>44884.0</v>
      </c>
      <c r="F13" s="184">
        <v>44884.0</v>
      </c>
      <c r="G13" s="112">
        <f t="shared" ref="G13:G14" si="3">D13*50</f>
        <v>150</v>
      </c>
      <c r="H13" s="113"/>
      <c r="I13" s="25"/>
      <c r="J13" s="108"/>
      <c r="K13" s="109"/>
      <c r="L13" s="109"/>
      <c r="M13" s="112"/>
    </row>
    <row r="14" outlineLevel="3">
      <c r="A14" s="101" t="b">
        <v>0</v>
      </c>
      <c r="B14" s="110" t="s">
        <v>49</v>
      </c>
      <c r="C14" s="110" t="s">
        <v>50</v>
      </c>
      <c r="D14" s="237">
        <v>3.0</v>
      </c>
      <c r="E14" s="24"/>
      <c r="F14" s="24"/>
      <c r="G14" s="112">
        <f t="shared" si="3"/>
        <v>150</v>
      </c>
      <c r="H14" s="113"/>
      <c r="I14" s="25"/>
      <c r="J14" s="108"/>
      <c r="K14" s="109"/>
      <c r="L14" s="109"/>
      <c r="M14" s="112"/>
    </row>
    <row r="15" outlineLevel="2">
      <c r="A15" s="101" t="b">
        <v>0</v>
      </c>
      <c r="B15" s="110" t="s">
        <v>51</v>
      </c>
      <c r="C15" s="110" t="s">
        <v>52</v>
      </c>
      <c r="D15" s="237">
        <f>SUM(D16:D18)</f>
        <v>21</v>
      </c>
      <c r="E15" s="109">
        <f>E16</f>
        <v>44886</v>
      </c>
      <c r="F15" s="109">
        <f>F18</f>
        <v>44889</v>
      </c>
      <c r="G15" s="112">
        <f>SUM(G16,G17,G18)</f>
        <v>1050</v>
      </c>
      <c r="H15" s="113"/>
      <c r="I15" s="25"/>
      <c r="J15" s="108"/>
      <c r="K15" s="109"/>
      <c r="L15" s="109"/>
      <c r="M15" s="112"/>
    </row>
    <row r="16" outlineLevel="3">
      <c r="A16" s="101" t="b">
        <v>0</v>
      </c>
      <c r="B16" s="110" t="s">
        <v>53</v>
      </c>
      <c r="C16" s="110" t="s">
        <v>54</v>
      </c>
      <c r="D16" s="237">
        <v>9.0</v>
      </c>
      <c r="E16" s="109">
        <v>44886.0</v>
      </c>
      <c r="F16" s="109">
        <v>44887.0</v>
      </c>
      <c r="G16" s="112">
        <f t="shared" ref="G16:G18" si="4">D16*50</f>
        <v>450</v>
      </c>
      <c r="H16" s="113"/>
      <c r="I16" s="25"/>
      <c r="J16" s="108"/>
      <c r="K16" s="109"/>
      <c r="L16" s="109"/>
      <c r="M16" s="112"/>
    </row>
    <row r="17" outlineLevel="3">
      <c r="A17" s="101" t="b">
        <v>0</v>
      </c>
      <c r="B17" s="110" t="s">
        <v>55</v>
      </c>
      <c r="C17" s="110" t="s">
        <v>56</v>
      </c>
      <c r="D17" s="237">
        <v>6.0</v>
      </c>
      <c r="E17" s="109">
        <v>44888.0</v>
      </c>
      <c r="F17" s="109">
        <v>44888.0</v>
      </c>
      <c r="G17" s="112">
        <f t="shared" si="4"/>
        <v>300</v>
      </c>
      <c r="H17" s="113"/>
      <c r="I17" s="25"/>
      <c r="J17" s="250"/>
      <c r="K17" s="109"/>
      <c r="L17" s="109"/>
      <c r="M17" s="112"/>
    </row>
    <row r="18" outlineLevel="3">
      <c r="A18" s="101" t="b">
        <v>0</v>
      </c>
      <c r="B18" s="110" t="s">
        <v>57</v>
      </c>
      <c r="C18" s="110" t="s">
        <v>58</v>
      </c>
      <c r="D18" s="237">
        <v>6.0</v>
      </c>
      <c r="E18" s="109">
        <v>44889.0</v>
      </c>
      <c r="F18" s="109">
        <v>44889.0</v>
      </c>
      <c r="G18" s="112">
        <f t="shared" si="4"/>
        <v>300</v>
      </c>
      <c r="H18" s="113"/>
      <c r="I18" s="25"/>
      <c r="J18" s="108"/>
      <c r="K18" s="109"/>
      <c r="L18" s="109"/>
      <c r="M18" s="112"/>
    </row>
    <row r="19" outlineLevel="1">
      <c r="A19" s="101" t="b">
        <v>0</v>
      </c>
      <c r="B19" s="110" t="s">
        <v>59</v>
      </c>
      <c r="C19" s="111" t="s">
        <v>149</v>
      </c>
      <c r="D19" s="237">
        <f>SUM(D20:D21)</f>
        <v>9</v>
      </c>
      <c r="E19" s="109">
        <f>E20</f>
        <v>44890</v>
      </c>
      <c r="F19" s="109">
        <f>F21</f>
        <v>44891</v>
      </c>
      <c r="G19" s="112">
        <f>SUM(G21,G20)</f>
        <v>450</v>
      </c>
      <c r="H19" s="113"/>
      <c r="I19" s="25"/>
      <c r="J19" s="108"/>
      <c r="K19" s="251"/>
      <c r="L19" s="109"/>
      <c r="M19" s="112"/>
    </row>
    <row r="20" outlineLevel="2">
      <c r="A20" s="101" t="b">
        <v>0</v>
      </c>
      <c r="B20" s="110" t="s">
        <v>61</v>
      </c>
      <c r="C20" s="110" t="s">
        <v>62</v>
      </c>
      <c r="D20" s="237">
        <v>3.0</v>
      </c>
      <c r="E20" s="109">
        <v>44890.0</v>
      </c>
      <c r="F20" s="109">
        <v>44890.0</v>
      </c>
      <c r="G20" s="112">
        <f t="shared" ref="G20:G22" si="5">D20*50</f>
        <v>150</v>
      </c>
      <c r="H20" s="113"/>
      <c r="I20" s="25"/>
      <c r="J20" s="108"/>
      <c r="K20" s="109"/>
      <c r="L20" s="109"/>
      <c r="M20" s="100"/>
    </row>
    <row r="21" outlineLevel="2">
      <c r="A21" s="101" t="b">
        <v>0</v>
      </c>
      <c r="B21" s="110" t="s">
        <v>63</v>
      </c>
      <c r="C21" s="110" t="s">
        <v>64</v>
      </c>
      <c r="D21" s="237">
        <v>6.0</v>
      </c>
      <c r="E21" s="109">
        <v>44891.0</v>
      </c>
      <c r="F21" s="109">
        <v>44891.0</v>
      </c>
      <c r="G21" s="112">
        <f t="shared" si="5"/>
        <v>300</v>
      </c>
      <c r="H21" s="113"/>
      <c r="I21" s="25"/>
      <c r="J21" s="108"/>
      <c r="K21" s="109"/>
      <c r="L21" s="109"/>
      <c r="M21" s="100"/>
    </row>
    <row r="22" outlineLevel="1">
      <c r="A22" s="101" t="b">
        <v>0</v>
      </c>
      <c r="B22" s="110" t="s">
        <v>65</v>
      </c>
      <c r="C22" s="111" t="s">
        <v>66</v>
      </c>
      <c r="D22" s="237">
        <v>6.0</v>
      </c>
      <c r="E22" s="109">
        <v>44892.0</v>
      </c>
      <c r="F22" s="109">
        <v>44892.0</v>
      </c>
      <c r="G22" s="112">
        <f t="shared" si="5"/>
        <v>300</v>
      </c>
      <c r="H22" s="113"/>
      <c r="I22" s="25"/>
      <c r="J22" s="108"/>
      <c r="K22" s="109"/>
      <c r="L22" s="109"/>
      <c r="M22" s="112"/>
    </row>
    <row r="23">
      <c r="A23" s="101" t="b">
        <v>0</v>
      </c>
      <c r="B23" s="102" t="s">
        <v>67</v>
      </c>
      <c r="C23" s="102" t="s">
        <v>68</v>
      </c>
      <c r="D23" s="224">
        <v>41.0</v>
      </c>
      <c r="E23" s="104">
        <v>44893.0</v>
      </c>
      <c r="F23" s="104">
        <v>44899.0</v>
      </c>
      <c r="G23" s="141">
        <v>2050.0</v>
      </c>
      <c r="H23" s="252">
        <f> G23/G3</f>
        <v>0.1408934708</v>
      </c>
      <c r="I23" s="25"/>
      <c r="J23" s="149"/>
      <c r="K23" s="151"/>
      <c r="L23" s="151"/>
      <c r="M23" s="152"/>
    </row>
    <row r="24">
      <c r="A24" s="101" t="b">
        <v>0</v>
      </c>
      <c r="B24" s="192" t="s">
        <v>89</v>
      </c>
      <c r="C24" s="192" t="s">
        <v>90</v>
      </c>
      <c r="D24" s="193">
        <v>15.0</v>
      </c>
      <c r="E24" s="194">
        <v>44900.0</v>
      </c>
      <c r="F24" s="194">
        <v>44902.0</v>
      </c>
      <c r="G24" s="141">
        <v>750.0</v>
      </c>
      <c r="H24" s="252">
        <f>G24/G3</f>
        <v>0.05154639175</v>
      </c>
      <c r="I24" s="25"/>
      <c r="J24" s="108"/>
      <c r="K24" s="109"/>
      <c r="L24" s="109"/>
      <c r="M24" s="112"/>
    </row>
    <row r="25">
      <c r="A25" s="27" t="b">
        <v>0</v>
      </c>
      <c r="B25" s="233" t="s">
        <v>97</v>
      </c>
      <c r="C25" s="233" t="s">
        <v>98</v>
      </c>
      <c r="D25" s="234"/>
      <c r="E25" s="235">
        <v>44907.0</v>
      </c>
      <c r="F25" s="21"/>
      <c r="G25" s="115"/>
      <c r="H25" s="31"/>
      <c r="I25" s="25"/>
      <c r="J25" s="116"/>
      <c r="K25" s="20"/>
      <c r="L25" s="20"/>
      <c r="M25" s="21"/>
    </row>
    <row r="26">
      <c r="A26" s="101" t="b">
        <v>0</v>
      </c>
      <c r="B26" s="192" t="s">
        <v>99</v>
      </c>
      <c r="C26" s="192" t="s">
        <v>100</v>
      </c>
      <c r="D26" s="193">
        <v>31.0</v>
      </c>
      <c r="E26" s="194">
        <v>44917.0</v>
      </c>
      <c r="F26" s="194">
        <v>44923.0</v>
      </c>
      <c r="G26" s="106">
        <f t="shared" ref="G26:G29" si="6">D26*50</f>
        <v>1550</v>
      </c>
      <c r="H26" s="107">
        <f>G26/G3</f>
        <v>0.1065292096</v>
      </c>
      <c r="I26" s="25"/>
      <c r="J26" s="108"/>
      <c r="K26" s="109"/>
      <c r="L26" s="109"/>
      <c r="M26" s="112"/>
    </row>
    <row r="27">
      <c r="A27" s="101" t="b">
        <v>0</v>
      </c>
      <c r="B27" s="192" t="s">
        <v>121</v>
      </c>
      <c r="C27" s="192" t="s">
        <v>122</v>
      </c>
      <c r="D27" s="193">
        <v>24.0</v>
      </c>
      <c r="E27" s="245">
        <v>44917.0</v>
      </c>
      <c r="F27" s="194">
        <v>44923.0</v>
      </c>
      <c r="G27" s="106">
        <f t="shared" si="6"/>
        <v>1200</v>
      </c>
      <c r="H27" s="107">
        <f>G27/G3</f>
        <v>0.0824742268</v>
      </c>
      <c r="I27" s="25"/>
      <c r="J27" s="108"/>
      <c r="K27" s="109"/>
      <c r="L27" s="109"/>
      <c r="M27" s="112"/>
    </row>
    <row r="28">
      <c r="A28" s="101" t="b">
        <v>0</v>
      </c>
      <c r="B28" s="192" t="s">
        <v>127</v>
      </c>
      <c r="C28" s="192" t="s">
        <v>128</v>
      </c>
      <c r="D28" s="193">
        <v>100.0</v>
      </c>
      <c r="E28" s="194">
        <v>44924.0</v>
      </c>
      <c r="F28" s="194">
        <v>44955.0</v>
      </c>
      <c r="G28" s="106">
        <f t="shared" si="6"/>
        <v>5000</v>
      </c>
      <c r="H28" s="107">
        <f>G28/G3</f>
        <v>0.3436426117</v>
      </c>
      <c r="I28" s="25"/>
      <c r="J28" s="108"/>
      <c r="K28" s="247"/>
      <c r="L28" s="109"/>
      <c r="M28" s="112"/>
    </row>
    <row r="29">
      <c r="A29" s="101" t="b">
        <v>0</v>
      </c>
      <c r="B29" s="192" t="s">
        <v>137</v>
      </c>
      <c r="C29" s="192" t="s">
        <v>138</v>
      </c>
      <c r="D29" s="193">
        <v>20.0</v>
      </c>
      <c r="E29" s="194">
        <v>44956.0</v>
      </c>
      <c r="F29" s="232">
        <v>44969.0</v>
      </c>
      <c r="G29" s="106">
        <f t="shared" si="6"/>
        <v>1000</v>
      </c>
      <c r="H29" s="107">
        <f>G29/G3</f>
        <v>0.06872852234</v>
      </c>
      <c r="I29" s="25"/>
      <c r="J29" s="108"/>
      <c r="K29" s="247"/>
      <c r="L29" s="109"/>
      <c r="M29" s="112"/>
    </row>
    <row r="30">
      <c r="A30" s="27" t="b">
        <v>0</v>
      </c>
      <c r="B30" s="233" t="s">
        <v>145</v>
      </c>
      <c r="C30" s="233" t="s">
        <v>146</v>
      </c>
      <c r="D30" s="234"/>
      <c r="E30" s="235">
        <v>44970.0</v>
      </c>
      <c r="F30" s="21"/>
      <c r="G30" s="115"/>
      <c r="H30" s="31"/>
      <c r="I30" s="24"/>
      <c r="J30" s="116"/>
      <c r="K30" s="20"/>
      <c r="L30" s="20"/>
      <c r="M30" s="21"/>
    </row>
  </sheetData>
  <mergeCells count="17">
    <mergeCell ref="H1:H2"/>
    <mergeCell ref="J1:M1"/>
    <mergeCell ref="E6:E8"/>
    <mergeCell ref="F6:F8"/>
    <mergeCell ref="E13:E14"/>
    <mergeCell ref="F13:F14"/>
    <mergeCell ref="J25:M25"/>
    <mergeCell ref="E25:F25"/>
    <mergeCell ref="E30:F30"/>
    <mergeCell ref="J30:M30"/>
    <mergeCell ref="A1:B2"/>
    <mergeCell ref="C1:C2"/>
    <mergeCell ref="D1:D2"/>
    <mergeCell ref="E1:E2"/>
    <mergeCell ref="F1:F2"/>
    <mergeCell ref="G1:G2"/>
    <mergeCell ref="I1:I30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6.38"/>
    <col customWidth="1" min="3" max="3" width="48.63"/>
    <col customWidth="1" min="4" max="4" width="9.5"/>
    <col customWidth="1" min="5" max="6" width="12.63"/>
    <col customWidth="1" min="7" max="8" width="9.5"/>
    <col customWidth="1" min="9" max="9" width="1.38"/>
    <col customWidth="1" min="10" max="13" width="12.63"/>
  </cols>
  <sheetData>
    <row r="1">
      <c r="A1" s="16" t="s">
        <v>147</v>
      </c>
      <c r="B1" s="17"/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148</v>
      </c>
      <c r="I1" s="18"/>
      <c r="J1" s="19" t="s">
        <v>26</v>
      </c>
      <c r="K1" s="20"/>
      <c r="L1" s="20"/>
      <c r="M1" s="21"/>
    </row>
    <row r="2">
      <c r="A2" s="22"/>
      <c r="B2" s="23"/>
      <c r="C2" s="24"/>
      <c r="D2" s="24"/>
      <c r="E2" s="24"/>
      <c r="F2" s="24"/>
      <c r="G2" s="24"/>
      <c r="H2" s="24"/>
      <c r="I2" s="25"/>
      <c r="J2" s="26" t="s">
        <v>21</v>
      </c>
      <c r="K2" s="26" t="s">
        <v>22</v>
      </c>
      <c r="L2" s="26" t="s">
        <v>23</v>
      </c>
      <c r="M2" s="26" t="s">
        <v>24</v>
      </c>
    </row>
    <row r="3">
      <c r="A3" s="27" t="b">
        <v>0</v>
      </c>
      <c r="B3" s="28" t="s">
        <v>27</v>
      </c>
      <c r="C3" s="28" t="s">
        <v>28</v>
      </c>
      <c r="D3" s="189">
        <f> SUM(D4,D5,D6,D8,D9,D10,D11)</f>
        <v>291</v>
      </c>
      <c r="E3" s="3">
        <f>E4</f>
        <v>44874</v>
      </c>
      <c r="F3" s="3">
        <f>E12</f>
        <v>44970</v>
      </c>
      <c r="G3" s="30">
        <f>SUM(G4,G5,G6,G8,G9,G10,G11)</f>
        <v>14550</v>
      </c>
      <c r="H3" s="31">
        <f> SUM(H4,H5,H6,H8,H9,H10,H11)</f>
        <v>1</v>
      </c>
      <c r="I3" s="25"/>
      <c r="J3" s="189"/>
      <c r="K3" s="3"/>
      <c r="L3" s="3"/>
      <c r="M3" s="30"/>
    </row>
    <row r="4">
      <c r="A4" s="101" t="b">
        <v>0</v>
      </c>
      <c r="B4" s="102" t="s">
        <v>29</v>
      </c>
      <c r="C4" s="102" t="s">
        <v>30</v>
      </c>
      <c r="D4" s="224">
        <v>60.0</v>
      </c>
      <c r="E4" s="104">
        <v>44874.0</v>
      </c>
      <c r="F4" s="104">
        <v>44892.0</v>
      </c>
      <c r="G4" s="141">
        <v>3000.0</v>
      </c>
      <c r="H4" s="107">
        <f>G4/G3</f>
        <v>0.206185567</v>
      </c>
      <c r="I4" s="25"/>
      <c r="J4" s="224"/>
      <c r="K4" s="104"/>
      <c r="L4" s="104"/>
      <c r="M4" s="106"/>
    </row>
    <row r="5">
      <c r="A5" s="101" t="b">
        <v>0</v>
      </c>
      <c r="B5" s="102" t="s">
        <v>67</v>
      </c>
      <c r="C5" s="102" t="s">
        <v>68</v>
      </c>
      <c r="D5" s="224">
        <v>41.0</v>
      </c>
      <c r="E5" s="104">
        <v>44893.0</v>
      </c>
      <c r="F5" s="104">
        <v>44899.0</v>
      </c>
      <c r="G5" s="141">
        <v>2050.0</v>
      </c>
      <c r="H5" s="252">
        <f> G5/G3</f>
        <v>0.1408934708</v>
      </c>
      <c r="I5" s="25"/>
      <c r="J5" s="246"/>
      <c r="K5" s="151"/>
      <c r="L5" s="151"/>
      <c r="M5" s="152"/>
    </row>
    <row r="6">
      <c r="A6" s="101" t="b">
        <v>0</v>
      </c>
      <c r="B6" s="192" t="s">
        <v>89</v>
      </c>
      <c r="C6" s="192" t="s">
        <v>90</v>
      </c>
      <c r="D6" s="193">
        <v>15.0</v>
      </c>
      <c r="E6" s="194">
        <v>44900.0</v>
      </c>
      <c r="F6" s="194">
        <v>44902.0</v>
      </c>
      <c r="G6" s="141">
        <v>750.0</v>
      </c>
      <c r="H6" s="252">
        <f>G6/G3</f>
        <v>0.05154639175</v>
      </c>
      <c r="I6" s="25"/>
      <c r="J6" s="237"/>
      <c r="K6" s="109"/>
      <c r="L6" s="109"/>
      <c r="M6" s="112"/>
    </row>
    <row r="7">
      <c r="A7" s="27" t="b">
        <v>0</v>
      </c>
      <c r="B7" s="233" t="s">
        <v>97</v>
      </c>
      <c r="C7" s="233" t="s">
        <v>98</v>
      </c>
      <c r="D7" s="234"/>
      <c r="E7" s="235">
        <v>44907.0</v>
      </c>
      <c r="F7" s="21"/>
      <c r="G7" s="115"/>
      <c r="H7" s="31"/>
      <c r="I7" s="25"/>
      <c r="J7" s="253"/>
      <c r="K7" s="20"/>
      <c r="L7" s="20"/>
      <c r="M7" s="21"/>
    </row>
    <row r="8">
      <c r="A8" s="101" t="b">
        <v>0</v>
      </c>
      <c r="B8" s="192" t="s">
        <v>99</v>
      </c>
      <c r="C8" s="192" t="s">
        <v>100</v>
      </c>
      <c r="D8" s="193">
        <v>31.0</v>
      </c>
      <c r="E8" s="194">
        <v>44917.0</v>
      </c>
      <c r="F8" s="194">
        <v>44923.0</v>
      </c>
      <c r="G8" s="106">
        <f t="shared" ref="G8:G11" si="1">D8*50</f>
        <v>1550</v>
      </c>
      <c r="H8" s="107">
        <f>G8/G3</f>
        <v>0.1065292096</v>
      </c>
      <c r="I8" s="25"/>
      <c r="J8" s="237"/>
      <c r="K8" s="109"/>
      <c r="L8" s="109"/>
      <c r="M8" s="112"/>
    </row>
    <row r="9">
      <c r="A9" s="101" t="b">
        <v>0</v>
      </c>
      <c r="B9" s="192" t="s">
        <v>121</v>
      </c>
      <c r="C9" s="192" t="s">
        <v>122</v>
      </c>
      <c r="D9" s="193">
        <v>24.0</v>
      </c>
      <c r="E9" s="245">
        <v>44917.0</v>
      </c>
      <c r="F9" s="194">
        <v>44923.0</v>
      </c>
      <c r="G9" s="106">
        <f t="shared" si="1"/>
        <v>1200</v>
      </c>
      <c r="H9" s="107">
        <f>G9/G3</f>
        <v>0.0824742268</v>
      </c>
      <c r="I9" s="25"/>
      <c r="J9" s="237"/>
      <c r="K9" s="109"/>
      <c r="L9" s="109"/>
      <c r="M9" s="112"/>
    </row>
    <row r="10">
      <c r="A10" s="101" t="b">
        <v>0</v>
      </c>
      <c r="B10" s="192" t="s">
        <v>127</v>
      </c>
      <c r="C10" s="192" t="s">
        <v>128</v>
      </c>
      <c r="D10" s="193">
        <v>100.0</v>
      </c>
      <c r="E10" s="194">
        <v>44924.0</v>
      </c>
      <c r="F10" s="194">
        <v>44955.0</v>
      </c>
      <c r="G10" s="106">
        <f t="shared" si="1"/>
        <v>5000</v>
      </c>
      <c r="H10" s="107">
        <f>G10/G3</f>
        <v>0.3436426117</v>
      </c>
      <c r="I10" s="25"/>
      <c r="J10" s="237"/>
      <c r="K10" s="247"/>
      <c r="L10" s="109"/>
      <c r="M10" s="112"/>
    </row>
    <row r="11">
      <c r="A11" s="101" t="b">
        <v>0</v>
      </c>
      <c r="B11" s="192" t="s">
        <v>137</v>
      </c>
      <c r="C11" s="192" t="s">
        <v>138</v>
      </c>
      <c r="D11" s="193">
        <v>20.0</v>
      </c>
      <c r="E11" s="194">
        <v>44956.0</v>
      </c>
      <c r="F11" s="232">
        <v>44969.0</v>
      </c>
      <c r="G11" s="106">
        <f t="shared" si="1"/>
        <v>1000</v>
      </c>
      <c r="H11" s="107">
        <f>G11/G3</f>
        <v>0.06872852234</v>
      </c>
      <c r="I11" s="25"/>
      <c r="J11" s="237"/>
      <c r="K11" s="247"/>
      <c r="L11" s="109"/>
      <c r="M11" s="112"/>
    </row>
    <row r="12">
      <c r="A12" s="27" t="b">
        <v>0</v>
      </c>
      <c r="B12" s="233" t="s">
        <v>145</v>
      </c>
      <c r="C12" s="233" t="s">
        <v>146</v>
      </c>
      <c r="D12" s="254"/>
      <c r="E12" s="235">
        <v>44970.0</v>
      </c>
      <c r="F12" s="21"/>
      <c r="G12" s="115"/>
      <c r="H12" s="31"/>
      <c r="I12" s="24"/>
      <c r="J12" s="253"/>
      <c r="K12" s="20"/>
      <c r="L12" s="20"/>
      <c r="M12" s="21"/>
    </row>
  </sheetData>
  <mergeCells count="13">
    <mergeCell ref="H1:H2"/>
    <mergeCell ref="J1:M1"/>
    <mergeCell ref="J7:M7"/>
    <mergeCell ref="J12:M12"/>
    <mergeCell ref="E7:F7"/>
    <mergeCell ref="E12:F12"/>
    <mergeCell ref="A1:B2"/>
    <mergeCell ref="C1:C2"/>
    <mergeCell ref="D1:D2"/>
    <mergeCell ref="E1:E2"/>
    <mergeCell ref="F1:F2"/>
    <mergeCell ref="G1:G2"/>
    <mergeCell ref="I1:I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3"/>
  <cols>
    <col customWidth="1" min="1" max="1" width="3.88"/>
    <col customWidth="1" min="2" max="2" width="6.38"/>
    <col customWidth="1" min="3" max="3" width="48.63"/>
    <col customWidth="1" min="4" max="4" width="9.5"/>
    <col customWidth="1" min="5" max="6" width="12.63"/>
    <col customWidth="1" min="7" max="8" width="9.5"/>
    <col customWidth="1" min="9" max="9" width="1.38"/>
    <col customWidth="1" min="10" max="13" width="12.63"/>
  </cols>
  <sheetData>
    <row r="1">
      <c r="A1" s="16"/>
      <c r="B1" s="17"/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  <c r="I1" s="18"/>
      <c r="J1" s="19" t="s">
        <v>26</v>
      </c>
      <c r="K1" s="20"/>
      <c r="L1" s="20"/>
      <c r="M1" s="21"/>
    </row>
    <row r="2">
      <c r="A2" s="22"/>
      <c r="B2" s="23"/>
      <c r="C2" s="24"/>
      <c r="D2" s="24"/>
      <c r="E2" s="24"/>
      <c r="F2" s="24"/>
      <c r="G2" s="24"/>
      <c r="H2" s="24"/>
      <c r="I2" s="25"/>
      <c r="J2" s="26" t="s">
        <v>21</v>
      </c>
      <c r="K2" s="26" t="s">
        <v>22</v>
      </c>
      <c r="L2" s="26" t="s">
        <v>23</v>
      </c>
      <c r="M2" s="26" t="s">
        <v>24</v>
      </c>
    </row>
    <row r="3">
      <c r="A3" s="27" t="b">
        <v>1</v>
      </c>
      <c r="B3" s="28" t="s">
        <v>27</v>
      </c>
      <c r="C3" s="28" t="s">
        <v>28</v>
      </c>
      <c r="D3" s="29">
        <f> SUM(D4,D23,D34,D39,D50,D53,D58)</f>
        <v>293.5</v>
      </c>
      <c r="E3" s="3">
        <f>E6</f>
        <v>44874</v>
      </c>
      <c r="F3" s="3">
        <f>E62</f>
        <v>44970</v>
      </c>
      <c r="G3" s="30">
        <f>SUM(G4,G23,G34,G39,G50,G53,G58)</f>
        <v>13575</v>
      </c>
      <c r="H3" s="31">
        <f> SUM(H4,H23,H34,H39,H50,H53,H58)</f>
        <v>1</v>
      </c>
      <c r="I3" s="25"/>
      <c r="J3" s="29">
        <f> SUM(J4,J23,J34,J39,J50,J53,J58)</f>
        <v>293.5</v>
      </c>
      <c r="K3" s="3">
        <f>K6</f>
        <v>44874</v>
      </c>
      <c r="L3" s="3" t="str">
        <f>K62</f>
        <v/>
      </c>
      <c r="M3" s="30">
        <f>SUM(M4,M23,M34,M39,M50,M53,M58)</f>
        <v>13575</v>
      </c>
    </row>
    <row r="4">
      <c r="A4" s="32" t="b">
        <v>1</v>
      </c>
      <c r="B4" s="33" t="s">
        <v>29</v>
      </c>
      <c r="C4" s="33" t="s">
        <v>30</v>
      </c>
      <c r="D4" s="34">
        <f>SUM(D5,D11,D19,D22)</f>
        <v>52</v>
      </c>
      <c r="E4" s="35">
        <f>E6</f>
        <v>44874</v>
      </c>
      <c r="F4" s="35">
        <f>F22</f>
        <v>44892</v>
      </c>
      <c r="G4" s="36">
        <f>SUM(G5,G11,G19,G22)</f>
        <v>1700</v>
      </c>
      <c r="H4" s="37">
        <f> G4/G3</f>
        <v>0.1252302026</v>
      </c>
      <c r="I4" s="25"/>
      <c r="J4" s="34">
        <f>SUM(J5,J11,J19,J22)</f>
        <v>52</v>
      </c>
      <c r="K4" s="35">
        <f>K6</f>
        <v>44874</v>
      </c>
      <c r="L4" s="35">
        <f>L22</f>
        <v>44892</v>
      </c>
      <c r="M4" s="36">
        <f>SUM(M5,M11,M19,M22)</f>
        <v>1700</v>
      </c>
    </row>
    <row r="5" outlineLevel="1">
      <c r="A5" s="32" t="b">
        <v>1</v>
      </c>
      <c r="B5" s="38" t="s">
        <v>31</v>
      </c>
      <c r="C5" s="39" t="s">
        <v>32</v>
      </c>
      <c r="D5" s="40">
        <f>SUM(D6:D10)</f>
        <v>18</v>
      </c>
      <c r="E5" s="41">
        <f>E6</f>
        <v>44874</v>
      </c>
      <c r="F5" s="41">
        <f>F10</f>
        <v>44883</v>
      </c>
      <c r="G5" s="42">
        <f>SUM(G6,G7,G8,G9,G10)</f>
        <v>600</v>
      </c>
      <c r="H5" s="43"/>
      <c r="I5" s="25"/>
      <c r="J5" s="40">
        <f>SUM(J6:J10)</f>
        <v>18</v>
      </c>
      <c r="K5" s="41">
        <f>K6</f>
        <v>44874</v>
      </c>
      <c r="L5" s="41">
        <f>L10</f>
        <v>44883</v>
      </c>
      <c r="M5" s="42">
        <f>SUM(M6,M7,M8,M9,M10)</f>
        <v>600</v>
      </c>
    </row>
    <row r="6" outlineLevel="2">
      <c r="A6" s="32" t="b">
        <v>1</v>
      </c>
      <c r="B6" s="38" t="s">
        <v>33</v>
      </c>
      <c r="C6" s="38" t="s">
        <v>34</v>
      </c>
      <c r="D6" s="40">
        <v>2.0</v>
      </c>
      <c r="E6" s="44">
        <v>44874.0</v>
      </c>
      <c r="F6" s="44">
        <v>44874.0</v>
      </c>
      <c r="G6" s="45">
        <v>0.0</v>
      </c>
      <c r="H6" s="43"/>
      <c r="I6" s="25"/>
      <c r="J6" s="40">
        <v>2.0</v>
      </c>
      <c r="K6" s="44">
        <v>44874.0</v>
      </c>
      <c r="L6" s="44">
        <v>44874.0</v>
      </c>
      <c r="M6" s="45">
        <v>0.0</v>
      </c>
    </row>
    <row r="7" outlineLevel="2">
      <c r="A7" s="32" t="b">
        <v>1</v>
      </c>
      <c r="B7" s="38" t="s">
        <v>35</v>
      </c>
      <c r="C7" s="38" t="s">
        <v>36</v>
      </c>
      <c r="D7" s="40">
        <v>2.0</v>
      </c>
      <c r="E7" s="46">
        <v>44874.0</v>
      </c>
      <c r="F7" s="46">
        <v>44874.0</v>
      </c>
      <c r="G7" s="45">
        <v>0.0</v>
      </c>
      <c r="H7" s="43"/>
      <c r="I7" s="25"/>
      <c r="J7" s="40">
        <v>2.0</v>
      </c>
      <c r="K7" s="25"/>
      <c r="L7" s="25"/>
      <c r="M7" s="45">
        <v>0.0</v>
      </c>
    </row>
    <row r="8" outlineLevel="2">
      <c r="A8" s="32" t="b">
        <v>1</v>
      </c>
      <c r="B8" s="38" t="s">
        <v>37</v>
      </c>
      <c r="C8" s="38" t="s">
        <v>38</v>
      </c>
      <c r="D8" s="40">
        <v>2.0</v>
      </c>
      <c r="E8" s="47">
        <v>44874.0</v>
      </c>
      <c r="F8" s="47">
        <v>44874.0</v>
      </c>
      <c r="G8" s="45">
        <v>0.0</v>
      </c>
      <c r="H8" s="43"/>
      <c r="I8" s="25"/>
      <c r="J8" s="40">
        <v>2.0</v>
      </c>
      <c r="K8" s="24"/>
      <c r="L8" s="24"/>
      <c r="M8" s="45">
        <v>0.0</v>
      </c>
    </row>
    <row r="9" outlineLevel="2">
      <c r="A9" s="32" t="b">
        <v>1</v>
      </c>
      <c r="B9" s="38" t="s">
        <v>39</v>
      </c>
      <c r="C9" s="38" t="s">
        <v>40</v>
      </c>
      <c r="D9" s="40">
        <v>6.0</v>
      </c>
      <c r="E9" s="41">
        <v>44875.0</v>
      </c>
      <c r="F9" s="41">
        <v>44878.0</v>
      </c>
      <c r="G9" s="42">
        <f t="shared" ref="G9:G10" si="1">D9*50</f>
        <v>300</v>
      </c>
      <c r="H9" s="43"/>
      <c r="I9" s="25"/>
      <c r="J9" s="40">
        <v>6.0</v>
      </c>
      <c r="K9" s="41">
        <v>44875.0</v>
      </c>
      <c r="L9" s="41">
        <v>44878.0</v>
      </c>
      <c r="M9" s="42">
        <f t="shared" ref="M9:M10" si="2">J9*50</f>
        <v>300</v>
      </c>
    </row>
    <row r="10" outlineLevel="2">
      <c r="A10" s="32" t="b">
        <v>1</v>
      </c>
      <c r="B10" s="38" t="s">
        <v>41</v>
      </c>
      <c r="C10" s="38" t="s">
        <v>42</v>
      </c>
      <c r="D10" s="40">
        <v>6.0</v>
      </c>
      <c r="E10" s="41">
        <v>44879.0</v>
      </c>
      <c r="F10" s="41">
        <v>44883.0</v>
      </c>
      <c r="G10" s="42">
        <f t="shared" si="1"/>
        <v>300</v>
      </c>
      <c r="H10" s="43"/>
      <c r="I10" s="25"/>
      <c r="J10" s="40">
        <v>6.0</v>
      </c>
      <c r="K10" s="41">
        <v>44879.0</v>
      </c>
      <c r="L10" s="41">
        <v>44883.0</v>
      </c>
      <c r="M10" s="42">
        <f t="shared" si="2"/>
        <v>300</v>
      </c>
    </row>
    <row r="11" outlineLevel="1">
      <c r="A11" s="32" t="b">
        <v>1</v>
      </c>
      <c r="B11" s="38" t="s">
        <v>43</v>
      </c>
      <c r="C11" s="39" t="s">
        <v>44</v>
      </c>
      <c r="D11" s="40">
        <f>SUM(D12,D15)</f>
        <v>10</v>
      </c>
      <c r="E11" s="41">
        <f>E13</f>
        <v>44884</v>
      </c>
      <c r="F11" s="41">
        <f>F18</f>
        <v>44889</v>
      </c>
      <c r="G11" s="42">
        <f>SUM(G12,G15)</f>
        <v>500</v>
      </c>
      <c r="H11" s="43"/>
      <c r="I11" s="25"/>
      <c r="J11" s="40">
        <f>SUM(J12,J15)</f>
        <v>10</v>
      </c>
      <c r="K11" s="41">
        <f>K13</f>
        <v>44884</v>
      </c>
      <c r="L11" s="41">
        <f>L18</f>
        <v>44889</v>
      </c>
      <c r="M11" s="42">
        <f>SUM(M12,M15)</f>
        <v>500</v>
      </c>
    </row>
    <row r="12" outlineLevel="2">
      <c r="A12" s="32" t="b">
        <v>1</v>
      </c>
      <c r="B12" s="38" t="s">
        <v>45</v>
      </c>
      <c r="C12" s="38" t="s">
        <v>46</v>
      </c>
      <c r="D12" s="40">
        <f> SUM(D13:D14)</f>
        <v>3</v>
      </c>
      <c r="E12" s="41">
        <f t="shared" ref="E12:F12" si="3">E13</f>
        <v>44884</v>
      </c>
      <c r="F12" s="41">
        <f t="shared" si="3"/>
        <v>44884</v>
      </c>
      <c r="G12" s="42">
        <f>SUM(G13,G14)</f>
        <v>150</v>
      </c>
      <c r="H12" s="43"/>
      <c r="I12" s="25"/>
      <c r="J12" s="40">
        <f> SUM(J13:J14)</f>
        <v>3</v>
      </c>
      <c r="K12" s="41">
        <f t="shared" ref="K12:L12" si="4">K13</f>
        <v>44884</v>
      </c>
      <c r="L12" s="41">
        <f t="shared" si="4"/>
        <v>44884</v>
      </c>
      <c r="M12" s="42">
        <f>SUM(M13,M14)</f>
        <v>150</v>
      </c>
    </row>
    <row r="13" outlineLevel="3">
      <c r="A13" s="32" t="b">
        <v>1</v>
      </c>
      <c r="B13" s="38" t="s">
        <v>47</v>
      </c>
      <c r="C13" s="38" t="s">
        <v>48</v>
      </c>
      <c r="D13" s="40">
        <v>0.0</v>
      </c>
      <c r="E13" s="44">
        <v>44884.0</v>
      </c>
      <c r="F13" s="44">
        <v>44884.0</v>
      </c>
      <c r="G13" s="42">
        <f t="shared" ref="G13:G14" si="5">D13*50</f>
        <v>0</v>
      </c>
      <c r="H13" s="43"/>
      <c r="I13" s="25"/>
      <c r="J13" s="40">
        <v>0.0</v>
      </c>
      <c r="K13" s="44">
        <v>44884.0</v>
      </c>
      <c r="L13" s="44">
        <v>44884.0</v>
      </c>
      <c r="M13" s="42">
        <f t="shared" ref="M13:M14" si="6">J13*50</f>
        <v>0</v>
      </c>
    </row>
    <row r="14" outlineLevel="3">
      <c r="A14" s="32" t="b">
        <v>1</v>
      </c>
      <c r="B14" s="38" t="s">
        <v>49</v>
      </c>
      <c r="C14" s="38" t="s">
        <v>50</v>
      </c>
      <c r="D14" s="40">
        <v>3.0</v>
      </c>
      <c r="E14" s="47">
        <v>44884.0</v>
      </c>
      <c r="F14" s="47">
        <v>44884.0</v>
      </c>
      <c r="G14" s="42">
        <f t="shared" si="5"/>
        <v>150</v>
      </c>
      <c r="H14" s="43"/>
      <c r="I14" s="25"/>
      <c r="J14" s="40">
        <v>3.0</v>
      </c>
      <c r="K14" s="24"/>
      <c r="L14" s="24"/>
      <c r="M14" s="42">
        <f t="shared" si="6"/>
        <v>150</v>
      </c>
    </row>
    <row r="15" outlineLevel="2">
      <c r="A15" s="32" t="b">
        <v>1</v>
      </c>
      <c r="B15" s="38" t="s">
        <v>51</v>
      </c>
      <c r="C15" s="38" t="s">
        <v>52</v>
      </c>
      <c r="D15" s="40">
        <f>SUM(D16:D18)</f>
        <v>7</v>
      </c>
      <c r="E15" s="41">
        <f>E16</f>
        <v>44886</v>
      </c>
      <c r="F15" s="41">
        <f>F18</f>
        <v>44889</v>
      </c>
      <c r="G15" s="42">
        <f>SUM(G16,G17,G18)</f>
        <v>350</v>
      </c>
      <c r="H15" s="43"/>
      <c r="I15" s="25"/>
      <c r="J15" s="40">
        <f>SUM(J16:J18)</f>
        <v>7</v>
      </c>
      <c r="K15" s="41">
        <f>K16</f>
        <v>44886</v>
      </c>
      <c r="L15" s="41">
        <f>L18</f>
        <v>44889</v>
      </c>
      <c r="M15" s="42">
        <f>SUM(M16,M17,M18)</f>
        <v>350</v>
      </c>
    </row>
    <row r="16" outlineLevel="3">
      <c r="A16" s="32" t="b">
        <v>1</v>
      </c>
      <c r="B16" s="38" t="s">
        <v>53</v>
      </c>
      <c r="C16" s="38" t="s">
        <v>54</v>
      </c>
      <c r="D16" s="40">
        <v>6.0</v>
      </c>
      <c r="E16" s="41">
        <v>44886.0</v>
      </c>
      <c r="F16" s="41">
        <v>44887.0</v>
      </c>
      <c r="G16" s="42">
        <f t="shared" ref="G16:G18" si="7">D16*50</f>
        <v>300</v>
      </c>
      <c r="H16" s="43"/>
      <c r="I16" s="25"/>
      <c r="J16" s="40">
        <v>6.0</v>
      </c>
      <c r="K16" s="41">
        <v>44886.0</v>
      </c>
      <c r="L16" s="41">
        <v>44887.0</v>
      </c>
      <c r="M16" s="42">
        <f t="shared" ref="M16:M18" si="8">J16*50</f>
        <v>300</v>
      </c>
    </row>
    <row r="17" outlineLevel="3">
      <c r="A17" s="32" t="b">
        <v>1</v>
      </c>
      <c r="B17" s="38" t="s">
        <v>55</v>
      </c>
      <c r="C17" s="38" t="s">
        <v>56</v>
      </c>
      <c r="D17" s="40">
        <v>0.6</v>
      </c>
      <c r="E17" s="41">
        <v>44888.0</v>
      </c>
      <c r="F17" s="41">
        <v>44888.0</v>
      </c>
      <c r="G17" s="42">
        <f t="shared" si="7"/>
        <v>30</v>
      </c>
      <c r="H17" s="43"/>
      <c r="I17" s="25"/>
      <c r="J17" s="40">
        <v>0.6</v>
      </c>
      <c r="K17" s="41">
        <v>44888.0</v>
      </c>
      <c r="L17" s="41">
        <v>44888.0</v>
      </c>
      <c r="M17" s="42">
        <f t="shared" si="8"/>
        <v>30</v>
      </c>
    </row>
    <row r="18" outlineLevel="3">
      <c r="A18" s="32" t="b">
        <v>1</v>
      </c>
      <c r="B18" s="38" t="s">
        <v>57</v>
      </c>
      <c r="C18" s="38" t="s">
        <v>58</v>
      </c>
      <c r="D18" s="40">
        <v>0.4</v>
      </c>
      <c r="E18" s="41">
        <v>44889.0</v>
      </c>
      <c r="F18" s="41">
        <v>44889.0</v>
      </c>
      <c r="G18" s="42">
        <f t="shared" si="7"/>
        <v>20</v>
      </c>
      <c r="H18" s="43"/>
      <c r="I18" s="25"/>
      <c r="J18" s="40">
        <v>0.4</v>
      </c>
      <c r="K18" s="41">
        <v>44889.0</v>
      </c>
      <c r="L18" s="41">
        <v>44889.0</v>
      </c>
      <c r="M18" s="42">
        <f t="shared" si="8"/>
        <v>20</v>
      </c>
    </row>
    <row r="19" outlineLevel="1">
      <c r="A19" s="32" t="b">
        <v>1</v>
      </c>
      <c r="B19" s="38" t="s">
        <v>59</v>
      </c>
      <c r="C19" s="39" t="s">
        <v>60</v>
      </c>
      <c r="D19" s="40">
        <f>SUM(D20:D21)</f>
        <v>12</v>
      </c>
      <c r="E19" s="41">
        <f>E20</f>
        <v>44890</v>
      </c>
      <c r="F19" s="41">
        <f>F21</f>
        <v>44891</v>
      </c>
      <c r="G19" s="42">
        <f>SUM(G21,G20)</f>
        <v>0</v>
      </c>
      <c r="H19" s="43"/>
      <c r="I19" s="25"/>
      <c r="J19" s="40">
        <f>SUM(J20:J21)</f>
        <v>12</v>
      </c>
      <c r="K19" s="41">
        <f>K20</f>
        <v>44890</v>
      </c>
      <c r="L19" s="41">
        <f>L21</f>
        <v>44891</v>
      </c>
      <c r="M19" s="42">
        <f>SUM(M21,M20)</f>
        <v>0</v>
      </c>
    </row>
    <row r="20" outlineLevel="2">
      <c r="A20" s="32" t="b">
        <v>1</v>
      </c>
      <c r="B20" s="38" t="s">
        <v>61</v>
      </c>
      <c r="C20" s="38" t="s">
        <v>62</v>
      </c>
      <c r="D20" s="40">
        <v>3.0</v>
      </c>
      <c r="E20" s="41">
        <v>44890.0</v>
      </c>
      <c r="F20" s="41">
        <v>44890.0</v>
      </c>
      <c r="G20" s="45">
        <v>0.0</v>
      </c>
      <c r="H20" s="43"/>
      <c r="I20" s="25"/>
      <c r="J20" s="40">
        <v>3.0</v>
      </c>
      <c r="K20" s="41">
        <v>44890.0</v>
      </c>
      <c r="L20" s="41">
        <v>44890.0</v>
      </c>
      <c r="M20" s="45">
        <v>0.0</v>
      </c>
    </row>
    <row r="21" outlineLevel="2">
      <c r="A21" s="32" t="b">
        <v>1</v>
      </c>
      <c r="B21" s="38" t="s">
        <v>63</v>
      </c>
      <c r="C21" s="38" t="s">
        <v>64</v>
      </c>
      <c r="D21" s="40">
        <v>9.0</v>
      </c>
      <c r="E21" s="41">
        <v>44891.0</v>
      </c>
      <c r="F21" s="41">
        <v>44891.0</v>
      </c>
      <c r="G21" s="45">
        <v>0.0</v>
      </c>
      <c r="H21" s="43"/>
      <c r="I21" s="25"/>
      <c r="J21" s="40">
        <v>9.0</v>
      </c>
      <c r="K21" s="41">
        <v>44891.0</v>
      </c>
      <c r="L21" s="41">
        <v>44891.0</v>
      </c>
      <c r="M21" s="45">
        <v>0.0</v>
      </c>
    </row>
    <row r="22" outlineLevel="1">
      <c r="A22" s="32" t="b">
        <v>1</v>
      </c>
      <c r="B22" s="38" t="s">
        <v>65</v>
      </c>
      <c r="C22" s="39" t="s">
        <v>66</v>
      </c>
      <c r="D22" s="40">
        <v>12.0</v>
      </c>
      <c r="E22" s="41">
        <v>44892.0</v>
      </c>
      <c r="F22" s="41">
        <v>44892.0</v>
      </c>
      <c r="G22" s="42">
        <f>D22*50</f>
        <v>600</v>
      </c>
      <c r="H22" s="43"/>
      <c r="I22" s="25"/>
      <c r="J22" s="40">
        <v>12.0</v>
      </c>
      <c r="K22" s="41">
        <v>44892.0</v>
      </c>
      <c r="L22" s="41">
        <v>44892.0</v>
      </c>
      <c r="M22" s="42">
        <f>J22*50</f>
        <v>600</v>
      </c>
    </row>
    <row r="23">
      <c r="A23" s="32" t="b">
        <v>1</v>
      </c>
      <c r="B23" s="33" t="s">
        <v>67</v>
      </c>
      <c r="C23" s="33" t="s">
        <v>68</v>
      </c>
      <c r="D23" s="34">
        <f>SUM(D24,D25,D26,D27,D33)</f>
        <v>36</v>
      </c>
      <c r="E23" s="35">
        <f>E24</f>
        <v>44893</v>
      </c>
      <c r="F23" s="35">
        <f>F33</f>
        <v>44899</v>
      </c>
      <c r="G23" s="36">
        <f>SUM(G24,G25,G26,G27,G33)</f>
        <v>1600</v>
      </c>
      <c r="H23" s="37">
        <f> G23/G3</f>
        <v>0.1178637201</v>
      </c>
      <c r="I23" s="25"/>
      <c r="J23" s="34">
        <f>SUM(J24,J25,J26,J27,J33)</f>
        <v>36</v>
      </c>
      <c r="K23" s="35">
        <f>K24</f>
        <v>44893</v>
      </c>
      <c r="L23" s="35">
        <f>L33</f>
        <v>44899</v>
      </c>
      <c r="M23" s="36">
        <f>SUM(M24,M25,M26,M27,M33)</f>
        <v>1600</v>
      </c>
    </row>
    <row r="24" outlineLevel="1">
      <c r="A24" s="32" t="b">
        <v>1</v>
      </c>
      <c r="B24" s="38" t="s">
        <v>69</v>
      </c>
      <c r="C24" s="39" t="s">
        <v>70</v>
      </c>
      <c r="D24" s="40">
        <v>6.0</v>
      </c>
      <c r="E24" s="41">
        <v>44893.0</v>
      </c>
      <c r="F24" s="41">
        <v>44893.0</v>
      </c>
      <c r="G24" s="42">
        <f>D24*50</f>
        <v>300</v>
      </c>
      <c r="H24" s="43"/>
      <c r="I24" s="25"/>
      <c r="J24" s="40">
        <v>6.0</v>
      </c>
      <c r="K24" s="41">
        <v>44893.0</v>
      </c>
      <c r="L24" s="41">
        <v>44893.0</v>
      </c>
      <c r="M24" s="42">
        <f>J24*50</f>
        <v>300</v>
      </c>
    </row>
    <row r="25" outlineLevel="1">
      <c r="A25" s="32" t="b">
        <v>1</v>
      </c>
      <c r="B25" s="38" t="s">
        <v>71</v>
      </c>
      <c r="C25" s="39" t="s">
        <v>72</v>
      </c>
      <c r="D25" s="40">
        <v>4.0</v>
      </c>
      <c r="E25" s="44">
        <v>44894.0</v>
      </c>
      <c r="F25" s="44">
        <v>44894.0</v>
      </c>
      <c r="G25" s="42">
        <f t="shared" ref="G25:G26" si="9">100</f>
        <v>100</v>
      </c>
      <c r="H25" s="43"/>
      <c r="I25" s="25"/>
      <c r="J25" s="40">
        <v>4.0</v>
      </c>
      <c r="K25" s="44">
        <v>44894.0</v>
      </c>
      <c r="L25" s="44">
        <v>44894.0</v>
      </c>
      <c r="M25" s="42">
        <f t="shared" ref="M25:M26" si="10">100</f>
        <v>100</v>
      </c>
    </row>
    <row r="26" outlineLevel="1">
      <c r="A26" s="32" t="b">
        <v>1</v>
      </c>
      <c r="B26" s="38" t="s">
        <v>73</v>
      </c>
      <c r="C26" s="39" t="s">
        <v>74</v>
      </c>
      <c r="D26" s="40">
        <v>4.0</v>
      </c>
      <c r="E26" s="24"/>
      <c r="F26" s="24"/>
      <c r="G26" s="42">
        <f t="shared" si="9"/>
        <v>100</v>
      </c>
      <c r="H26" s="43"/>
      <c r="I26" s="25"/>
      <c r="J26" s="40">
        <v>4.0</v>
      </c>
      <c r="K26" s="24"/>
      <c r="L26" s="24"/>
      <c r="M26" s="42">
        <f t="shared" si="10"/>
        <v>100</v>
      </c>
    </row>
    <row r="27" outlineLevel="1">
      <c r="A27" s="32" t="b">
        <v>1</v>
      </c>
      <c r="B27" s="38" t="s">
        <v>75</v>
      </c>
      <c r="C27" s="39" t="s">
        <v>76</v>
      </c>
      <c r="D27" s="40">
        <f>SUM(D28:D32)</f>
        <v>16</v>
      </c>
      <c r="E27" s="41">
        <f>E28</f>
        <v>44895</v>
      </c>
      <c r="F27" s="41">
        <f>F30</f>
        <v>44897</v>
      </c>
      <c r="G27" s="42">
        <f>SUM(G28,G29,G30,G31,G32)</f>
        <v>800</v>
      </c>
      <c r="H27" s="43"/>
      <c r="I27" s="25"/>
      <c r="J27" s="40">
        <f>SUM(J28:J32)</f>
        <v>16</v>
      </c>
      <c r="K27" s="41">
        <f>K28</f>
        <v>44895</v>
      </c>
      <c r="L27" s="41">
        <f>L30</f>
        <v>44897</v>
      </c>
      <c r="M27" s="42">
        <f>SUM(M28,M29,M30,M31,M32)</f>
        <v>800</v>
      </c>
    </row>
    <row r="28" outlineLevel="2">
      <c r="A28" s="32" t="b">
        <v>1</v>
      </c>
      <c r="B28" s="38" t="s">
        <v>77</v>
      </c>
      <c r="C28" s="38" t="s">
        <v>78</v>
      </c>
      <c r="D28" s="40">
        <v>1.0</v>
      </c>
      <c r="E28" s="48">
        <v>44895.0</v>
      </c>
      <c r="F28" s="41">
        <v>44895.0</v>
      </c>
      <c r="G28" s="42">
        <f t="shared" ref="G28:G33" si="11">D28*50</f>
        <v>50</v>
      </c>
      <c r="H28" s="43"/>
      <c r="I28" s="25"/>
      <c r="J28" s="40">
        <v>1.0</v>
      </c>
      <c r="K28" s="48">
        <v>44895.0</v>
      </c>
      <c r="L28" s="41">
        <v>44895.0</v>
      </c>
      <c r="M28" s="42">
        <f t="shared" ref="M28:M33" si="12">J28*50</f>
        <v>50</v>
      </c>
    </row>
    <row r="29" outlineLevel="2">
      <c r="A29" s="32" t="b">
        <v>1</v>
      </c>
      <c r="B29" s="38" t="s">
        <v>79</v>
      </c>
      <c r="C29" s="38" t="s">
        <v>80</v>
      </c>
      <c r="D29" s="40">
        <v>6.0</v>
      </c>
      <c r="E29" s="24"/>
      <c r="F29" s="41">
        <v>44896.0</v>
      </c>
      <c r="G29" s="42">
        <f t="shared" si="11"/>
        <v>300</v>
      </c>
      <c r="H29" s="43"/>
      <c r="I29" s="25"/>
      <c r="J29" s="40">
        <v>6.0</v>
      </c>
      <c r="K29" s="24"/>
      <c r="L29" s="41">
        <v>44896.0</v>
      </c>
      <c r="M29" s="42">
        <f t="shared" si="12"/>
        <v>300</v>
      </c>
    </row>
    <row r="30" outlineLevel="2">
      <c r="A30" s="32" t="b">
        <v>1</v>
      </c>
      <c r="B30" s="38" t="s">
        <v>81</v>
      </c>
      <c r="C30" s="38" t="s">
        <v>82</v>
      </c>
      <c r="D30" s="40">
        <v>3.0</v>
      </c>
      <c r="E30" s="44">
        <v>44897.0</v>
      </c>
      <c r="F30" s="44">
        <v>44897.0</v>
      </c>
      <c r="G30" s="42">
        <f t="shared" si="11"/>
        <v>150</v>
      </c>
      <c r="H30" s="43"/>
      <c r="I30" s="25"/>
      <c r="J30" s="40">
        <v>3.0</v>
      </c>
      <c r="K30" s="44">
        <v>44897.0</v>
      </c>
      <c r="L30" s="44">
        <v>44897.0</v>
      </c>
      <c r="M30" s="42">
        <f t="shared" si="12"/>
        <v>150</v>
      </c>
    </row>
    <row r="31" outlineLevel="2">
      <c r="A31" s="32" t="b">
        <v>1</v>
      </c>
      <c r="B31" s="38" t="s">
        <v>83</v>
      </c>
      <c r="C31" s="38" t="s">
        <v>84</v>
      </c>
      <c r="D31" s="40">
        <v>3.0</v>
      </c>
      <c r="E31" s="25"/>
      <c r="F31" s="25"/>
      <c r="G31" s="42">
        <f t="shared" si="11"/>
        <v>150</v>
      </c>
      <c r="H31" s="43"/>
      <c r="I31" s="25"/>
      <c r="J31" s="40">
        <v>3.0</v>
      </c>
      <c r="K31" s="25"/>
      <c r="L31" s="25"/>
      <c r="M31" s="42">
        <f t="shared" si="12"/>
        <v>150</v>
      </c>
    </row>
    <row r="32" outlineLevel="2">
      <c r="A32" s="32" t="b">
        <v>1</v>
      </c>
      <c r="B32" s="38" t="s">
        <v>85</v>
      </c>
      <c r="C32" s="38" t="s">
        <v>86</v>
      </c>
      <c r="D32" s="40">
        <v>3.0</v>
      </c>
      <c r="E32" s="24"/>
      <c r="F32" s="24"/>
      <c r="G32" s="42">
        <f t="shared" si="11"/>
        <v>150</v>
      </c>
      <c r="H32" s="43"/>
      <c r="I32" s="25"/>
      <c r="J32" s="40">
        <v>3.0</v>
      </c>
      <c r="K32" s="24"/>
      <c r="L32" s="24"/>
      <c r="M32" s="42">
        <f t="shared" si="12"/>
        <v>150</v>
      </c>
    </row>
    <row r="33" outlineLevel="1">
      <c r="A33" s="32" t="b">
        <v>1</v>
      </c>
      <c r="B33" s="38" t="s">
        <v>87</v>
      </c>
      <c r="C33" s="39" t="s">
        <v>88</v>
      </c>
      <c r="D33" s="40">
        <v>6.0</v>
      </c>
      <c r="E33" s="41">
        <v>44898.0</v>
      </c>
      <c r="F33" s="41">
        <v>44899.0</v>
      </c>
      <c r="G33" s="42">
        <f t="shared" si="11"/>
        <v>300</v>
      </c>
      <c r="H33" s="43"/>
      <c r="I33" s="25"/>
      <c r="J33" s="40">
        <v>6.0</v>
      </c>
      <c r="K33" s="41">
        <v>44898.0</v>
      </c>
      <c r="L33" s="41">
        <v>44899.0</v>
      </c>
      <c r="M33" s="42">
        <f t="shared" si="12"/>
        <v>300</v>
      </c>
    </row>
    <row r="34">
      <c r="A34" s="32" t="b">
        <v>1</v>
      </c>
      <c r="B34" s="33" t="s">
        <v>89</v>
      </c>
      <c r="C34" s="33" t="s">
        <v>90</v>
      </c>
      <c r="D34" s="34">
        <f>SUM(D35:D37)</f>
        <v>19.5</v>
      </c>
      <c r="E34" s="35">
        <f>E35</f>
        <v>44902</v>
      </c>
      <c r="F34" s="35">
        <f>F37</f>
        <v>44905</v>
      </c>
      <c r="G34" s="36">
        <f>SUM(G35,G36,G37)</f>
        <v>975</v>
      </c>
      <c r="H34" s="37">
        <f> G34/G3</f>
        <v>0.07182320442</v>
      </c>
      <c r="I34" s="25"/>
      <c r="J34" s="34">
        <f>SUM(J35:J37)</f>
        <v>19.5</v>
      </c>
      <c r="K34" s="35">
        <f>K35</f>
        <v>44902</v>
      </c>
      <c r="L34" s="35">
        <f>L37</f>
        <v>44905</v>
      </c>
      <c r="M34" s="36">
        <f>SUM(M35,M36,M37)</f>
        <v>975</v>
      </c>
    </row>
    <row r="35" outlineLevel="1">
      <c r="A35" s="32" t="b">
        <v>1</v>
      </c>
      <c r="B35" s="38" t="s">
        <v>91</v>
      </c>
      <c r="C35" s="39" t="s">
        <v>92</v>
      </c>
      <c r="D35" s="40">
        <v>6.0</v>
      </c>
      <c r="E35" s="41">
        <v>44902.0</v>
      </c>
      <c r="F35" s="41">
        <v>44902.0</v>
      </c>
      <c r="G35" s="42">
        <f t="shared" ref="G35:G37" si="13">D35*50</f>
        <v>300</v>
      </c>
      <c r="H35" s="43"/>
      <c r="I35" s="25"/>
      <c r="J35" s="40">
        <v>6.0</v>
      </c>
      <c r="K35" s="41">
        <v>44902.0</v>
      </c>
      <c r="L35" s="41">
        <v>44902.0</v>
      </c>
      <c r="M35" s="42">
        <f t="shared" ref="M35:M37" si="14">J35*50</f>
        <v>300</v>
      </c>
    </row>
    <row r="36" outlineLevel="1">
      <c r="A36" s="32" t="b">
        <v>1</v>
      </c>
      <c r="B36" s="38" t="s">
        <v>93</v>
      </c>
      <c r="C36" s="39" t="s">
        <v>94</v>
      </c>
      <c r="D36" s="40">
        <v>6.0</v>
      </c>
      <c r="E36" s="41">
        <v>44903.0</v>
      </c>
      <c r="F36" s="41">
        <v>44903.0</v>
      </c>
      <c r="G36" s="42">
        <f t="shared" si="13"/>
        <v>300</v>
      </c>
      <c r="H36" s="43"/>
      <c r="I36" s="25"/>
      <c r="J36" s="40">
        <v>6.0</v>
      </c>
      <c r="K36" s="41">
        <v>44903.0</v>
      </c>
      <c r="L36" s="41">
        <v>44903.0</v>
      </c>
      <c r="M36" s="42">
        <f t="shared" si="14"/>
        <v>300</v>
      </c>
    </row>
    <row r="37" outlineLevel="1">
      <c r="A37" s="32" t="b">
        <v>1</v>
      </c>
      <c r="B37" s="38" t="s">
        <v>95</v>
      </c>
      <c r="C37" s="39" t="s">
        <v>96</v>
      </c>
      <c r="D37" s="40">
        <v>7.5</v>
      </c>
      <c r="E37" s="41">
        <v>44905.0</v>
      </c>
      <c r="F37" s="41">
        <v>44905.0</v>
      </c>
      <c r="G37" s="42">
        <f t="shared" si="13"/>
        <v>375</v>
      </c>
      <c r="H37" s="43"/>
      <c r="I37" s="25"/>
      <c r="J37" s="40">
        <v>7.5</v>
      </c>
      <c r="K37" s="41">
        <v>44905.0</v>
      </c>
      <c r="L37" s="41">
        <v>44905.0</v>
      </c>
      <c r="M37" s="42">
        <f t="shared" si="14"/>
        <v>375</v>
      </c>
    </row>
    <row r="38">
      <c r="A38" s="49" t="b">
        <v>1</v>
      </c>
      <c r="B38" s="50" t="s">
        <v>97</v>
      </c>
      <c r="C38" s="50" t="s">
        <v>98</v>
      </c>
      <c r="D38" s="51"/>
      <c r="E38" s="52">
        <v>44907.0</v>
      </c>
      <c r="F38" s="53"/>
      <c r="G38" s="54"/>
      <c r="H38" s="55"/>
      <c r="I38" s="25"/>
      <c r="J38" s="56"/>
      <c r="K38" s="57"/>
      <c r="L38" s="57"/>
      <c r="M38" s="17"/>
    </row>
    <row r="39">
      <c r="A39" s="32" t="b">
        <v>1</v>
      </c>
      <c r="B39" s="33" t="s">
        <v>99</v>
      </c>
      <c r="C39" s="33" t="s">
        <v>100</v>
      </c>
      <c r="D39" s="34">
        <f>SUM(D40,D43,D48,D49)</f>
        <v>41</v>
      </c>
      <c r="E39" s="35">
        <f t="shared" ref="E39:E40" si="15">E40</f>
        <v>44917</v>
      </c>
      <c r="F39" s="35">
        <f>F49</f>
        <v>44923</v>
      </c>
      <c r="G39" s="58">
        <f t="shared" ref="G39:G52" si="16">D39*50</f>
        <v>2050</v>
      </c>
      <c r="H39" s="37">
        <f> G39/G3</f>
        <v>0.1510128913</v>
      </c>
      <c r="I39" s="25"/>
      <c r="J39" s="34">
        <f>SUM(J40,J43,J48,J49)</f>
        <v>41</v>
      </c>
      <c r="K39" s="35">
        <f t="shared" ref="K39:K40" si="17">K40</f>
        <v>44917</v>
      </c>
      <c r="L39" s="35">
        <f>L49</f>
        <v>44923</v>
      </c>
      <c r="M39" s="58">
        <f t="shared" ref="M39:M61" si="18">J39*50</f>
        <v>2050</v>
      </c>
    </row>
    <row r="40" outlineLevel="1">
      <c r="A40" s="32" t="b">
        <v>1</v>
      </c>
      <c r="B40" s="59" t="s">
        <v>101</v>
      </c>
      <c r="C40" s="60" t="s">
        <v>102</v>
      </c>
      <c r="D40" s="40">
        <f>SUM(D41,D42)</f>
        <v>12</v>
      </c>
      <c r="E40" s="41">
        <f t="shared" si="15"/>
        <v>44917</v>
      </c>
      <c r="F40" s="41">
        <f>F41</f>
        <v>44917</v>
      </c>
      <c r="G40" s="45">
        <f t="shared" si="16"/>
        <v>600</v>
      </c>
      <c r="H40" s="37"/>
      <c r="I40" s="25"/>
      <c r="J40" s="40">
        <f>SUM(J41,J42)</f>
        <v>12</v>
      </c>
      <c r="K40" s="41">
        <f t="shared" si="17"/>
        <v>44917</v>
      </c>
      <c r="L40" s="41">
        <f>L41</f>
        <v>44917</v>
      </c>
      <c r="M40" s="45">
        <f t="shared" si="18"/>
        <v>600</v>
      </c>
    </row>
    <row r="41" outlineLevel="2">
      <c r="A41" s="32" t="b">
        <v>1</v>
      </c>
      <c r="B41" s="61" t="s">
        <v>103</v>
      </c>
      <c r="C41" s="59" t="s">
        <v>104</v>
      </c>
      <c r="D41" s="40">
        <v>4.0</v>
      </c>
      <c r="E41" s="62">
        <v>44917.0</v>
      </c>
      <c r="F41" s="62">
        <v>44917.0</v>
      </c>
      <c r="G41" s="45">
        <f t="shared" si="16"/>
        <v>200</v>
      </c>
      <c r="H41" s="37"/>
      <c r="I41" s="25"/>
      <c r="J41" s="40">
        <v>4.0</v>
      </c>
      <c r="K41" s="62">
        <v>44917.0</v>
      </c>
      <c r="L41" s="62">
        <v>44917.0</v>
      </c>
      <c r="M41" s="45">
        <f t="shared" si="18"/>
        <v>200</v>
      </c>
    </row>
    <row r="42" outlineLevel="2">
      <c r="A42" s="32" t="b">
        <v>1</v>
      </c>
      <c r="B42" s="61" t="s">
        <v>105</v>
      </c>
      <c r="C42" s="59" t="s">
        <v>106</v>
      </c>
      <c r="D42" s="40">
        <v>8.0</v>
      </c>
      <c r="E42" s="24"/>
      <c r="F42" s="24"/>
      <c r="G42" s="45">
        <f t="shared" si="16"/>
        <v>400</v>
      </c>
      <c r="H42" s="37"/>
      <c r="I42" s="25"/>
      <c r="J42" s="40">
        <v>8.0</v>
      </c>
      <c r="K42" s="24"/>
      <c r="L42" s="24"/>
      <c r="M42" s="45">
        <f t="shared" si="18"/>
        <v>400</v>
      </c>
    </row>
    <row r="43" outlineLevel="1">
      <c r="A43" s="32" t="b">
        <v>1</v>
      </c>
      <c r="B43" s="61" t="s">
        <v>107</v>
      </c>
      <c r="C43" s="60" t="s">
        <v>108</v>
      </c>
      <c r="D43" s="40">
        <f>SUM(D44,D45,D46,D47)</f>
        <v>23</v>
      </c>
      <c r="E43" s="41">
        <f>E44</f>
        <v>44918</v>
      </c>
      <c r="F43" s="41">
        <f>F48</f>
        <v>44922</v>
      </c>
      <c r="G43" s="45">
        <f t="shared" si="16"/>
        <v>1150</v>
      </c>
      <c r="H43" s="37"/>
      <c r="I43" s="25"/>
      <c r="J43" s="40">
        <f>SUM(J44,J45,J46,J47)</f>
        <v>23</v>
      </c>
      <c r="K43" s="41">
        <f>K44</f>
        <v>44918</v>
      </c>
      <c r="L43" s="41">
        <f>L48</f>
        <v>44922</v>
      </c>
      <c r="M43" s="45">
        <f t="shared" si="18"/>
        <v>1150</v>
      </c>
    </row>
    <row r="44" outlineLevel="2">
      <c r="A44" s="32" t="b">
        <v>1</v>
      </c>
      <c r="B44" s="61" t="s">
        <v>109</v>
      </c>
      <c r="C44" s="59" t="s">
        <v>110</v>
      </c>
      <c r="D44" s="40">
        <v>3.0</v>
      </c>
      <c r="E44" s="62">
        <v>44918.0</v>
      </c>
      <c r="F44" s="62">
        <v>44918.0</v>
      </c>
      <c r="G44" s="45">
        <f t="shared" si="16"/>
        <v>150</v>
      </c>
      <c r="H44" s="37"/>
      <c r="I44" s="25"/>
      <c r="J44" s="40">
        <v>3.0</v>
      </c>
      <c r="K44" s="62">
        <v>44918.0</v>
      </c>
      <c r="L44" s="62">
        <v>44918.0</v>
      </c>
      <c r="M44" s="45">
        <f t="shared" si="18"/>
        <v>150</v>
      </c>
    </row>
    <row r="45" outlineLevel="2">
      <c r="A45" s="32" t="b">
        <v>1</v>
      </c>
      <c r="B45" s="61" t="s">
        <v>111</v>
      </c>
      <c r="C45" s="59" t="s">
        <v>112</v>
      </c>
      <c r="D45" s="40">
        <v>6.0</v>
      </c>
      <c r="E45" s="24"/>
      <c r="F45" s="24"/>
      <c r="G45" s="45">
        <f t="shared" si="16"/>
        <v>300</v>
      </c>
      <c r="H45" s="37"/>
      <c r="I45" s="25"/>
      <c r="J45" s="40">
        <v>6.0</v>
      </c>
      <c r="K45" s="24"/>
      <c r="L45" s="24"/>
      <c r="M45" s="45">
        <f t="shared" si="18"/>
        <v>300</v>
      </c>
    </row>
    <row r="46" outlineLevel="2">
      <c r="A46" s="32" t="b">
        <v>1</v>
      </c>
      <c r="B46" s="61" t="s">
        <v>113</v>
      </c>
      <c r="C46" s="59" t="s">
        <v>114</v>
      </c>
      <c r="D46" s="40">
        <v>8.0</v>
      </c>
      <c r="E46" s="62">
        <v>44921.0</v>
      </c>
      <c r="F46" s="62">
        <v>44921.0</v>
      </c>
      <c r="G46" s="45">
        <f t="shared" si="16"/>
        <v>400</v>
      </c>
      <c r="H46" s="37"/>
      <c r="I46" s="25"/>
      <c r="J46" s="40">
        <v>8.0</v>
      </c>
      <c r="K46" s="62">
        <v>44921.0</v>
      </c>
      <c r="L46" s="62">
        <v>44921.0</v>
      </c>
      <c r="M46" s="45">
        <f t="shared" si="18"/>
        <v>400</v>
      </c>
    </row>
    <row r="47" outlineLevel="2">
      <c r="A47" s="32" t="b">
        <v>1</v>
      </c>
      <c r="B47" s="61" t="s">
        <v>115</v>
      </c>
      <c r="C47" s="59" t="s">
        <v>116</v>
      </c>
      <c r="D47" s="40">
        <v>6.0</v>
      </c>
      <c r="E47" s="24"/>
      <c r="F47" s="24"/>
      <c r="G47" s="45">
        <f t="shared" si="16"/>
        <v>300</v>
      </c>
      <c r="H47" s="37"/>
      <c r="I47" s="25"/>
      <c r="J47" s="40">
        <v>6.0</v>
      </c>
      <c r="K47" s="24"/>
      <c r="L47" s="24"/>
      <c r="M47" s="45">
        <f t="shared" si="18"/>
        <v>300</v>
      </c>
    </row>
    <row r="48" outlineLevel="1">
      <c r="A48" s="32" t="b">
        <v>1</v>
      </c>
      <c r="B48" s="61" t="s">
        <v>117</v>
      </c>
      <c r="C48" s="60" t="s">
        <v>118</v>
      </c>
      <c r="D48" s="40">
        <v>3.0</v>
      </c>
      <c r="E48" s="63">
        <v>44922.0</v>
      </c>
      <c r="F48" s="63">
        <v>44922.0</v>
      </c>
      <c r="G48" s="45">
        <f t="shared" si="16"/>
        <v>150</v>
      </c>
      <c r="H48" s="37"/>
      <c r="I48" s="25"/>
      <c r="J48" s="40">
        <v>3.0</v>
      </c>
      <c r="K48" s="63">
        <v>44922.0</v>
      </c>
      <c r="L48" s="63">
        <v>44922.0</v>
      </c>
      <c r="M48" s="45">
        <f t="shared" si="18"/>
        <v>150</v>
      </c>
    </row>
    <row r="49" outlineLevel="1">
      <c r="A49" s="32" t="b">
        <v>1</v>
      </c>
      <c r="B49" s="61" t="s">
        <v>119</v>
      </c>
      <c r="C49" s="60" t="s">
        <v>120</v>
      </c>
      <c r="D49" s="40">
        <v>3.0</v>
      </c>
      <c r="E49" s="63">
        <v>44923.0</v>
      </c>
      <c r="F49" s="63">
        <v>44923.0</v>
      </c>
      <c r="G49" s="45">
        <f t="shared" si="16"/>
        <v>150</v>
      </c>
      <c r="H49" s="37"/>
      <c r="I49" s="25"/>
      <c r="J49" s="40">
        <v>3.0</v>
      </c>
      <c r="K49" s="63">
        <v>44923.0</v>
      </c>
      <c r="L49" s="63">
        <v>44923.0</v>
      </c>
      <c r="M49" s="45">
        <f t="shared" si="18"/>
        <v>150</v>
      </c>
    </row>
    <row r="50">
      <c r="A50" s="32" t="b">
        <v>1</v>
      </c>
      <c r="B50" s="33" t="s">
        <v>121</v>
      </c>
      <c r="C50" s="33" t="s">
        <v>122</v>
      </c>
      <c r="D50" s="34">
        <f>SUM(D51,D52)</f>
        <v>31</v>
      </c>
      <c r="E50" s="35">
        <f>E51</f>
        <v>44917</v>
      </c>
      <c r="F50" s="35">
        <f>F52</f>
        <v>44923</v>
      </c>
      <c r="G50" s="58">
        <f t="shared" si="16"/>
        <v>1550</v>
      </c>
      <c r="H50" s="37">
        <f> G50/G3</f>
        <v>0.1141804788</v>
      </c>
      <c r="I50" s="25"/>
      <c r="J50" s="34">
        <f>SUM(J51,J52)</f>
        <v>31</v>
      </c>
      <c r="K50" s="35">
        <f>K51</f>
        <v>44917</v>
      </c>
      <c r="L50" s="35">
        <f>L52</f>
        <v>44923</v>
      </c>
      <c r="M50" s="58">
        <f t="shared" si="18"/>
        <v>1550</v>
      </c>
    </row>
    <row r="51" outlineLevel="1">
      <c r="A51" s="32" t="b">
        <v>1</v>
      </c>
      <c r="B51" s="64" t="s">
        <v>123</v>
      </c>
      <c r="C51" s="65" t="s">
        <v>124</v>
      </c>
      <c r="D51" s="40">
        <v>15.0</v>
      </c>
      <c r="E51" s="66">
        <v>44917.0</v>
      </c>
      <c r="F51" s="66">
        <v>44923.0</v>
      </c>
      <c r="G51" s="45">
        <f t="shared" si="16"/>
        <v>750</v>
      </c>
      <c r="H51" s="37"/>
      <c r="I51" s="25"/>
      <c r="J51" s="40">
        <v>15.0</v>
      </c>
      <c r="K51" s="66">
        <v>44917.0</v>
      </c>
      <c r="L51" s="66">
        <v>44923.0</v>
      </c>
      <c r="M51" s="45">
        <f t="shared" si="18"/>
        <v>750</v>
      </c>
    </row>
    <row r="52" outlineLevel="1">
      <c r="A52" s="32" t="b">
        <v>1</v>
      </c>
      <c r="B52" s="64" t="s">
        <v>125</v>
      </c>
      <c r="C52" s="65" t="s">
        <v>126</v>
      </c>
      <c r="D52" s="40">
        <v>16.0</v>
      </c>
      <c r="E52" s="66">
        <v>44917.0</v>
      </c>
      <c r="F52" s="66">
        <v>44923.0</v>
      </c>
      <c r="G52" s="45">
        <f t="shared" si="16"/>
        <v>800</v>
      </c>
      <c r="H52" s="37"/>
      <c r="I52" s="25"/>
      <c r="J52" s="40">
        <v>16.0</v>
      </c>
      <c r="K52" s="66">
        <v>44917.0</v>
      </c>
      <c r="L52" s="66">
        <v>44923.0</v>
      </c>
      <c r="M52" s="45">
        <f t="shared" si="18"/>
        <v>800</v>
      </c>
    </row>
    <row r="53">
      <c r="A53" s="32" t="b">
        <v>1</v>
      </c>
      <c r="B53" s="33" t="s">
        <v>127</v>
      </c>
      <c r="C53" s="33" t="s">
        <v>128</v>
      </c>
      <c r="D53" s="34">
        <f>SUM(D54,D55,D56,D57)</f>
        <v>104</v>
      </c>
      <c r="E53" s="67">
        <f>E54</f>
        <v>44924</v>
      </c>
      <c r="F53" s="35">
        <f>F57</f>
        <v>44965</v>
      </c>
      <c r="G53" s="36">
        <f>SUM(G54,G55,G56,G57)</f>
        <v>5200</v>
      </c>
      <c r="H53" s="37">
        <f> G53/G3</f>
        <v>0.3830570902</v>
      </c>
      <c r="I53" s="25"/>
      <c r="J53" s="34">
        <f>SUM(J54,J55,J56,J57)</f>
        <v>104</v>
      </c>
      <c r="K53" s="35">
        <f>K54</f>
        <v>44924</v>
      </c>
      <c r="L53" s="35">
        <f>L57</f>
        <v>44965</v>
      </c>
      <c r="M53" s="58">
        <f t="shared" si="18"/>
        <v>5200</v>
      </c>
    </row>
    <row r="54">
      <c r="A54" s="32" t="b">
        <v>1</v>
      </c>
      <c r="B54" s="38" t="s">
        <v>129</v>
      </c>
      <c r="C54" s="39" t="s">
        <v>130</v>
      </c>
      <c r="D54" s="40">
        <v>3.0</v>
      </c>
      <c r="E54" s="41">
        <v>44924.0</v>
      </c>
      <c r="F54" s="41">
        <v>44924.0</v>
      </c>
      <c r="G54" s="42">
        <f t="shared" ref="G54:G61" si="19">D54*50</f>
        <v>150</v>
      </c>
      <c r="H54" s="43"/>
      <c r="I54" s="25"/>
      <c r="J54" s="40">
        <v>3.0</v>
      </c>
      <c r="K54" s="41">
        <v>44924.0</v>
      </c>
      <c r="L54" s="41">
        <v>44924.0</v>
      </c>
      <c r="M54" s="45">
        <f t="shared" si="18"/>
        <v>150</v>
      </c>
    </row>
    <row r="55">
      <c r="A55" s="32" t="b">
        <v>1</v>
      </c>
      <c r="B55" s="38" t="s">
        <v>131</v>
      </c>
      <c r="C55" s="39" t="s">
        <v>132</v>
      </c>
      <c r="D55" s="40">
        <v>88.0</v>
      </c>
      <c r="E55" s="41">
        <v>44928.0</v>
      </c>
      <c r="F55" s="41">
        <v>44959.0</v>
      </c>
      <c r="G55" s="42">
        <f t="shared" si="19"/>
        <v>4400</v>
      </c>
      <c r="H55" s="43"/>
      <c r="I55" s="25"/>
      <c r="J55" s="40">
        <v>88.0</v>
      </c>
      <c r="K55" s="41">
        <v>44928.0</v>
      </c>
      <c r="L55" s="41">
        <v>44959.0</v>
      </c>
      <c r="M55" s="45">
        <f t="shared" si="18"/>
        <v>4400</v>
      </c>
    </row>
    <row r="56">
      <c r="A56" s="68" t="b">
        <v>1</v>
      </c>
      <c r="B56" s="69" t="s">
        <v>133</v>
      </c>
      <c r="C56" s="70" t="s">
        <v>134</v>
      </c>
      <c r="D56" s="71">
        <v>12.0</v>
      </c>
      <c r="E56" s="47">
        <v>44959.0</v>
      </c>
      <c r="F56" s="47">
        <v>44965.0</v>
      </c>
      <c r="G56" s="72">
        <f t="shared" si="19"/>
        <v>600</v>
      </c>
      <c r="H56" s="73"/>
      <c r="I56" s="25"/>
      <c r="J56" s="71">
        <v>12.0</v>
      </c>
      <c r="K56" s="47">
        <v>44960.0</v>
      </c>
      <c r="L56" s="47">
        <v>44965.0</v>
      </c>
      <c r="M56" s="45">
        <f t="shared" si="18"/>
        <v>600</v>
      </c>
    </row>
    <row r="57">
      <c r="A57" s="68" t="b">
        <v>1</v>
      </c>
      <c r="B57" s="69" t="s">
        <v>135</v>
      </c>
      <c r="C57" s="70" t="s">
        <v>136</v>
      </c>
      <c r="D57" s="71">
        <v>1.0</v>
      </c>
      <c r="E57" s="47">
        <v>44965.0</v>
      </c>
      <c r="F57" s="47">
        <v>44965.0</v>
      </c>
      <c r="G57" s="72">
        <f t="shared" si="19"/>
        <v>50</v>
      </c>
      <c r="H57" s="73"/>
      <c r="I57" s="25"/>
      <c r="J57" s="71">
        <v>1.0</v>
      </c>
      <c r="K57" s="47">
        <v>44965.0</v>
      </c>
      <c r="L57" s="47">
        <v>44965.0</v>
      </c>
      <c r="M57" s="45">
        <f t="shared" si="18"/>
        <v>50</v>
      </c>
    </row>
    <row r="58">
      <c r="A58" s="32" t="b">
        <v>1</v>
      </c>
      <c r="B58" s="33" t="s">
        <v>137</v>
      </c>
      <c r="C58" s="33" t="s">
        <v>138</v>
      </c>
      <c r="D58" s="34">
        <v>10.0</v>
      </c>
      <c r="E58" s="35">
        <v>44956.0</v>
      </c>
      <c r="F58" s="74">
        <v>44968.0</v>
      </c>
      <c r="G58" s="36">
        <f t="shared" si="19"/>
        <v>500</v>
      </c>
      <c r="H58" s="37">
        <f> G58/G3</f>
        <v>0.03683241252</v>
      </c>
      <c r="I58" s="25"/>
      <c r="J58" s="34">
        <v>10.0</v>
      </c>
      <c r="K58" s="35">
        <v>44956.0</v>
      </c>
      <c r="L58" s="74">
        <v>44968.0</v>
      </c>
      <c r="M58" s="36">
        <f t="shared" si="18"/>
        <v>500</v>
      </c>
    </row>
    <row r="59">
      <c r="A59" s="32" t="b">
        <v>1</v>
      </c>
      <c r="B59" s="38" t="s">
        <v>139</v>
      </c>
      <c r="C59" s="39" t="s">
        <v>140</v>
      </c>
      <c r="D59" s="40">
        <v>2.0</v>
      </c>
      <c r="E59" s="41">
        <v>44966.0</v>
      </c>
      <c r="F59" s="41">
        <v>44966.0</v>
      </c>
      <c r="G59" s="42">
        <f t="shared" si="19"/>
        <v>100</v>
      </c>
      <c r="H59" s="43"/>
      <c r="I59" s="25"/>
      <c r="J59" s="40">
        <v>2.0</v>
      </c>
      <c r="K59" s="41">
        <v>44966.0</v>
      </c>
      <c r="L59" s="41">
        <v>44966.0</v>
      </c>
      <c r="M59" s="42">
        <f t="shared" si="18"/>
        <v>100</v>
      </c>
    </row>
    <row r="60">
      <c r="A60" s="32" t="b">
        <v>1</v>
      </c>
      <c r="B60" s="38" t="s">
        <v>141</v>
      </c>
      <c r="C60" s="39" t="s">
        <v>142</v>
      </c>
      <c r="D60" s="40">
        <v>2.0</v>
      </c>
      <c r="E60" s="41">
        <v>44966.0</v>
      </c>
      <c r="F60" s="41">
        <v>44966.0</v>
      </c>
      <c r="G60" s="42">
        <f t="shared" si="19"/>
        <v>100</v>
      </c>
      <c r="H60" s="43"/>
      <c r="I60" s="25"/>
      <c r="J60" s="40">
        <v>2.0</v>
      </c>
      <c r="K60" s="41">
        <v>44966.0</v>
      </c>
      <c r="L60" s="41">
        <v>44966.0</v>
      </c>
      <c r="M60" s="42">
        <f t="shared" si="18"/>
        <v>100</v>
      </c>
    </row>
    <row r="61">
      <c r="A61" s="32" t="b">
        <v>1</v>
      </c>
      <c r="B61" s="38" t="s">
        <v>143</v>
      </c>
      <c r="C61" s="39" t="s">
        <v>144</v>
      </c>
      <c r="D61" s="40">
        <v>6.0</v>
      </c>
      <c r="E61" s="41">
        <v>44967.0</v>
      </c>
      <c r="F61" s="41">
        <v>44968.0</v>
      </c>
      <c r="G61" s="42">
        <f t="shared" si="19"/>
        <v>300</v>
      </c>
      <c r="H61" s="43"/>
      <c r="I61" s="25"/>
      <c r="J61" s="40">
        <v>6.0</v>
      </c>
      <c r="K61" s="41">
        <v>44967.0</v>
      </c>
      <c r="L61" s="41">
        <v>44968.0</v>
      </c>
      <c r="M61" s="42">
        <f t="shared" si="18"/>
        <v>300</v>
      </c>
    </row>
    <row r="62">
      <c r="A62" s="75" t="b">
        <v>1</v>
      </c>
      <c r="B62" s="76" t="s">
        <v>145</v>
      </c>
      <c r="C62" s="76" t="s">
        <v>146</v>
      </c>
      <c r="D62" s="77"/>
      <c r="E62" s="78">
        <v>44970.0</v>
      </c>
      <c r="F62" s="79"/>
      <c r="G62" s="80"/>
      <c r="H62" s="81"/>
      <c r="I62" s="24"/>
      <c r="J62" s="82"/>
      <c r="K62" s="83"/>
      <c r="L62" s="83"/>
      <c r="M62" s="79"/>
    </row>
  </sheetData>
  <mergeCells count="39">
    <mergeCell ref="H1:H2"/>
    <mergeCell ref="J1:M1"/>
    <mergeCell ref="K6:K8"/>
    <mergeCell ref="L6:L8"/>
    <mergeCell ref="K13:K14"/>
    <mergeCell ref="L13:L14"/>
    <mergeCell ref="E25:E26"/>
    <mergeCell ref="F25:F26"/>
    <mergeCell ref="K25:K26"/>
    <mergeCell ref="L25:L26"/>
    <mergeCell ref="K28:K29"/>
    <mergeCell ref="K30:K32"/>
    <mergeCell ref="L30:L32"/>
    <mergeCell ref="J38:M38"/>
    <mergeCell ref="E28:E29"/>
    <mergeCell ref="E30:E32"/>
    <mergeCell ref="F30:F32"/>
    <mergeCell ref="E38:F38"/>
    <mergeCell ref="E41:E42"/>
    <mergeCell ref="F41:F42"/>
    <mergeCell ref="K41:K42"/>
    <mergeCell ref="L41:L42"/>
    <mergeCell ref="E44:E45"/>
    <mergeCell ref="F44:F45"/>
    <mergeCell ref="K44:K45"/>
    <mergeCell ref="L44:L45"/>
    <mergeCell ref="E46:E47"/>
    <mergeCell ref="F46:F47"/>
    <mergeCell ref="K46:K47"/>
    <mergeCell ref="L46:L47"/>
    <mergeCell ref="J62:M62"/>
    <mergeCell ref="A1:B2"/>
    <mergeCell ref="C1:C2"/>
    <mergeCell ref="D1:D2"/>
    <mergeCell ref="E1:E2"/>
    <mergeCell ref="F1:F2"/>
    <mergeCell ref="G1:G2"/>
    <mergeCell ref="I1:I62"/>
    <mergeCell ref="E62:F6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3"/>
  <cols>
    <col customWidth="1" min="1" max="1" width="3.88"/>
    <col customWidth="1" min="2" max="2" width="6.38"/>
    <col customWidth="1" min="3" max="3" width="48.63"/>
    <col customWidth="1" min="4" max="4" width="9.5"/>
    <col customWidth="1" min="5" max="6" width="12.63"/>
    <col customWidth="1" min="7" max="8" width="9.5"/>
    <col customWidth="1" min="9" max="9" width="1.38"/>
    <col customWidth="1" min="10" max="13" width="12.63"/>
  </cols>
  <sheetData>
    <row r="1">
      <c r="A1" s="16" t="s">
        <v>147</v>
      </c>
      <c r="B1" s="17"/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  <c r="I1" s="18"/>
      <c r="J1" s="19" t="s">
        <v>26</v>
      </c>
      <c r="K1" s="20"/>
      <c r="L1" s="20"/>
      <c r="M1" s="21"/>
    </row>
    <row r="2">
      <c r="A2" s="22"/>
      <c r="B2" s="23"/>
      <c r="C2" s="24"/>
      <c r="D2" s="24"/>
      <c r="E2" s="24"/>
      <c r="F2" s="24"/>
      <c r="G2" s="24"/>
      <c r="H2" s="24"/>
      <c r="I2" s="25"/>
      <c r="J2" s="26" t="s">
        <v>21</v>
      </c>
      <c r="K2" s="26" t="s">
        <v>22</v>
      </c>
      <c r="L2" s="26" t="s">
        <v>23</v>
      </c>
      <c r="M2" s="26" t="s">
        <v>24</v>
      </c>
    </row>
    <row r="3">
      <c r="A3" s="27" t="b">
        <v>0</v>
      </c>
      <c r="B3" s="28" t="s">
        <v>27</v>
      </c>
      <c r="C3" s="28" t="s">
        <v>28</v>
      </c>
      <c r="D3" s="29">
        <f> SUM(D4,D23,D34,D39,D50,D53,D58)</f>
        <v>286.5</v>
      </c>
      <c r="E3" s="3">
        <f>E6</f>
        <v>44874</v>
      </c>
      <c r="F3" s="3">
        <f>E62</f>
        <v>44970</v>
      </c>
      <c r="G3" s="30">
        <f>SUM(G4,G23,G34,G39,G50,G53,G58)</f>
        <v>13225</v>
      </c>
      <c r="H3" s="31">
        <f> SUM(H4,H23,H34,H39,H50,H53,H58)</f>
        <v>1</v>
      </c>
      <c r="I3" s="25"/>
      <c r="J3" s="29">
        <f> SUM(J4,J23,J34,J39,J50,J53,J58)</f>
        <v>270.5</v>
      </c>
      <c r="K3" s="3">
        <f>K6</f>
        <v>44874</v>
      </c>
      <c r="L3" s="3" t="str">
        <f>K62</f>
        <v/>
      </c>
      <c r="M3" s="30">
        <f>SUM(M4,M23,M34,M39,M50,M53,M58)</f>
        <v>12425</v>
      </c>
    </row>
    <row r="4">
      <c r="A4" s="32" t="b">
        <v>1</v>
      </c>
      <c r="B4" s="33" t="s">
        <v>29</v>
      </c>
      <c r="C4" s="33" t="s">
        <v>30</v>
      </c>
      <c r="D4" s="34">
        <f>SUM(D5,D11,D19,D22)</f>
        <v>52</v>
      </c>
      <c r="E4" s="35">
        <f>E6</f>
        <v>44874</v>
      </c>
      <c r="F4" s="35">
        <f>F22</f>
        <v>44892</v>
      </c>
      <c r="G4" s="36">
        <f>SUM(G5,G11,G19,G22)</f>
        <v>1700</v>
      </c>
      <c r="H4" s="37">
        <f> G4/G3</f>
        <v>0.1285444234</v>
      </c>
      <c r="I4" s="25"/>
      <c r="J4" s="34">
        <f>SUM(J5,J11,J19,J22)</f>
        <v>52</v>
      </c>
      <c r="K4" s="35">
        <f>K6</f>
        <v>44874</v>
      </c>
      <c r="L4" s="35">
        <f>L22</f>
        <v>44892</v>
      </c>
      <c r="M4" s="36">
        <f>SUM(M5,M11,M19,M22)</f>
        <v>1700</v>
      </c>
    </row>
    <row r="5" outlineLevel="1" collapsed="1">
      <c r="A5" s="32" t="b">
        <v>1</v>
      </c>
      <c r="B5" s="38" t="s">
        <v>31</v>
      </c>
      <c r="C5" s="39" t="s">
        <v>32</v>
      </c>
      <c r="D5" s="40">
        <f>SUM(D6:D10)</f>
        <v>18</v>
      </c>
      <c r="E5" s="41">
        <f>E6</f>
        <v>44874</v>
      </c>
      <c r="F5" s="41">
        <f>F10</f>
        <v>44883</v>
      </c>
      <c r="G5" s="42">
        <f>SUM(G6,G7,G8,G9,G10)</f>
        <v>600</v>
      </c>
      <c r="H5" s="43"/>
      <c r="I5" s="25"/>
      <c r="J5" s="40">
        <f>SUM(J6:J10)</f>
        <v>18</v>
      </c>
      <c r="K5" s="41">
        <f>K6</f>
        <v>44874</v>
      </c>
      <c r="L5" s="41">
        <f>L10</f>
        <v>44883</v>
      </c>
      <c r="M5" s="42">
        <f>SUM(M6,M7,M8,M9,M10)</f>
        <v>600</v>
      </c>
    </row>
    <row r="6" hidden="1" outlineLevel="2">
      <c r="A6" s="32" t="b">
        <v>1</v>
      </c>
      <c r="B6" s="38" t="s">
        <v>33</v>
      </c>
      <c r="C6" s="38" t="s">
        <v>34</v>
      </c>
      <c r="D6" s="40">
        <v>2.0</v>
      </c>
      <c r="E6" s="44">
        <v>44874.0</v>
      </c>
      <c r="F6" s="44">
        <v>44874.0</v>
      </c>
      <c r="G6" s="45">
        <v>0.0</v>
      </c>
      <c r="H6" s="43"/>
      <c r="I6" s="25"/>
      <c r="J6" s="40">
        <v>2.0</v>
      </c>
      <c r="K6" s="44">
        <v>44874.0</v>
      </c>
      <c r="L6" s="44">
        <v>44874.0</v>
      </c>
      <c r="M6" s="45">
        <v>0.0</v>
      </c>
    </row>
    <row r="7" hidden="1" outlineLevel="2">
      <c r="A7" s="32" t="b">
        <v>1</v>
      </c>
      <c r="B7" s="38" t="s">
        <v>35</v>
      </c>
      <c r="C7" s="38" t="s">
        <v>36</v>
      </c>
      <c r="D7" s="40">
        <v>2.0</v>
      </c>
      <c r="E7" s="25"/>
      <c r="F7" s="25"/>
      <c r="G7" s="45">
        <v>0.0</v>
      </c>
      <c r="H7" s="43"/>
      <c r="I7" s="25"/>
      <c r="J7" s="40">
        <v>2.0</v>
      </c>
      <c r="K7" s="25"/>
      <c r="L7" s="25"/>
      <c r="M7" s="45">
        <v>0.0</v>
      </c>
    </row>
    <row r="8" hidden="1" outlineLevel="2">
      <c r="A8" s="32" t="b">
        <v>1</v>
      </c>
      <c r="B8" s="38" t="s">
        <v>37</v>
      </c>
      <c r="C8" s="38" t="s">
        <v>38</v>
      </c>
      <c r="D8" s="40">
        <v>2.0</v>
      </c>
      <c r="E8" s="24"/>
      <c r="F8" s="24"/>
      <c r="G8" s="45">
        <v>0.0</v>
      </c>
      <c r="H8" s="43"/>
      <c r="I8" s="25"/>
      <c r="J8" s="40">
        <v>2.0</v>
      </c>
      <c r="K8" s="24"/>
      <c r="L8" s="24"/>
      <c r="M8" s="45">
        <v>0.0</v>
      </c>
    </row>
    <row r="9" hidden="1" outlineLevel="2">
      <c r="A9" s="32" t="b">
        <v>1</v>
      </c>
      <c r="B9" s="38" t="s">
        <v>39</v>
      </c>
      <c r="C9" s="38" t="s">
        <v>40</v>
      </c>
      <c r="D9" s="40">
        <v>6.0</v>
      </c>
      <c r="E9" s="41">
        <v>44875.0</v>
      </c>
      <c r="F9" s="41">
        <v>44878.0</v>
      </c>
      <c r="G9" s="42">
        <f t="shared" ref="G9:G10" si="1">D9*50</f>
        <v>300</v>
      </c>
      <c r="H9" s="43"/>
      <c r="I9" s="25"/>
      <c r="J9" s="40">
        <v>6.0</v>
      </c>
      <c r="K9" s="41">
        <v>44875.0</v>
      </c>
      <c r="L9" s="41">
        <v>44878.0</v>
      </c>
      <c r="M9" s="42">
        <f t="shared" ref="M9:M10" si="2">J9*50</f>
        <v>300</v>
      </c>
    </row>
    <row r="10" hidden="1" outlineLevel="2">
      <c r="A10" s="32" t="b">
        <v>1</v>
      </c>
      <c r="B10" s="38" t="s">
        <v>41</v>
      </c>
      <c r="C10" s="38" t="s">
        <v>42</v>
      </c>
      <c r="D10" s="40">
        <v>6.0</v>
      </c>
      <c r="E10" s="41">
        <v>44879.0</v>
      </c>
      <c r="F10" s="41">
        <v>44883.0</v>
      </c>
      <c r="G10" s="42">
        <f t="shared" si="1"/>
        <v>300</v>
      </c>
      <c r="H10" s="43"/>
      <c r="I10" s="25"/>
      <c r="J10" s="40">
        <v>6.0</v>
      </c>
      <c r="K10" s="41">
        <v>44879.0</v>
      </c>
      <c r="L10" s="41">
        <v>44883.0</v>
      </c>
      <c r="M10" s="42">
        <f t="shared" si="2"/>
        <v>300</v>
      </c>
    </row>
    <row r="11" outlineLevel="1">
      <c r="A11" s="32" t="b">
        <v>1</v>
      </c>
      <c r="B11" s="38" t="s">
        <v>43</v>
      </c>
      <c r="C11" s="39" t="s">
        <v>44</v>
      </c>
      <c r="D11" s="40">
        <f>SUM(D12,D15)</f>
        <v>10</v>
      </c>
      <c r="E11" s="41">
        <f>E13</f>
        <v>44884</v>
      </c>
      <c r="F11" s="41">
        <f>F18</f>
        <v>44889</v>
      </c>
      <c r="G11" s="42">
        <f>SUM(G12,G15)</f>
        <v>500</v>
      </c>
      <c r="H11" s="43"/>
      <c r="I11" s="25"/>
      <c r="J11" s="40">
        <f>SUM(J12,J15)</f>
        <v>10</v>
      </c>
      <c r="K11" s="41">
        <f>K13</f>
        <v>44884</v>
      </c>
      <c r="L11" s="41">
        <f>L18</f>
        <v>44889</v>
      </c>
      <c r="M11" s="42">
        <f>SUM(M12,M15)</f>
        <v>500</v>
      </c>
    </row>
    <row r="12" outlineLevel="2">
      <c r="A12" s="32" t="b">
        <v>1</v>
      </c>
      <c r="B12" s="38" t="s">
        <v>45</v>
      </c>
      <c r="C12" s="38" t="s">
        <v>46</v>
      </c>
      <c r="D12" s="40">
        <f> SUM(D13:D14)</f>
        <v>3</v>
      </c>
      <c r="E12" s="41">
        <f t="shared" ref="E12:F12" si="3">E13</f>
        <v>44884</v>
      </c>
      <c r="F12" s="41">
        <f t="shared" si="3"/>
        <v>44884</v>
      </c>
      <c r="G12" s="42">
        <f>SUM(G13,G14)</f>
        <v>150</v>
      </c>
      <c r="H12" s="43"/>
      <c r="I12" s="25"/>
      <c r="J12" s="40">
        <f> SUM(J13:J14)</f>
        <v>3</v>
      </c>
      <c r="K12" s="41">
        <f t="shared" ref="K12:L12" si="4">K13</f>
        <v>44884</v>
      </c>
      <c r="L12" s="41">
        <f t="shared" si="4"/>
        <v>44884</v>
      </c>
      <c r="M12" s="42">
        <f>SUM(M13,M14)</f>
        <v>150</v>
      </c>
    </row>
    <row r="13" outlineLevel="3">
      <c r="A13" s="32" t="b">
        <v>1</v>
      </c>
      <c r="B13" s="38" t="s">
        <v>47</v>
      </c>
      <c r="C13" s="38" t="s">
        <v>48</v>
      </c>
      <c r="D13" s="40">
        <v>0.0</v>
      </c>
      <c r="E13" s="44">
        <v>44884.0</v>
      </c>
      <c r="F13" s="44">
        <v>44884.0</v>
      </c>
      <c r="G13" s="42">
        <f t="shared" ref="G13:G14" si="5">D13*50</f>
        <v>0</v>
      </c>
      <c r="H13" s="43"/>
      <c r="I13" s="25"/>
      <c r="J13" s="40">
        <v>0.0</v>
      </c>
      <c r="K13" s="44">
        <v>44884.0</v>
      </c>
      <c r="L13" s="44">
        <v>44884.0</v>
      </c>
      <c r="M13" s="42">
        <f t="shared" ref="M13:M14" si="6">J13*50</f>
        <v>0</v>
      </c>
    </row>
    <row r="14" outlineLevel="3">
      <c r="A14" s="32" t="b">
        <v>1</v>
      </c>
      <c r="B14" s="38" t="s">
        <v>49</v>
      </c>
      <c r="C14" s="38" t="s">
        <v>50</v>
      </c>
      <c r="D14" s="40">
        <v>3.0</v>
      </c>
      <c r="E14" s="24"/>
      <c r="F14" s="24"/>
      <c r="G14" s="42">
        <f t="shared" si="5"/>
        <v>150</v>
      </c>
      <c r="H14" s="43"/>
      <c r="I14" s="25"/>
      <c r="J14" s="40">
        <v>3.0</v>
      </c>
      <c r="K14" s="24"/>
      <c r="L14" s="24"/>
      <c r="M14" s="42">
        <f t="shared" si="6"/>
        <v>150</v>
      </c>
    </row>
    <row r="15" outlineLevel="2">
      <c r="A15" s="32" t="b">
        <v>1</v>
      </c>
      <c r="B15" s="38" t="s">
        <v>51</v>
      </c>
      <c r="C15" s="38" t="s">
        <v>52</v>
      </c>
      <c r="D15" s="40">
        <f>SUM(D16:D18)</f>
        <v>7</v>
      </c>
      <c r="E15" s="41">
        <f>E16</f>
        <v>44886</v>
      </c>
      <c r="F15" s="41">
        <f>F18</f>
        <v>44889</v>
      </c>
      <c r="G15" s="42">
        <f>SUM(G16,G17,G18)</f>
        <v>350</v>
      </c>
      <c r="H15" s="43"/>
      <c r="I15" s="25"/>
      <c r="J15" s="40">
        <f>SUM(J16:J18)</f>
        <v>7</v>
      </c>
      <c r="K15" s="41">
        <f>K16</f>
        <v>44886</v>
      </c>
      <c r="L15" s="41">
        <f>L18</f>
        <v>44889</v>
      </c>
      <c r="M15" s="42">
        <f>SUM(M16,M17,M18)</f>
        <v>350</v>
      </c>
    </row>
    <row r="16" outlineLevel="3">
      <c r="A16" s="32" t="b">
        <v>1</v>
      </c>
      <c r="B16" s="38" t="s">
        <v>53</v>
      </c>
      <c r="C16" s="38" t="s">
        <v>54</v>
      </c>
      <c r="D16" s="40">
        <v>6.0</v>
      </c>
      <c r="E16" s="41">
        <v>44886.0</v>
      </c>
      <c r="F16" s="41">
        <v>44887.0</v>
      </c>
      <c r="G16" s="42">
        <f t="shared" ref="G16:G18" si="7">D16*50</f>
        <v>300</v>
      </c>
      <c r="H16" s="43"/>
      <c r="I16" s="25"/>
      <c r="J16" s="40">
        <v>6.0</v>
      </c>
      <c r="K16" s="41">
        <v>44886.0</v>
      </c>
      <c r="L16" s="41">
        <v>44887.0</v>
      </c>
      <c r="M16" s="42">
        <f t="shared" ref="M16:M18" si="8">J16*50</f>
        <v>300</v>
      </c>
    </row>
    <row r="17" outlineLevel="3">
      <c r="A17" s="32" t="b">
        <v>1</v>
      </c>
      <c r="B17" s="38" t="s">
        <v>55</v>
      </c>
      <c r="C17" s="38" t="s">
        <v>56</v>
      </c>
      <c r="D17" s="40">
        <v>0.6</v>
      </c>
      <c r="E17" s="41">
        <v>44888.0</v>
      </c>
      <c r="F17" s="41">
        <v>44888.0</v>
      </c>
      <c r="G17" s="42">
        <f t="shared" si="7"/>
        <v>30</v>
      </c>
      <c r="H17" s="43"/>
      <c r="I17" s="25"/>
      <c r="J17" s="40">
        <v>0.6</v>
      </c>
      <c r="K17" s="41">
        <v>44888.0</v>
      </c>
      <c r="L17" s="41">
        <v>44888.0</v>
      </c>
      <c r="M17" s="42">
        <f t="shared" si="8"/>
        <v>30</v>
      </c>
    </row>
    <row r="18" outlineLevel="3">
      <c r="A18" s="32" t="b">
        <v>1</v>
      </c>
      <c r="B18" s="38" t="s">
        <v>57</v>
      </c>
      <c r="C18" s="38" t="s">
        <v>58</v>
      </c>
      <c r="D18" s="40">
        <v>0.4</v>
      </c>
      <c r="E18" s="41">
        <v>44889.0</v>
      </c>
      <c r="F18" s="41">
        <v>44889.0</v>
      </c>
      <c r="G18" s="42">
        <f t="shared" si="7"/>
        <v>20</v>
      </c>
      <c r="H18" s="43"/>
      <c r="I18" s="25"/>
      <c r="J18" s="40">
        <v>0.4</v>
      </c>
      <c r="K18" s="41">
        <v>44889.0</v>
      </c>
      <c r="L18" s="41">
        <v>44889.0</v>
      </c>
      <c r="M18" s="42">
        <f t="shared" si="8"/>
        <v>20</v>
      </c>
    </row>
    <row r="19" outlineLevel="1" collapsed="1">
      <c r="A19" s="32" t="b">
        <v>1</v>
      </c>
      <c r="B19" s="38" t="s">
        <v>59</v>
      </c>
      <c r="C19" s="39" t="s">
        <v>60</v>
      </c>
      <c r="D19" s="40">
        <f>SUM(D20:D21)</f>
        <v>12</v>
      </c>
      <c r="E19" s="41">
        <f>E20</f>
        <v>44890</v>
      </c>
      <c r="F19" s="41">
        <f>F21</f>
        <v>44891</v>
      </c>
      <c r="G19" s="42">
        <f>SUM(G21,G20)</f>
        <v>0</v>
      </c>
      <c r="H19" s="43"/>
      <c r="I19" s="25"/>
      <c r="J19" s="40">
        <f>SUM(J20:J21)</f>
        <v>12</v>
      </c>
      <c r="K19" s="41">
        <f>K20</f>
        <v>44890</v>
      </c>
      <c r="L19" s="41">
        <f>L21</f>
        <v>44891</v>
      </c>
      <c r="M19" s="42">
        <f>SUM(M21,M20)</f>
        <v>0</v>
      </c>
    </row>
    <row r="20" hidden="1" outlineLevel="2">
      <c r="A20" s="32" t="b">
        <v>1</v>
      </c>
      <c r="B20" s="38" t="s">
        <v>61</v>
      </c>
      <c r="C20" s="38" t="s">
        <v>62</v>
      </c>
      <c r="D20" s="40">
        <v>3.0</v>
      </c>
      <c r="E20" s="41">
        <v>44890.0</v>
      </c>
      <c r="F20" s="41">
        <v>44890.0</v>
      </c>
      <c r="G20" s="45">
        <v>0.0</v>
      </c>
      <c r="H20" s="43"/>
      <c r="I20" s="25"/>
      <c r="J20" s="40">
        <v>3.0</v>
      </c>
      <c r="K20" s="41">
        <v>44890.0</v>
      </c>
      <c r="L20" s="41">
        <v>44890.0</v>
      </c>
      <c r="M20" s="45">
        <v>0.0</v>
      </c>
    </row>
    <row r="21" hidden="1" outlineLevel="2">
      <c r="A21" s="32" t="b">
        <v>1</v>
      </c>
      <c r="B21" s="38" t="s">
        <v>63</v>
      </c>
      <c r="C21" s="38" t="s">
        <v>64</v>
      </c>
      <c r="D21" s="40">
        <v>9.0</v>
      </c>
      <c r="E21" s="41">
        <v>44891.0</v>
      </c>
      <c r="F21" s="41">
        <v>44891.0</v>
      </c>
      <c r="G21" s="45">
        <v>0.0</v>
      </c>
      <c r="H21" s="43"/>
      <c r="I21" s="25"/>
      <c r="J21" s="40">
        <v>9.0</v>
      </c>
      <c r="K21" s="41">
        <v>44891.0</v>
      </c>
      <c r="L21" s="41">
        <v>44891.0</v>
      </c>
      <c r="M21" s="45">
        <v>0.0</v>
      </c>
    </row>
    <row r="22" outlineLevel="1">
      <c r="A22" s="32" t="b">
        <v>1</v>
      </c>
      <c r="B22" s="38" t="s">
        <v>65</v>
      </c>
      <c r="C22" s="39" t="s">
        <v>66</v>
      </c>
      <c r="D22" s="40">
        <v>12.0</v>
      </c>
      <c r="E22" s="41">
        <v>44892.0</v>
      </c>
      <c r="F22" s="41">
        <v>44892.0</v>
      </c>
      <c r="G22" s="42">
        <f>D22*50</f>
        <v>600</v>
      </c>
      <c r="H22" s="43"/>
      <c r="I22" s="25"/>
      <c r="J22" s="40">
        <v>12.0</v>
      </c>
      <c r="K22" s="41">
        <v>44892.0</v>
      </c>
      <c r="L22" s="41">
        <v>44892.0</v>
      </c>
      <c r="M22" s="42">
        <f>J22*50</f>
        <v>600</v>
      </c>
    </row>
    <row r="23">
      <c r="A23" s="32" t="b">
        <v>1</v>
      </c>
      <c r="B23" s="33" t="s">
        <v>67</v>
      </c>
      <c r="C23" s="33" t="s">
        <v>68</v>
      </c>
      <c r="D23" s="34">
        <f>SUM(D24,D25,D26,D27,D33)</f>
        <v>36</v>
      </c>
      <c r="E23" s="35">
        <f>E24</f>
        <v>44893</v>
      </c>
      <c r="F23" s="35">
        <f>F33</f>
        <v>44899</v>
      </c>
      <c r="G23" s="36">
        <f>SUM(G24,G25,G26,G27,G33)</f>
        <v>1600</v>
      </c>
      <c r="H23" s="37">
        <f> G23/G3</f>
        <v>0.1209829868</v>
      </c>
      <c r="I23" s="25"/>
      <c r="J23" s="34">
        <f>SUM(J24,J25,J26,J27,J33)</f>
        <v>36</v>
      </c>
      <c r="K23" s="35">
        <f>K24</f>
        <v>44893</v>
      </c>
      <c r="L23" s="35">
        <f>L33</f>
        <v>44899</v>
      </c>
      <c r="M23" s="36">
        <f>SUM(M24,M25,M26,M27,M33)</f>
        <v>1600</v>
      </c>
    </row>
    <row r="24" outlineLevel="1">
      <c r="A24" s="32" t="b">
        <v>1</v>
      </c>
      <c r="B24" s="38" t="s">
        <v>69</v>
      </c>
      <c r="C24" s="39" t="s">
        <v>70</v>
      </c>
      <c r="D24" s="40">
        <v>6.0</v>
      </c>
      <c r="E24" s="41">
        <v>44893.0</v>
      </c>
      <c r="F24" s="41">
        <v>44893.0</v>
      </c>
      <c r="G24" s="42">
        <f>D24*50</f>
        <v>300</v>
      </c>
      <c r="H24" s="43"/>
      <c r="I24" s="25"/>
      <c r="J24" s="40">
        <v>6.0</v>
      </c>
      <c r="K24" s="41">
        <v>44893.0</v>
      </c>
      <c r="L24" s="41">
        <v>44893.0</v>
      </c>
      <c r="M24" s="42">
        <f>J24*50</f>
        <v>300</v>
      </c>
    </row>
    <row r="25" outlineLevel="1">
      <c r="A25" s="32" t="b">
        <v>1</v>
      </c>
      <c r="B25" s="38" t="s">
        <v>71</v>
      </c>
      <c r="C25" s="39" t="s">
        <v>72</v>
      </c>
      <c r="D25" s="40">
        <v>4.0</v>
      </c>
      <c r="E25" s="44">
        <v>44894.0</v>
      </c>
      <c r="F25" s="44">
        <v>44894.0</v>
      </c>
      <c r="G25" s="42">
        <f t="shared" ref="G25:G26" si="9">100</f>
        <v>100</v>
      </c>
      <c r="H25" s="43"/>
      <c r="I25" s="25"/>
      <c r="J25" s="40">
        <v>4.0</v>
      </c>
      <c r="K25" s="44">
        <v>44894.0</v>
      </c>
      <c r="L25" s="44">
        <v>44894.0</v>
      </c>
      <c r="M25" s="42">
        <f t="shared" ref="M25:M26" si="10">100</f>
        <v>100</v>
      </c>
    </row>
    <row r="26" outlineLevel="1">
      <c r="A26" s="32" t="b">
        <v>1</v>
      </c>
      <c r="B26" s="38" t="s">
        <v>73</v>
      </c>
      <c r="C26" s="39" t="s">
        <v>74</v>
      </c>
      <c r="D26" s="40">
        <v>4.0</v>
      </c>
      <c r="E26" s="24"/>
      <c r="F26" s="24"/>
      <c r="G26" s="42">
        <f t="shared" si="9"/>
        <v>100</v>
      </c>
      <c r="H26" s="43"/>
      <c r="I26" s="25"/>
      <c r="J26" s="40">
        <v>4.0</v>
      </c>
      <c r="K26" s="24"/>
      <c r="L26" s="24"/>
      <c r="M26" s="42">
        <f t="shared" si="10"/>
        <v>100</v>
      </c>
    </row>
    <row r="27" outlineLevel="1">
      <c r="A27" s="32" t="b">
        <v>1</v>
      </c>
      <c r="B27" s="38" t="s">
        <v>75</v>
      </c>
      <c r="C27" s="39" t="s">
        <v>76</v>
      </c>
      <c r="D27" s="40">
        <f>SUM(D28:D32)</f>
        <v>16</v>
      </c>
      <c r="E27" s="41">
        <f>E28</f>
        <v>44895</v>
      </c>
      <c r="F27" s="41">
        <f>F30</f>
        <v>44897</v>
      </c>
      <c r="G27" s="42">
        <f>SUM(G28,G29,G30,G31,G32)</f>
        <v>800</v>
      </c>
      <c r="H27" s="43"/>
      <c r="I27" s="25"/>
      <c r="J27" s="40">
        <f>SUM(J28:J32)</f>
        <v>16</v>
      </c>
      <c r="K27" s="41">
        <f>K28</f>
        <v>44895</v>
      </c>
      <c r="L27" s="41">
        <f>L30</f>
        <v>44897</v>
      </c>
      <c r="M27" s="42">
        <f>SUM(M28,M29,M30,M31,M32)</f>
        <v>800</v>
      </c>
    </row>
    <row r="28" outlineLevel="2">
      <c r="A28" s="32" t="b">
        <v>1</v>
      </c>
      <c r="B28" s="38" t="s">
        <v>77</v>
      </c>
      <c r="C28" s="38" t="s">
        <v>78</v>
      </c>
      <c r="D28" s="40">
        <v>1.0</v>
      </c>
      <c r="E28" s="48">
        <v>44895.0</v>
      </c>
      <c r="F28" s="41">
        <v>44895.0</v>
      </c>
      <c r="G28" s="42">
        <f t="shared" ref="G28:G33" si="11">D28*50</f>
        <v>50</v>
      </c>
      <c r="H28" s="43"/>
      <c r="I28" s="25"/>
      <c r="J28" s="40">
        <v>1.0</v>
      </c>
      <c r="K28" s="48">
        <v>44895.0</v>
      </c>
      <c r="L28" s="41">
        <v>44895.0</v>
      </c>
      <c r="M28" s="42">
        <f t="shared" ref="M28:M33" si="12">J28*50</f>
        <v>50</v>
      </c>
    </row>
    <row r="29" outlineLevel="2">
      <c r="A29" s="32" t="b">
        <v>1</v>
      </c>
      <c r="B29" s="38" t="s">
        <v>79</v>
      </c>
      <c r="C29" s="38" t="s">
        <v>80</v>
      </c>
      <c r="D29" s="40">
        <v>6.0</v>
      </c>
      <c r="E29" s="24"/>
      <c r="F29" s="41">
        <v>44896.0</v>
      </c>
      <c r="G29" s="42">
        <f t="shared" si="11"/>
        <v>300</v>
      </c>
      <c r="H29" s="43"/>
      <c r="I29" s="25"/>
      <c r="J29" s="40">
        <v>6.0</v>
      </c>
      <c r="K29" s="24"/>
      <c r="L29" s="41">
        <v>44896.0</v>
      </c>
      <c r="M29" s="42">
        <f t="shared" si="12"/>
        <v>300</v>
      </c>
    </row>
    <row r="30" outlineLevel="2">
      <c r="A30" s="32" t="b">
        <v>1</v>
      </c>
      <c r="B30" s="38" t="s">
        <v>81</v>
      </c>
      <c r="C30" s="38" t="s">
        <v>82</v>
      </c>
      <c r="D30" s="40">
        <v>3.0</v>
      </c>
      <c r="E30" s="44">
        <v>44897.0</v>
      </c>
      <c r="F30" s="44">
        <v>44897.0</v>
      </c>
      <c r="G30" s="42">
        <f t="shared" si="11"/>
        <v>150</v>
      </c>
      <c r="H30" s="43"/>
      <c r="I30" s="25"/>
      <c r="J30" s="40">
        <v>3.0</v>
      </c>
      <c r="K30" s="44">
        <v>44897.0</v>
      </c>
      <c r="L30" s="44">
        <v>44897.0</v>
      </c>
      <c r="M30" s="42">
        <f t="shared" si="12"/>
        <v>150</v>
      </c>
    </row>
    <row r="31" outlineLevel="2">
      <c r="A31" s="32" t="b">
        <v>1</v>
      </c>
      <c r="B31" s="38" t="s">
        <v>83</v>
      </c>
      <c r="C31" s="38" t="s">
        <v>84</v>
      </c>
      <c r="D31" s="40">
        <v>3.0</v>
      </c>
      <c r="E31" s="25"/>
      <c r="F31" s="25"/>
      <c r="G31" s="42">
        <f t="shared" si="11"/>
        <v>150</v>
      </c>
      <c r="H31" s="43"/>
      <c r="I31" s="25"/>
      <c r="J31" s="40">
        <v>3.0</v>
      </c>
      <c r="K31" s="25"/>
      <c r="L31" s="25"/>
      <c r="M31" s="42">
        <f t="shared" si="12"/>
        <v>150</v>
      </c>
    </row>
    <row r="32" outlineLevel="2">
      <c r="A32" s="32" t="b">
        <v>1</v>
      </c>
      <c r="B32" s="38" t="s">
        <v>85</v>
      </c>
      <c r="C32" s="38" t="s">
        <v>86</v>
      </c>
      <c r="D32" s="40">
        <v>3.0</v>
      </c>
      <c r="E32" s="24"/>
      <c r="F32" s="24"/>
      <c r="G32" s="42">
        <f t="shared" si="11"/>
        <v>150</v>
      </c>
      <c r="H32" s="43"/>
      <c r="I32" s="25"/>
      <c r="J32" s="40">
        <v>3.0</v>
      </c>
      <c r="K32" s="24"/>
      <c r="L32" s="24"/>
      <c r="M32" s="42">
        <f t="shared" si="12"/>
        <v>150</v>
      </c>
    </row>
    <row r="33" outlineLevel="1">
      <c r="A33" s="32" t="b">
        <v>1</v>
      </c>
      <c r="B33" s="38" t="s">
        <v>87</v>
      </c>
      <c r="C33" s="39" t="s">
        <v>88</v>
      </c>
      <c r="D33" s="40">
        <v>6.0</v>
      </c>
      <c r="E33" s="41">
        <v>44898.0</v>
      </c>
      <c r="F33" s="41">
        <v>44899.0</v>
      </c>
      <c r="G33" s="42">
        <f t="shared" si="11"/>
        <v>300</v>
      </c>
      <c r="H33" s="43"/>
      <c r="I33" s="25"/>
      <c r="J33" s="40">
        <v>6.0</v>
      </c>
      <c r="K33" s="41">
        <v>44898.0</v>
      </c>
      <c r="L33" s="41">
        <v>44899.0</v>
      </c>
      <c r="M33" s="42">
        <f t="shared" si="12"/>
        <v>300</v>
      </c>
    </row>
    <row r="34">
      <c r="A34" s="32" t="b">
        <v>1</v>
      </c>
      <c r="B34" s="33" t="s">
        <v>89</v>
      </c>
      <c r="C34" s="33" t="s">
        <v>90</v>
      </c>
      <c r="D34" s="34">
        <f>SUM(D35:D37)</f>
        <v>19.5</v>
      </c>
      <c r="E34" s="35">
        <f>E35</f>
        <v>44902</v>
      </c>
      <c r="F34" s="35">
        <f>F37</f>
        <v>44905</v>
      </c>
      <c r="G34" s="36">
        <f>SUM(G35,G36,G37)</f>
        <v>975</v>
      </c>
      <c r="H34" s="37">
        <f> G34/G3</f>
        <v>0.07372400756</v>
      </c>
      <c r="I34" s="25"/>
      <c r="J34" s="34">
        <f>SUM(J35:J37)</f>
        <v>19.5</v>
      </c>
      <c r="K34" s="35">
        <f>K35</f>
        <v>44902</v>
      </c>
      <c r="L34" s="35">
        <f>L37</f>
        <v>44905</v>
      </c>
      <c r="M34" s="36">
        <f>SUM(M35,M36,M37)</f>
        <v>975</v>
      </c>
    </row>
    <row r="35" outlineLevel="1">
      <c r="A35" s="32" t="b">
        <v>1</v>
      </c>
      <c r="B35" s="38" t="s">
        <v>91</v>
      </c>
      <c r="C35" s="39" t="s">
        <v>92</v>
      </c>
      <c r="D35" s="40">
        <v>6.0</v>
      </c>
      <c r="E35" s="41">
        <v>44902.0</v>
      </c>
      <c r="F35" s="41">
        <v>44902.0</v>
      </c>
      <c r="G35" s="42">
        <f t="shared" ref="G35:G37" si="13">D35*50</f>
        <v>300</v>
      </c>
      <c r="H35" s="43"/>
      <c r="I35" s="25"/>
      <c r="J35" s="40">
        <v>6.0</v>
      </c>
      <c r="K35" s="41">
        <v>44902.0</v>
      </c>
      <c r="L35" s="41">
        <v>44902.0</v>
      </c>
      <c r="M35" s="42">
        <f t="shared" ref="M35:M37" si="14">J35*50</f>
        <v>300</v>
      </c>
    </row>
    <row r="36" outlineLevel="1">
      <c r="A36" s="32" t="b">
        <v>1</v>
      </c>
      <c r="B36" s="38" t="s">
        <v>93</v>
      </c>
      <c r="C36" s="39" t="s">
        <v>94</v>
      </c>
      <c r="D36" s="40">
        <v>6.0</v>
      </c>
      <c r="E36" s="41">
        <v>44903.0</v>
      </c>
      <c r="F36" s="41">
        <v>44903.0</v>
      </c>
      <c r="G36" s="42">
        <f t="shared" si="13"/>
        <v>300</v>
      </c>
      <c r="H36" s="43"/>
      <c r="I36" s="25"/>
      <c r="J36" s="40">
        <v>6.0</v>
      </c>
      <c r="K36" s="41">
        <v>44903.0</v>
      </c>
      <c r="L36" s="41">
        <v>44903.0</v>
      </c>
      <c r="M36" s="42">
        <f t="shared" si="14"/>
        <v>300</v>
      </c>
    </row>
    <row r="37" outlineLevel="1">
      <c r="A37" s="32" t="b">
        <v>1</v>
      </c>
      <c r="B37" s="38" t="s">
        <v>95</v>
      </c>
      <c r="C37" s="39" t="s">
        <v>96</v>
      </c>
      <c r="D37" s="40">
        <v>7.5</v>
      </c>
      <c r="E37" s="41">
        <v>44905.0</v>
      </c>
      <c r="F37" s="41">
        <v>44905.0</v>
      </c>
      <c r="G37" s="42">
        <f t="shared" si="13"/>
        <v>375</v>
      </c>
      <c r="H37" s="43"/>
      <c r="I37" s="25"/>
      <c r="J37" s="40">
        <v>7.5</v>
      </c>
      <c r="K37" s="41">
        <v>44905.0</v>
      </c>
      <c r="L37" s="41">
        <v>44905.0</v>
      </c>
      <c r="M37" s="42">
        <f t="shared" si="14"/>
        <v>375</v>
      </c>
    </row>
    <row r="38">
      <c r="A38" s="49" t="b">
        <v>1</v>
      </c>
      <c r="B38" s="50" t="s">
        <v>97</v>
      </c>
      <c r="C38" s="50" t="s">
        <v>98</v>
      </c>
      <c r="D38" s="51"/>
      <c r="E38" s="52">
        <v>44907.0</v>
      </c>
      <c r="F38" s="53"/>
      <c r="G38" s="54"/>
      <c r="H38" s="55"/>
      <c r="I38" s="25"/>
      <c r="J38" s="56"/>
      <c r="K38" s="57"/>
      <c r="L38" s="57"/>
      <c r="M38" s="17"/>
    </row>
    <row r="39">
      <c r="A39" s="32" t="b">
        <v>1</v>
      </c>
      <c r="B39" s="33" t="s">
        <v>99</v>
      </c>
      <c r="C39" s="33" t="s">
        <v>100</v>
      </c>
      <c r="D39" s="34">
        <f>SUM(D40,D43,D48,D49)</f>
        <v>41</v>
      </c>
      <c r="E39" s="35">
        <f t="shared" ref="E39:E40" si="15">E40</f>
        <v>44917</v>
      </c>
      <c r="F39" s="35">
        <f>F49</f>
        <v>44923</v>
      </c>
      <c r="G39" s="58">
        <f t="shared" ref="G39:G52" si="16">D39*50</f>
        <v>2050</v>
      </c>
      <c r="H39" s="37">
        <f> G39/G3</f>
        <v>0.1550094518</v>
      </c>
      <c r="I39" s="25"/>
      <c r="J39" s="34">
        <f>SUM(J40,J43,J48,J49)</f>
        <v>41</v>
      </c>
      <c r="K39" s="35">
        <f t="shared" ref="K39:K40" si="17">K40</f>
        <v>44917</v>
      </c>
      <c r="L39" s="35">
        <f>L49</f>
        <v>44923</v>
      </c>
      <c r="M39" s="58">
        <f t="shared" ref="M39:M55" si="18">J39*50</f>
        <v>2050</v>
      </c>
    </row>
    <row r="40" outlineLevel="1">
      <c r="A40" s="32" t="b">
        <v>1</v>
      </c>
      <c r="B40" s="59" t="s">
        <v>101</v>
      </c>
      <c r="C40" s="60" t="s">
        <v>102</v>
      </c>
      <c r="D40" s="40">
        <f>SUM(D41,D42)</f>
        <v>12</v>
      </c>
      <c r="E40" s="41">
        <f t="shared" si="15"/>
        <v>44917</v>
      </c>
      <c r="F40" s="41">
        <f>F41</f>
        <v>44917</v>
      </c>
      <c r="G40" s="45">
        <f t="shared" si="16"/>
        <v>600</v>
      </c>
      <c r="H40" s="37"/>
      <c r="I40" s="25"/>
      <c r="J40" s="40">
        <f>SUM(J41,J42)</f>
        <v>12</v>
      </c>
      <c r="K40" s="41">
        <f t="shared" si="17"/>
        <v>44917</v>
      </c>
      <c r="L40" s="41">
        <f>L41</f>
        <v>44917</v>
      </c>
      <c r="M40" s="45">
        <f t="shared" si="18"/>
        <v>600</v>
      </c>
    </row>
    <row r="41" outlineLevel="2">
      <c r="A41" s="32" t="b">
        <v>1</v>
      </c>
      <c r="B41" s="61" t="s">
        <v>103</v>
      </c>
      <c r="C41" s="59" t="s">
        <v>104</v>
      </c>
      <c r="D41" s="40">
        <v>4.0</v>
      </c>
      <c r="E41" s="62">
        <v>44917.0</v>
      </c>
      <c r="F41" s="62">
        <v>44917.0</v>
      </c>
      <c r="G41" s="45">
        <f t="shared" si="16"/>
        <v>200</v>
      </c>
      <c r="H41" s="37"/>
      <c r="I41" s="25"/>
      <c r="J41" s="40">
        <v>4.0</v>
      </c>
      <c r="K41" s="62">
        <v>44917.0</v>
      </c>
      <c r="L41" s="62">
        <v>44917.0</v>
      </c>
      <c r="M41" s="45">
        <f t="shared" si="18"/>
        <v>200</v>
      </c>
    </row>
    <row r="42" outlineLevel="2">
      <c r="A42" s="32" t="b">
        <v>1</v>
      </c>
      <c r="B42" s="61" t="s">
        <v>105</v>
      </c>
      <c r="C42" s="59" t="s">
        <v>106</v>
      </c>
      <c r="D42" s="40">
        <v>8.0</v>
      </c>
      <c r="E42" s="24"/>
      <c r="F42" s="24"/>
      <c r="G42" s="45">
        <f t="shared" si="16"/>
        <v>400</v>
      </c>
      <c r="H42" s="37"/>
      <c r="I42" s="25"/>
      <c r="J42" s="40">
        <v>8.0</v>
      </c>
      <c r="K42" s="24"/>
      <c r="L42" s="24"/>
      <c r="M42" s="45">
        <f t="shared" si="18"/>
        <v>400</v>
      </c>
    </row>
    <row r="43" outlineLevel="1">
      <c r="A43" s="32" t="b">
        <v>1</v>
      </c>
      <c r="B43" s="61" t="s">
        <v>107</v>
      </c>
      <c r="C43" s="60" t="s">
        <v>108</v>
      </c>
      <c r="D43" s="40">
        <f>SUM(D44,D45,D46,D47)</f>
        <v>23</v>
      </c>
      <c r="E43" s="41">
        <f>E44</f>
        <v>44918</v>
      </c>
      <c r="F43" s="41">
        <f>F48</f>
        <v>44922</v>
      </c>
      <c r="G43" s="45">
        <f t="shared" si="16"/>
        <v>1150</v>
      </c>
      <c r="H43" s="37"/>
      <c r="I43" s="25"/>
      <c r="J43" s="40">
        <f>SUM(J44,J45,J46,J47)</f>
        <v>23</v>
      </c>
      <c r="K43" s="41">
        <f>K44</f>
        <v>44918</v>
      </c>
      <c r="L43" s="41">
        <f>L48</f>
        <v>44922</v>
      </c>
      <c r="M43" s="45">
        <f t="shared" si="18"/>
        <v>1150</v>
      </c>
    </row>
    <row r="44" outlineLevel="2">
      <c r="A44" s="32" t="b">
        <v>1</v>
      </c>
      <c r="B44" s="61" t="s">
        <v>109</v>
      </c>
      <c r="C44" s="59" t="s">
        <v>110</v>
      </c>
      <c r="D44" s="40">
        <v>3.0</v>
      </c>
      <c r="E44" s="62">
        <v>44918.0</v>
      </c>
      <c r="F44" s="62">
        <v>44918.0</v>
      </c>
      <c r="G44" s="45">
        <f t="shared" si="16"/>
        <v>150</v>
      </c>
      <c r="H44" s="37"/>
      <c r="I44" s="25"/>
      <c r="J44" s="40">
        <v>3.0</v>
      </c>
      <c r="K44" s="62">
        <v>44918.0</v>
      </c>
      <c r="L44" s="62">
        <v>44918.0</v>
      </c>
      <c r="M44" s="45">
        <f t="shared" si="18"/>
        <v>150</v>
      </c>
    </row>
    <row r="45" outlineLevel="2">
      <c r="A45" s="32" t="b">
        <v>1</v>
      </c>
      <c r="B45" s="61" t="s">
        <v>111</v>
      </c>
      <c r="C45" s="59" t="s">
        <v>112</v>
      </c>
      <c r="D45" s="40">
        <v>6.0</v>
      </c>
      <c r="E45" s="24"/>
      <c r="F45" s="24"/>
      <c r="G45" s="45">
        <f t="shared" si="16"/>
        <v>300</v>
      </c>
      <c r="H45" s="37"/>
      <c r="I45" s="25"/>
      <c r="J45" s="40">
        <v>6.0</v>
      </c>
      <c r="K45" s="24"/>
      <c r="L45" s="24"/>
      <c r="M45" s="45">
        <f t="shared" si="18"/>
        <v>300</v>
      </c>
    </row>
    <row r="46" outlineLevel="2">
      <c r="A46" s="32" t="b">
        <v>1</v>
      </c>
      <c r="B46" s="61" t="s">
        <v>113</v>
      </c>
      <c r="C46" s="59" t="s">
        <v>114</v>
      </c>
      <c r="D46" s="40">
        <v>8.0</v>
      </c>
      <c r="E46" s="62">
        <v>44921.0</v>
      </c>
      <c r="F46" s="62">
        <v>44921.0</v>
      </c>
      <c r="G46" s="45">
        <f t="shared" si="16"/>
        <v>400</v>
      </c>
      <c r="H46" s="37"/>
      <c r="I46" s="25"/>
      <c r="J46" s="40">
        <v>8.0</v>
      </c>
      <c r="K46" s="62">
        <v>44921.0</v>
      </c>
      <c r="L46" s="62">
        <v>44921.0</v>
      </c>
      <c r="M46" s="45">
        <f t="shared" si="18"/>
        <v>400</v>
      </c>
    </row>
    <row r="47" outlineLevel="2">
      <c r="A47" s="32" t="b">
        <v>1</v>
      </c>
      <c r="B47" s="61" t="s">
        <v>115</v>
      </c>
      <c r="C47" s="59" t="s">
        <v>116</v>
      </c>
      <c r="D47" s="40">
        <v>6.0</v>
      </c>
      <c r="E47" s="24"/>
      <c r="F47" s="24"/>
      <c r="G47" s="45">
        <f t="shared" si="16"/>
        <v>300</v>
      </c>
      <c r="H47" s="37"/>
      <c r="I47" s="25"/>
      <c r="J47" s="40">
        <v>6.0</v>
      </c>
      <c r="K47" s="24"/>
      <c r="L47" s="24"/>
      <c r="M47" s="45">
        <f t="shared" si="18"/>
        <v>300</v>
      </c>
    </row>
    <row r="48" outlineLevel="1">
      <c r="A48" s="32" t="b">
        <v>1</v>
      </c>
      <c r="B48" s="61" t="s">
        <v>117</v>
      </c>
      <c r="C48" s="60" t="s">
        <v>118</v>
      </c>
      <c r="D48" s="40">
        <v>3.0</v>
      </c>
      <c r="E48" s="63">
        <v>44922.0</v>
      </c>
      <c r="F48" s="63">
        <v>44922.0</v>
      </c>
      <c r="G48" s="45">
        <f t="shared" si="16"/>
        <v>150</v>
      </c>
      <c r="H48" s="37"/>
      <c r="I48" s="25"/>
      <c r="J48" s="40">
        <v>3.0</v>
      </c>
      <c r="K48" s="63">
        <v>44922.0</v>
      </c>
      <c r="L48" s="63">
        <v>44922.0</v>
      </c>
      <c r="M48" s="45">
        <f t="shared" si="18"/>
        <v>150</v>
      </c>
    </row>
    <row r="49" outlineLevel="1">
      <c r="A49" s="32" t="b">
        <v>1</v>
      </c>
      <c r="B49" s="61" t="s">
        <v>119</v>
      </c>
      <c r="C49" s="60" t="s">
        <v>120</v>
      </c>
      <c r="D49" s="40">
        <v>3.0</v>
      </c>
      <c r="E49" s="63">
        <v>44923.0</v>
      </c>
      <c r="F49" s="63">
        <v>44923.0</v>
      </c>
      <c r="G49" s="45">
        <f t="shared" si="16"/>
        <v>150</v>
      </c>
      <c r="H49" s="37"/>
      <c r="I49" s="25"/>
      <c r="J49" s="40">
        <v>3.0</v>
      </c>
      <c r="K49" s="63">
        <v>44923.0</v>
      </c>
      <c r="L49" s="63">
        <v>44923.0</v>
      </c>
      <c r="M49" s="45">
        <f t="shared" si="18"/>
        <v>150</v>
      </c>
    </row>
    <row r="50">
      <c r="A50" s="32" t="b">
        <v>1</v>
      </c>
      <c r="B50" s="33" t="s">
        <v>121</v>
      </c>
      <c r="C50" s="33" t="s">
        <v>122</v>
      </c>
      <c r="D50" s="34">
        <f>SUM(D51,D52)</f>
        <v>31</v>
      </c>
      <c r="E50" s="35">
        <f>E51</f>
        <v>44917</v>
      </c>
      <c r="F50" s="35">
        <f>F52</f>
        <v>44923</v>
      </c>
      <c r="G50" s="58">
        <f t="shared" si="16"/>
        <v>1550</v>
      </c>
      <c r="H50" s="37">
        <f> G50/G3</f>
        <v>0.1172022684</v>
      </c>
      <c r="I50" s="25"/>
      <c r="J50" s="34">
        <f>SUM(J51,J52)</f>
        <v>31</v>
      </c>
      <c r="K50" s="35">
        <f>K51</f>
        <v>44917</v>
      </c>
      <c r="L50" s="35">
        <f>L52</f>
        <v>44923</v>
      </c>
      <c r="M50" s="58">
        <f t="shared" si="18"/>
        <v>1550</v>
      </c>
    </row>
    <row r="51" outlineLevel="1">
      <c r="A51" s="32" t="b">
        <v>1</v>
      </c>
      <c r="B51" s="64" t="s">
        <v>123</v>
      </c>
      <c r="C51" s="65" t="s">
        <v>124</v>
      </c>
      <c r="D51" s="40">
        <v>15.0</v>
      </c>
      <c r="E51" s="66">
        <v>44917.0</v>
      </c>
      <c r="F51" s="66">
        <v>44923.0</v>
      </c>
      <c r="G51" s="45">
        <f t="shared" si="16"/>
        <v>750</v>
      </c>
      <c r="H51" s="37"/>
      <c r="I51" s="25"/>
      <c r="J51" s="40">
        <v>15.0</v>
      </c>
      <c r="K51" s="66">
        <v>44917.0</v>
      </c>
      <c r="L51" s="66">
        <v>44923.0</v>
      </c>
      <c r="M51" s="45">
        <f t="shared" si="18"/>
        <v>750</v>
      </c>
    </row>
    <row r="52" outlineLevel="1">
      <c r="A52" s="32" t="b">
        <v>1</v>
      </c>
      <c r="B52" s="64" t="s">
        <v>125</v>
      </c>
      <c r="C52" s="65" t="s">
        <v>126</v>
      </c>
      <c r="D52" s="40">
        <v>16.0</v>
      </c>
      <c r="E52" s="66">
        <v>44917.0</v>
      </c>
      <c r="F52" s="66">
        <v>44923.0</v>
      </c>
      <c r="G52" s="45">
        <f t="shared" si="16"/>
        <v>800</v>
      </c>
      <c r="H52" s="37"/>
      <c r="I52" s="25"/>
      <c r="J52" s="40">
        <v>16.0</v>
      </c>
      <c r="K52" s="66">
        <v>44917.0</v>
      </c>
      <c r="L52" s="66">
        <v>44923.0</v>
      </c>
      <c r="M52" s="45">
        <f t="shared" si="18"/>
        <v>800</v>
      </c>
    </row>
    <row r="53">
      <c r="A53" s="32" t="b">
        <v>0</v>
      </c>
      <c r="B53" s="33" t="s">
        <v>127</v>
      </c>
      <c r="C53" s="33" t="s">
        <v>128</v>
      </c>
      <c r="D53" s="34">
        <f>SUM(D54,D55,D56,D57)</f>
        <v>97</v>
      </c>
      <c r="E53" s="67">
        <f>E54</f>
        <v>44924</v>
      </c>
      <c r="F53" s="35">
        <f>F57</f>
        <v>44965</v>
      </c>
      <c r="G53" s="36">
        <f>SUM(G54,G55,G56,G57)</f>
        <v>4850</v>
      </c>
      <c r="H53" s="37">
        <f> G53/G3</f>
        <v>0.3667296786</v>
      </c>
      <c r="I53" s="25"/>
      <c r="J53" s="40">
        <f>SUM(J54,J55)</f>
        <v>91</v>
      </c>
      <c r="K53" s="41">
        <f>K54</f>
        <v>44924</v>
      </c>
      <c r="L53" s="41" t="str">
        <f>L57</f>
        <v/>
      </c>
      <c r="M53" s="45">
        <f t="shared" si="18"/>
        <v>4550</v>
      </c>
    </row>
    <row r="54">
      <c r="A54" s="32" t="b">
        <v>1</v>
      </c>
      <c r="B54" s="38" t="s">
        <v>129</v>
      </c>
      <c r="C54" s="39" t="s">
        <v>130</v>
      </c>
      <c r="D54" s="40">
        <v>3.0</v>
      </c>
      <c r="E54" s="41">
        <v>44924.0</v>
      </c>
      <c r="F54" s="41">
        <v>44924.0</v>
      </c>
      <c r="G54" s="42">
        <f t="shared" ref="G54:G61" si="19">D54*50</f>
        <v>150</v>
      </c>
      <c r="H54" s="43"/>
      <c r="I54" s="25"/>
      <c r="J54" s="40">
        <v>3.0</v>
      </c>
      <c r="K54" s="41">
        <v>44924.0</v>
      </c>
      <c r="L54" s="41">
        <v>44924.0</v>
      </c>
      <c r="M54" s="45">
        <f t="shared" si="18"/>
        <v>150</v>
      </c>
    </row>
    <row r="55">
      <c r="A55" s="84" t="b">
        <v>1</v>
      </c>
      <c r="B55" s="85" t="s">
        <v>131</v>
      </c>
      <c r="C55" s="86" t="s">
        <v>132</v>
      </c>
      <c r="D55" s="87">
        <v>78.0</v>
      </c>
      <c r="E55" s="88">
        <v>44928.0</v>
      </c>
      <c r="F55" s="88">
        <v>44959.0</v>
      </c>
      <c r="G55" s="89">
        <f t="shared" si="19"/>
        <v>3900</v>
      </c>
      <c r="H55" s="90"/>
      <c r="I55" s="25"/>
      <c r="J55" s="87">
        <v>88.0</v>
      </c>
      <c r="K55" s="88">
        <v>44928.0</v>
      </c>
      <c r="L55" s="88">
        <v>44959.0</v>
      </c>
      <c r="M55" s="91">
        <f t="shared" si="18"/>
        <v>4400</v>
      </c>
    </row>
    <row r="56">
      <c r="A56" s="92" t="b">
        <v>0</v>
      </c>
      <c r="B56" s="93" t="s">
        <v>133</v>
      </c>
      <c r="C56" s="94" t="s">
        <v>134</v>
      </c>
      <c r="D56" s="95">
        <v>12.0</v>
      </c>
      <c r="E56" s="96">
        <v>44959.0</v>
      </c>
      <c r="F56" s="96">
        <v>44965.0</v>
      </c>
      <c r="G56" s="97">
        <f t="shared" si="19"/>
        <v>600</v>
      </c>
      <c r="H56" s="98"/>
      <c r="I56" s="25"/>
      <c r="J56" s="95"/>
      <c r="K56" s="96"/>
      <c r="L56" s="96"/>
      <c r="M56" s="99"/>
    </row>
    <row r="57">
      <c r="A57" s="92" t="b">
        <v>0</v>
      </c>
      <c r="B57" s="93" t="s">
        <v>135</v>
      </c>
      <c r="C57" s="94" t="s">
        <v>136</v>
      </c>
      <c r="D57" s="95">
        <v>4.0</v>
      </c>
      <c r="E57" s="96">
        <v>44965.0</v>
      </c>
      <c r="F57" s="96">
        <v>44965.0</v>
      </c>
      <c r="G57" s="97">
        <f t="shared" si="19"/>
        <v>200</v>
      </c>
      <c r="H57" s="98"/>
      <c r="I57" s="25"/>
      <c r="J57" s="95"/>
      <c r="K57" s="96"/>
      <c r="L57" s="96"/>
      <c r="M57" s="100"/>
    </row>
    <row r="58">
      <c r="A58" s="101" t="b">
        <v>0</v>
      </c>
      <c r="B58" s="102" t="s">
        <v>137</v>
      </c>
      <c r="C58" s="102" t="s">
        <v>138</v>
      </c>
      <c r="D58" s="103">
        <v>10.0</v>
      </c>
      <c r="E58" s="104">
        <v>44956.0</v>
      </c>
      <c r="F58" s="105">
        <v>44968.0</v>
      </c>
      <c r="G58" s="106">
        <f t="shared" si="19"/>
        <v>500</v>
      </c>
      <c r="H58" s="107">
        <f> G58/G3</f>
        <v>0.03780718336</v>
      </c>
      <c r="I58" s="25"/>
      <c r="J58" s="108"/>
      <c r="K58" s="109"/>
      <c r="L58" s="109"/>
      <c r="M58" s="100"/>
    </row>
    <row r="59">
      <c r="A59" s="101" t="b">
        <v>0</v>
      </c>
      <c r="B59" s="110" t="s">
        <v>139</v>
      </c>
      <c r="C59" s="111" t="s">
        <v>140</v>
      </c>
      <c r="D59" s="108">
        <v>2.0</v>
      </c>
      <c r="E59" s="109">
        <v>44966.0</v>
      </c>
      <c r="F59" s="109">
        <v>44966.0</v>
      </c>
      <c r="G59" s="112">
        <f t="shared" si="19"/>
        <v>100</v>
      </c>
      <c r="H59" s="113"/>
      <c r="I59" s="25"/>
      <c r="J59" s="108"/>
      <c r="K59" s="109"/>
      <c r="L59" s="109"/>
      <c r="M59" s="100"/>
    </row>
    <row r="60">
      <c r="A60" s="101" t="b">
        <v>0</v>
      </c>
      <c r="B60" s="110" t="s">
        <v>141</v>
      </c>
      <c r="C60" s="111" t="s">
        <v>142</v>
      </c>
      <c r="D60" s="108">
        <v>2.0</v>
      </c>
      <c r="E60" s="109">
        <v>44966.0</v>
      </c>
      <c r="F60" s="109">
        <v>44966.0</v>
      </c>
      <c r="G60" s="112">
        <f t="shared" si="19"/>
        <v>100</v>
      </c>
      <c r="H60" s="113"/>
      <c r="I60" s="25"/>
      <c r="J60" s="108"/>
      <c r="K60" s="109"/>
      <c r="L60" s="109"/>
      <c r="M60" s="100"/>
    </row>
    <row r="61">
      <c r="A61" s="101" t="b">
        <v>0</v>
      </c>
      <c r="B61" s="110" t="s">
        <v>143</v>
      </c>
      <c r="C61" s="111" t="s">
        <v>144</v>
      </c>
      <c r="D61" s="108">
        <v>6.0</v>
      </c>
      <c r="E61" s="109">
        <v>44967.0</v>
      </c>
      <c r="F61" s="109">
        <v>44968.0</v>
      </c>
      <c r="G61" s="112">
        <f t="shared" si="19"/>
        <v>300</v>
      </c>
      <c r="H61" s="113"/>
      <c r="I61" s="25"/>
      <c r="J61" s="108"/>
      <c r="K61" s="109"/>
      <c r="L61" s="109"/>
      <c r="M61" s="100"/>
    </row>
    <row r="62">
      <c r="A62" s="27" t="b">
        <v>0</v>
      </c>
      <c r="B62" s="28" t="s">
        <v>145</v>
      </c>
      <c r="C62" s="28" t="s">
        <v>146</v>
      </c>
      <c r="D62" s="29"/>
      <c r="E62" s="114">
        <v>44970.0</v>
      </c>
      <c r="F62" s="21"/>
      <c r="G62" s="115"/>
      <c r="H62" s="31"/>
      <c r="I62" s="24"/>
      <c r="J62" s="116"/>
      <c r="K62" s="20"/>
      <c r="L62" s="20"/>
      <c r="M62" s="21"/>
    </row>
  </sheetData>
  <mergeCells count="43">
    <mergeCell ref="F30:F32"/>
    <mergeCell ref="E38:F38"/>
    <mergeCell ref="E46:E47"/>
    <mergeCell ref="F46:F47"/>
    <mergeCell ref="A1:B2"/>
    <mergeCell ref="C1:C2"/>
    <mergeCell ref="D1:D2"/>
    <mergeCell ref="E1:E2"/>
    <mergeCell ref="F1:F2"/>
    <mergeCell ref="G1:G2"/>
    <mergeCell ref="I1:I62"/>
    <mergeCell ref="E62:F62"/>
    <mergeCell ref="H1:H2"/>
    <mergeCell ref="J1:M1"/>
    <mergeCell ref="E6:E8"/>
    <mergeCell ref="F6:F8"/>
    <mergeCell ref="K6:K8"/>
    <mergeCell ref="L6:L8"/>
    <mergeCell ref="E13:E14"/>
    <mergeCell ref="F13:F14"/>
    <mergeCell ref="K13:K14"/>
    <mergeCell ref="L13:L14"/>
    <mergeCell ref="E25:E26"/>
    <mergeCell ref="F25:F26"/>
    <mergeCell ref="K25:K26"/>
    <mergeCell ref="L25:L26"/>
    <mergeCell ref="K28:K29"/>
    <mergeCell ref="K30:K32"/>
    <mergeCell ref="L30:L32"/>
    <mergeCell ref="J38:M38"/>
    <mergeCell ref="E28:E29"/>
    <mergeCell ref="E30:E32"/>
    <mergeCell ref="E41:E42"/>
    <mergeCell ref="F41:F42"/>
    <mergeCell ref="K41:K42"/>
    <mergeCell ref="L41:L42"/>
    <mergeCell ref="E44:E45"/>
    <mergeCell ref="F44:F45"/>
    <mergeCell ref="K44:K45"/>
    <mergeCell ref="L44:L45"/>
    <mergeCell ref="K46:K47"/>
    <mergeCell ref="L46:L47"/>
    <mergeCell ref="J62:M6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3"/>
  <cols>
    <col customWidth="1" min="1" max="1" width="3.88"/>
    <col customWidth="1" min="2" max="2" width="6.38"/>
    <col customWidth="1" min="3" max="3" width="48.63"/>
    <col customWidth="1" min="4" max="4" width="9.5"/>
    <col customWidth="1" min="5" max="6" width="12.63"/>
    <col customWidth="1" min="7" max="8" width="9.5"/>
    <col customWidth="1" min="9" max="9" width="1.38"/>
    <col customWidth="1" min="10" max="13" width="12.63"/>
  </cols>
  <sheetData>
    <row r="1">
      <c r="A1" s="16" t="s">
        <v>147</v>
      </c>
      <c r="B1" s="17"/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  <c r="I1" s="18"/>
      <c r="J1" s="19" t="s">
        <v>26</v>
      </c>
      <c r="K1" s="20"/>
      <c r="L1" s="20"/>
      <c r="M1" s="21"/>
    </row>
    <row r="2">
      <c r="A2" s="22"/>
      <c r="B2" s="23"/>
      <c r="C2" s="24"/>
      <c r="D2" s="24"/>
      <c r="E2" s="24"/>
      <c r="F2" s="24"/>
      <c r="G2" s="24"/>
      <c r="H2" s="24"/>
      <c r="I2" s="25"/>
      <c r="J2" s="26" t="s">
        <v>21</v>
      </c>
      <c r="K2" s="26" t="s">
        <v>22</v>
      </c>
      <c r="L2" s="26" t="s">
        <v>23</v>
      </c>
      <c r="M2" s="26" t="s">
        <v>24</v>
      </c>
    </row>
    <row r="3">
      <c r="A3" s="27" t="b">
        <v>0</v>
      </c>
      <c r="B3" s="28" t="s">
        <v>27</v>
      </c>
      <c r="C3" s="28" t="s">
        <v>28</v>
      </c>
      <c r="D3" s="29">
        <f> SUM(D4,D23,D34,D39,D50,D53,D58)</f>
        <v>299.5</v>
      </c>
      <c r="E3" s="3">
        <f>E6</f>
        <v>44874</v>
      </c>
      <c r="F3" s="3">
        <f>E59</f>
        <v>44970</v>
      </c>
      <c r="G3" s="30">
        <f>SUM(G4,G23,G34,G39,G50,G53,G58)</f>
        <v>13875</v>
      </c>
      <c r="H3" s="31">
        <f> SUM(H4,H23,H34,H39,H50,H53,H58)</f>
        <v>1</v>
      </c>
      <c r="I3" s="25"/>
      <c r="J3" s="29">
        <f> SUM(J4,J23,J34,J39,J50,J53,J58)</f>
        <v>221.5</v>
      </c>
      <c r="K3" s="3">
        <f>K6</f>
        <v>44874</v>
      </c>
      <c r="L3" s="3" t="str">
        <f>K59</f>
        <v/>
      </c>
      <c r="M3" s="30">
        <f>SUM(M4,M23,M34,M39,M50,M53,M58)</f>
        <v>9975</v>
      </c>
    </row>
    <row r="4">
      <c r="A4" s="32" t="b">
        <v>1</v>
      </c>
      <c r="B4" s="33" t="s">
        <v>29</v>
      </c>
      <c r="C4" s="33" t="s">
        <v>30</v>
      </c>
      <c r="D4" s="34">
        <f>SUM(D5,D11,D19,D22)</f>
        <v>52</v>
      </c>
      <c r="E4" s="35">
        <f>E6</f>
        <v>44874</v>
      </c>
      <c r="F4" s="35">
        <f>F22</f>
        <v>44892</v>
      </c>
      <c r="G4" s="36">
        <f>SUM(G5,G11,G19,G22)</f>
        <v>1700</v>
      </c>
      <c r="H4" s="37">
        <f> G4/G3</f>
        <v>0.1225225225</v>
      </c>
      <c r="I4" s="25"/>
      <c r="J4" s="34">
        <f>SUM(J5,J11,J19,J22)</f>
        <v>52</v>
      </c>
      <c r="K4" s="35">
        <f>K6</f>
        <v>44874</v>
      </c>
      <c r="L4" s="35">
        <f>L22</f>
        <v>44892</v>
      </c>
      <c r="M4" s="36">
        <f>SUM(M5,M11,M19,M22)</f>
        <v>1700</v>
      </c>
    </row>
    <row r="5" outlineLevel="1" collapsed="1">
      <c r="A5" s="32" t="b">
        <v>1</v>
      </c>
      <c r="B5" s="38" t="s">
        <v>31</v>
      </c>
      <c r="C5" s="39" t="s">
        <v>32</v>
      </c>
      <c r="D5" s="40">
        <f>SUM(D6:D10)</f>
        <v>18</v>
      </c>
      <c r="E5" s="41">
        <f>E6</f>
        <v>44874</v>
      </c>
      <c r="F5" s="41">
        <f>F10</f>
        <v>44883</v>
      </c>
      <c r="G5" s="42">
        <f>SUM(G6,G7,G8,G9,G10)</f>
        <v>600</v>
      </c>
      <c r="H5" s="43"/>
      <c r="I5" s="25"/>
      <c r="J5" s="40">
        <f>SUM(J6:J10)</f>
        <v>18</v>
      </c>
      <c r="K5" s="41">
        <f>K6</f>
        <v>44874</v>
      </c>
      <c r="L5" s="41">
        <f>L10</f>
        <v>44883</v>
      </c>
      <c r="M5" s="42">
        <f>SUM(M6,M7,M8,M9,M10)</f>
        <v>600</v>
      </c>
    </row>
    <row r="6" hidden="1" outlineLevel="2">
      <c r="A6" s="32" t="b">
        <v>1</v>
      </c>
      <c r="B6" s="38" t="s">
        <v>33</v>
      </c>
      <c r="C6" s="38" t="s">
        <v>34</v>
      </c>
      <c r="D6" s="40">
        <v>2.0</v>
      </c>
      <c r="E6" s="44">
        <v>44874.0</v>
      </c>
      <c r="F6" s="44">
        <v>44874.0</v>
      </c>
      <c r="G6" s="45">
        <v>0.0</v>
      </c>
      <c r="H6" s="43"/>
      <c r="I6" s="25"/>
      <c r="J6" s="40">
        <v>2.0</v>
      </c>
      <c r="K6" s="44">
        <v>44874.0</v>
      </c>
      <c r="L6" s="44">
        <v>44874.0</v>
      </c>
      <c r="M6" s="45">
        <v>0.0</v>
      </c>
    </row>
    <row r="7" hidden="1" outlineLevel="2">
      <c r="A7" s="32" t="b">
        <v>1</v>
      </c>
      <c r="B7" s="38" t="s">
        <v>35</v>
      </c>
      <c r="C7" s="38" t="s">
        <v>36</v>
      </c>
      <c r="D7" s="40">
        <v>2.0</v>
      </c>
      <c r="E7" s="25"/>
      <c r="F7" s="25"/>
      <c r="G7" s="45">
        <v>0.0</v>
      </c>
      <c r="H7" s="43"/>
      <c r="I7" s="25"/>
      <c r="J7" s="40">
        <v>2.0</v>
      </c>
      <c r="K7" s="25"/>
      <c r="L7" s="25"/>
      <c r="M7" s="45">
        <v>0.0</v>
      </c>
    </row>
    <row r="8" hidden="1" outlineLevel="2">
      <c r="A8" s="32" t="b">
        <v>1</v>
      </c>
      <c r="B8" s="38" t="s">
        <v>37</v>
      </c>
      <c r="C8" s="38" t="s">
        <v>38</v>
      </c>
      <c r="D8" s="40">
        <v>2.0</v>
      </c>
      <c r="E8" s="24"/>
      <c r="F8" s="24"/>
      <c r="G8" s="45">
        <v>0.0</v>
      </c>
      <c r="H8" s="43"/>
      <c r="I8" s="25"/>
      <c r="J8" s="40">
        <v>2.0</v>
      </c>
      <c r="K8" s="24"/>
      <c r="L8" s="24"/>
      <c r="M8" s="45">
        <v>0.0</v>
      </c>
    </row>
    <row r="9" hidden="1" outlineLevel="2">
      <c r="A9" s="32" t="b">
        <v>1</v>
      </c>
      <c r="B9" s="38" t="s">
        <v>39</v>
      </c>
      <c r="C9" s="38" t="s">
        <v>40</v>
      </c>
      <c r="D9" s="40">
        <v>6.0</v>
      </c>
      <c r="E9" s="41">
        <v>44875.0</v>
      </c>
      <c r="F9" s="41">
        <v>44878.0</v>
      </c>
      <c r="G9" s="42">
        <f t="shared" ref="G9:G10" si="1">D9*50</f>
        <v>300</v>
      </c>
      <c r="H9" s="43"/>
      <c r="I9" s="25"/>
      <c r="J9" s="40">
        <v>6.0</v>
      </c>
      <c r="K9" s="41">
        <v>44875.0</v>
      </c>
      <c r="L9" s="41">
        <v>44878.0</v>
      </c>
      <c r="M9" s="42">
        <f t="shared" ref="M9:M10" si="2">J9*50</f>
        <v>300</v>
      </c>
    </row>
    <row r="10" hidden="1" outlineLevel="2">
      <c r="A10" s="32" t="b">
        <v>1</v>
      </c>
      <c r="B10" s="38" t="s">
        <v>41</v>
      </c>
      <c r="C10" s="38" t="s">
        <v>42</v>
      </c>
      <c r="D10" s="40">
        <v>6.0</v>
      </c>
      <c r="E10" s="41">
        <v>44879.0</v>
      </c>
      <c r="F10" s="41">
        <v>44883.0</v>
      </c>
      <c r="G10" s="42">
        <f t="shared" si="1"/>
        <v>300</v>
      </c>
      <c r="H10" s="43"/>
      <c r="I10" s="25"/>
      <c r="J10" s="40">
        <v>6.0</v>
      </c>
      <c r="K10" s="41">
        <v>44879.0</v>
      </c>
      <c r="L10" s="41">
        <v>44883.0</v>
      </c>
      <c r="M10" s="42">
        <f t="shared" si="2"/>
        <v>300</v>
      </c>
    </row>
    <row r="11" outlineLevel="1">
      <c r="A11" s="32" t="b">
        <v>1</v>
      </c>
      <c r="B11" s="38" t="s">
        <v>43</v>
      </c>
      <c r="C11" s="39" t="s">
        <v>44</v>
      </c>
      <c r="D11" s="40">
        <f>SUM(D12,D15)</f>
        <v>10</v>
      </c>
      <c r="E11" s="41">
        <f>E13</f>
        <v>44884</v>
      </c>
      <c r="F11" s="41">
        <f>F18</f>
        <v>44889</v>
      </c>
      <c r="G11" s="42">
        <f>SUM(G12,G15)</f>
        <v>500</v>
      </c>
      <c r="H11" s="43"/>
      <c r="I11" s="25"/>
      <c r="J11" s="40">
        <f>SUM(J12,J15)</f>
        <v>10</v>
      </c>
      <c r="K11" s="41">
        <f>K13</f>
        <v>44884</v>
      </c>
      <c r="L11" s="41">
        <f>L18</f>
        <v>44889</v>
      </c>
      <c r="M11" s="42">
        <f>SUM(M12,M15)</f>
        <v>500</v>
      </c>
    </row>
    <row r="12" outlineLevel="2">
      <c r="A12" s="32" t="b">
        <v>1</v>
      </c>
      <c r="B12" s="38" t="s">
        <v>45</v>
      </c>
      <c r="C12" s="38" t="s">
        <v>46</v>
      </c>
      <c r="D12" s="40">
        <f> SUM(D13:D14)</f>
        <v>3</v>
      </c>
      <c r="E12" s="41">
        <f t="shared" ref="E12:F12" si="3">E13</f>
        <v>44884</v>
      </c>
      <c r="F12" s="41">
        <f t="shared" si="3"/>
        <v>44884</v>
      </c>
      <c r="G12" s="42">
        <f>SUM(G13,G14)</f>
        <v>150</v>
      </c>
      <c r="H12" s="43"/>
      <c r="I12" s="25"/>
      <c r="J12" s="40">
        <f> SUM(J13:J14)</f>
        <v>3</v>
      </c>
      <c r="K12" s="41">
        <f t="shared" ref="K12:L12" si="4">K13</f>
        <v>44884</v>
      </c>
      <c r="L12" s="41">
        <f t="shared" si="4"/>
        <v>44884</v>
      </c>
      <c r="M12" s="42">
        <f>SUM(M13,M14)</f>
        <v>150</v>
      </c>
    </row>
    <row r="13" outlineLevel="3">
      <c r="A13" s="32" t="b">
        <v>1</v>
      </c>
      <c r="B13" s="38" t="s">
        <v>47</v>
      </c>
      <c r="C13" s="38" t="s">
        <v>48</v>
      </c>
      <c r="D13" s="40">
        <v>0.0</v>
      </c>
      <c r="E13" s="44">
        <v>44884.0</v>
      </c>
      <c r="F13" s="44">
        <v>44884.0</v>
      </c>
      <c r="G13" s="42">
        <f t="shared" ref="G13:G14" si="5">D13*50</f>
        <v>0</v>
      </c>
      <c r="H13" s="43"/>
      <c r="I13" s="25"/>
      <c r="J13" s="40">
        <v>0.0</v>
      </c>
      <c r="K13" s="44">
        <v>44884.0</v>
      </c>
      <c r="L13" s="44">
        <v>44884.0</v>
      </c>
      <c r="M13" s="42">
        <f t="shared" ref="M13:M14" si="6">J13*50</f>
        <v>0</v>
      </c>
    </row>
    <row r="14" outlineLevel="3">
      <c r="A14" s="32" t="b">
        <v>1</v>
      </c>
      <c r="B14" s="38" t="s">
        <v>49</v>
      </c>
      <c r="C14" s="38" t="s">
        <v>50</v>
      </c>
      <c r="D14" s="40">
        <v>3.0</v>
      </c>
      <c r="E14" s="24"/>
      <c r="F14" s="24"/>
      <c r="G14" s="42">
        <f t="shared" si="5"/>
        <v>150</v>
      </c>
      <c r="H14" s="43"/>
      <c r="I14" s="25"/>
      <c r="J14" s="40">
        <v>3.0</v>
      </c>
      <c r="K14" s="24"/>
      <c r="L14" s="24"/>
      <c r="M14" s="42">
        <f t="shared" si="6"/>
        <v>150</v>
      </c>
    </row>
    <row r="15" outlineLevel="2">
      <c r="A15" s="32" t="b">
        <v>1</v>
      </c>
      <c r="B15" s="38" t="s">
        <v>51</v>
      </c>
      <c r="C15" s="38" t="s">
        <v>52</v>
      </c>
      <c r="D15" s="40">
        <f>SUM(D16:D18)</f>
        <v>7</v>
      </c>
      <c r="E15" s="41">
        <f>E16</f>
        <v>44886</v>
      </c>
      <c r="F15" s="41">
        <f>F18</f>
        <v>44889</v>
      </c>
      <c r="G15" s="42">
        <f>SUM(G16,G17,G18)</f>
        <v>350</v>
      </c>
      <c r="H15" s="43"/>
      <c r="I15" s="25"/>
      <c r="J15" s="40">
        <f>SUM(J16:J18)</f>
        <v>7</v>
      </c>
      <c r="K15" s="41">
        <f>K16</f>
        <v>44886</v>
      </c>
      <c r="L15" s="41">
        <f>L18</f>
        <v>44889</v>
      </c>
      <c r="M15" s="42">
        <f>SUM(M16,M17,M18)</f>
        <v>350</v>
      </c>
    </row>
    <row r="16" outlineLevel="3">
      <c r="A16" s="32" t="b">
        <v>1</v>
      </c>
      <c r="B16" s="38" t="s">
        <v>53</v>
      </c>
      <c r="C16" s="38" t="s">
        <v>54</v>
      </c>
      <c r="D16" s="40">
        <v>6.0</v>
      </c>
      <c r="E16" s="41">
        <v>44886.0</v>
      </c>
      <c r="F16" s="41">
        <v>44887.0</v>
      </c>
      <c r="G16" s="42">
        <f t="shared" ref="G16:G18" si="7">D16*50</f>
        <v>300</v>
      </c>
      <c r="H16" s="43"/>
      <c r="I16" s="25"/>
      <c r="J16" s="40">
        <v>6.0</v>
      </c>
      <c r="K16" s="41">
        <v>44886.0</v>
      </c>
      <c r="L16" s="41">
        <v>44887.0</v>
      </c>
      <c r="M16" s="42">
        <f t="shared" ref="M16:M18" si="8">J16*50</f>
        <v>300</v>
      </c>
    </row>
    <row r="17" outlineLevel="3">
      <c r="A17" s="32" t="b">
        <v>1</v>
      </c>
      <c r="B17" s="38" t="s">
        <v>55</v>
      </c>
      <c r="C17" s="38" t="s">
        <v>56</v>
      </c>
      <c r="D17" s="40">
        <v>0.6</v>
      </c>
      <c r="E17" s="41">
        <v>44888.0</v>
      </c>
      <c r="F17" s="41">
        <v>44888.0</v>
      </c>
      <c r="G17" s="42">
        <f t="shared" si="7"/>
        <v>30</v>
      </c>
      <c r="H17" s="43"/>
      <c r="I17" s="25"/>
      <c r="J17" s="40">
        <v>0.6</v>
      </c>
      <c r="K17" s="41">
        <v>44888.0</v>
      </c>
      <c r="L17" s="41">
        <v>44888.0</v>
      </c>
      <c r="M17" s="42">
        <f t="shared" si="8"/>
        <v>30</v>
      </c>
    </row>
    <row r="18" outlineLevel="3">
      <c r="A18" s="32" t="b">
        <v>1</v>
      </c>
      <c r="B18" s="38" t="s">
        <v>57</v>
      </c>
      <c r="C18" s="38" t="s">
        <v>58</v>
      </c>
      <c r="D18" s="40">
        <v>0.4</v>
      </c>
      <c r="E18" s="41">
        <v>44889.0</v>
      </c>
      <c r="F18" s="41">
        <v>44889.0</v>
      </c>
      <c r="G18" s="42">
        <f t="shared" si="7"/>
        <v>20</v>
      </c>
      <c r="H18" s="43"/>
      <c r="I18" s="25"/>
      <c r="J18" s="40">
        <v>0.4</v>
      </c>
      <c r="K18" s="41">
        <v>44889.0</v>
      </c>
      <c r="L18" s="41">
        <v>44889.0</v>
      </c>
      <c r="M18" s="42">
        <f t="shared" si="8"/>
        <v>20</v>
      </c>
    </row>
    <row r="19" outlineLevel="1" collapsed="1">
      <c r="A19" s="32" t="b">
        <v>1</v>
      </c>
      <c r="B19" s="38" t="s">
        <v>59</v>
      </c>
      <c r="C19" s="39" t="s">
        <v>60</v>
      </c>
      <c r="D19" s="40">
        <f>SUM(D20:D21)</f>
        <v>12</v>
      </c>
      <c r="E19" s="41">
        <f>E20</f>
        <v>44890</v>
      </c>
      <c r="F19" s="41">
        <f>F21</f>
        <v>44891</v>
      </c>
      <c r="G19" s="42">
        <f>SUM(G21,G20)</f>
        <v>0</v>
      </c>
      <c r="H19" s="43"/>
      <c r="I19" s="25"/>
      <c r="J19" s="40">
        <f>SUM(J20:J21)</f>
        <v>12</v>
      </c>
      <c r="K19" s="41">
        <f>K20</f>
        <v>44890</v>
      </c>
      <c r="L19" s="41">
        <f>L21</f>
        <v>44891</v>
      </c>
      <c r="M19" s="42">
        <f>SUM(M21,M20)</f>
        <v>0</v>
      </c>
    </row>
    <row r="20" hidden="1" outlineLevel="2">
      <c r="A20" s="32" t="b">
        <v>1</v>
      </c>
      <c r="B20" s="38" t="s">
        <v>61</v>
      </c>
      <c r="C20" s="38" t="s">
        <v>62</v>
      </c>
      <c r="D20" s="40">
        <v>3.0</v>
      </c>
      <c r="E20" s="41">
        <v>44890.0</v>
      </c>
      <c r="F20" s="41">
        <v>44890.0</v>
      </c>
      <c r="G20" s="45">
        <v>0.0</v>
      </c>
      <c r="H20" s="43"/>
      <c r="I20" s="25"/>
      <c r="J20" s="40">
        <v>3.0</v>
      </c>
      <c r="K20" s="41">
        <v>44890.0</v>
      </c>
      <c r="L20" s="41">
        <v>44890.0</v>
      </c>
      <c r="M20" s="45">
        <v>0.0</v>
      </c>
    </row>
    <row r="21" hidden="1" outlineLevel="2">
      <c r="A21" s="32" t="b">
        <v>1</v>
      </c>
      <c r="B21" s="38" t="s">
        <v>63</v>
      </c>
      <c r="C21" s="38" t="s">
        <v>64</v>
      </c>
      <c r="D21" s="40">
        <v>9.0</v>
      </c>
      <c r="E21" s="41">
        <v>44891.0</v>
      </c>
      <c r="F21" s="41">
        <v>44891.0</v>
      </c>
      <c r="G21" s="45">
        <v>0.0</v>
      </c>
      <c r="H21" s="43"/>
      <c r="I21" s="25"/>
      <c r="J21" s="40">
        <v>9.0</v>
      </c>
      <c r="K21" s="41">
        <v>44891.0</v>
      </c>
      <c r="L21" s="41">
        <v>44891.0</v>
      </c>
      <c r="M21" s="45">
        <v>0.0</v>
      </c>
    </row>
    <row r="22" outlineLevel="1">
      <c r="A22" s="32" t="b">
        <v>1</v>
      </c>
      <c r="B22" s="38" t="s">
        <v>65</v>
      </c>
      <c r="C22" s="39" t="s">
        <v>66</v>
      </c>
      <c r="D22" s="40">
        <v>12.0</v>
      </c>
      <c r="E22" s="41">
        <v>44892.0</v>
      </c>
      <c r="F22" s="41">
        <v>44892.0</v>
      </c>
      <c r="G22" s="42">
        <f>D22*50</f>
        <v>600</v>
      </c>
      <c r="H22" s="43"/>
      <c r="I22" s="25"/>
      <c r="J22" s="40">
        <v>12.0</v>
      </c>
      <c r="K22" s="41">
        <v>44892.0</v>
      </c>
      <c r="L22" s="41">
        <v>44892.0</v>
      </c>
      <c r="M22" s="42">
        <f>J22*50</f>
        <v>600</v>
      </c>
    </row>
    <row r="23">
      <c r="A23" s="32" t="b">
        <v>1</v>
      </c>
      <c r="B23" s="33" t="s">
        <v>67</v>
      </c>
      <c r="C23" s="33" t="s">
        <v>68</v>
      </c>
      <c r="D23" s="34">
        <f>SUM(D24,D25,D26,D27,D33)</f>
        <v>36</v>
      </c>
      <c r="E23" s="35">
        <f>E24</f>
        <v>44893</v>
      </c>
      <c r="F23" s="35">
        <f>F33</f>
        <v>44899</v>
      </c>
      <c r="G23" s="36">
        <f>SUM(G24,G25,G26,G27,G33)</f>
        <v>1600</v>
      </c>
      <c r="H23" s="37">
        <f> G23/G3</f>
        <v>0.1153153153</v>
      </c>
      <c r="I23" s="25"/>
      <c r="J23" s="34">
        <f>SUM(J24,J25,J26,J27,J33)</f>
        <v>36</v>
      </c>
      <c r="K23" s="35">
        <f>K24</f>
        <v>44893</v>
      </c>
      <c r="L23" s="35">
        <f>L33</f>
        <v>44899</v>
      </c>
      <c r="M23" s="36">
        <f>SUM(M24,M25,M26,M27,M33)</f>
        <v>1600</v>
      </c>
    </row>
    <row r="24" outlineLevel="1">
      <c r="A24" s="32" t="b">
        <v>1</v>
      </c>
      <c r="B24" s="38" t="s">
        <v>69</v>
      </c>
      <c r="C24" s="39" t="s">
        <v>70</v>
      </c>
      <c r="D24" s="40">
        <v>6.0</v>
      </c>
      <c r="E24" s="41">
        <v>44893.0</v>
      </c>
      <c r="F24" s="41">
        <v>44893.0</v>
      </c>
      <c r="G24" s="42">
        <f>D24*50</f>
        <v>300</v>
      </c>
      <c r="H24" s="43"/>
      <c r="I24" s="25"/>
      <c r="J24" s="40">
        <v>6.0</v>
      </c>
      <c r="K24" s="41">
        <v>44893.0</v>
      </c>
      <c r="L24" s="41">
        <v>44893.0</v>
      </c>
      <c r="M24" s="42">
        <f>J24*50</f>
        <v>300</v>
      </c>
    </row>
    <row r="25" outlineLevel="1">
      <c r="A25" s="32" t="b">
        <v>1</v>
      </c>
      <c r="B25" s="38" t="s">
        <v>71</v>
      </c>
      <c r="C25" s="39" t="s">
        <v>72</v>
      </c>
      <c r="D25" s="40">
        <v>4.0</v>
      </c>
      <c r="E25" s="44">
        <v>44894.0</v>
      </c>
      <c r="F25" s="44">
        <v>44894.0</v>
      </c>
      <c r="G25" s="42">
        <f t="shared" ref="G25:G26" si="9">100</f>
        <v>100</v>
      </c>
      <c r="H25" s="43"/>
      <c r="I25" s="25"/>
      <c r="J25" s="40">
        <v>4.0</v>
      </c>
      <c r="K25" s="44">
        <v>44894.0</v>
      </c>
      <c r="L25" s="44">
        <v>44894.0</v>
      </c>
      <c r="M25" s="42">
        <f t="shared" ref="M25:M26" si="10">100</f>
        <v>100</v>
      </c>
    </row>
    <row r="26" outlineLevel="1">
      <c r="A26" s="32" t="b">
        <v>1</v>
      </c>
      <c r="B26" s="38" t="s">
        <v>73</v>
      </c>
      <c r="C26" s="39" t="s">
        <v>74</v>
      </c>
      <c r="D26" s="40">
        <v>4.0</v>
      </c>
      <c r="E26" s="24"/>
      <c r="F26" s="24"/>
      <c r="G26" s="42">
        <f t="shared" si="9"/>
        <v>100</v>
      </c>
      <c r="H26" s="43"/>
      <c r="I26" s="25"/>
      <c r="J26" s="40">
        <v>4.0</v>
      </c>
      <c r="K26" s="24"/>
      <c r="L26" s="24"/>
      <c r="M26" s="42">
        <f t="shared" si="10"/>
        <v>100</v>
      </c>
    </row>
    <row r="27" outlineLevel="1">
      <c r="A27" s="32" t="b">
        <v>1</v>
      </c>
      <c r="B27" s="38" t="s">
        <v>75</v>
      </c>
      <c r="C27" s="39" t="s">
        <v>76</v>
      </c>
      <c r="D27" s="40">
        <f>SUM(D28:D32)</f>
        <v>16</v>
      </c>
      <c r="E27" s="41">
        <f>E28</f>
        <v>44895</v>
      </c>
      <c r="F27" s="41">
        <f>F30</f>
        <v>44897</v>
      </c>
      <c r="G27" s="42">
        <f>SUM(G28,G29,G30,G31,G32)</f>
        <v>800</v>
      </c>
      <c r="H27" s="43"/>
      <c r="I27" s="25"/>
      <c r="J27" s="40">
        <f>SUM(J28:J32)</f>
        <v>16</v>
      </c>
      <c r="K27" s="41">
        <f>K28</f>
        <v>44895</v>
      </c>
      <c r="L27" s="41">
        <f>L30</f>
        <v>44897</v>
      </c>
      <c r="M27" s="42">
        <f>SUM(M28,M29,M30,M31,M32)</f>
        <v>800</v>
      </c>
    </row>
    <row r="28" outlineLevel="2">
      <c r="A28" s="32" t="b">
        <v>1</v>
      </c>
      <c r="B28" s="38" t="s">
        <v>77</v>
      </c>
      <c r="C28" s="38" t="s">
        <v>78</v>
      </c>
      <c r="D28" s="40">
        <v>1.0</v>
      </c>
      <c r="E28" s="48">
        <v>44895.0</v>
      </c>
      <c r="F28" s="41">
        <v>44895.0</v>
      </c>
      <c r="G28" s="42">
        <f t="shared" ref="G28:G33" si="11">D28*50</f>
        <v>50</v>
      </c>
      <c r="H28" s="43"/>
      <c r="I28" s="25"/>
      <c r="J28" s="40">
        <v>1.0</v>
      </c>
      <c r="K28" s="48">
        <v>44895.0</v>
      </c>
      <c r="L28" s="41">
        <v>44895.0</v>
      </c>
      <c r="M28" s="42">
        <f t="shared" ref="M28:M33" si="12">J28*50</f>
        <v>50</v>
      </c>
    </row>
    <row r="29" outlineLevel="2">
      <c r="A29" s="32" t="b">
        <v>1</v>
      </c>
      <c r="B29" s="38" t="s">
        <v>79</v>
      </c>
      <c r="C29" s="38" t="s">
        <v>80</v>
      </c>
      <c r="D29" s="40">
        <v>6.0</v>
      </c>
      <c r="E29" s="24"/>
      <c r="F29" s="41">
        <v>44896.0</v>
      </c>
      <c r="G29" s="42">
        <f t="shared" si="11"/>
        <v>300</v>
      </c>
      <c r="H29" s="43"/>
      <c r="I29" s="25"/>
      <c r="J29" s="40">
        <v>6.0</v>
      </c>
      <c r="K29" s="24"/>
      <c r="L29" s="41">
        <v>44896.0</v>
      </c>
      <c r="M29" s="42">
        <f t="shared" si="12"/>
        <v>300</v>
      </c>
    </row>
    <row r="30" outlineLevel="2">
      <c r="A30" s="32" t="b">
        <v>1</v>
      </c>
      <c r="B30" s="38" t="s">
        <v>81</v>
      </c>
      <c r="C30" s="38" t="s">
        <v>82</v>
      </c>
      <c r="D30" s="40">
        <v>3.0</v>
      </c>
      <c r="E30" s="44">
        <v>44897.0</v>
      </c>
      <c r="F30" s="44">
        <v>44897.0</v>
      </c>
      <c r="G30" s="42">
        <f t="shared" si="11"/>
        <v>150</v>
      </c>
      <c r="H30" s="43"/>
      <c r="I30" s="25"/>
      <c r="J30" s="40">
        <v>3.0</v>
      </c>
      <c r="K30" s="44">
        <v>44897.0</v>
      </c>
      <c r="L30" s="44">
        <v>44897.0</v>
      </c>
      <c r="M30" s="42">
        <f t="shared" si="12"/>
        <v>150</v>
      </c>
    </row>
    <row r="31" outlineLevel="2">
      <c r="A31" s="32" t="b">
        <v>1</v>
      </c>
      <c r="B31" s="38" t="s">
        <v>83</v>
      </c>
      <c r="C31" s="38" t="s">
        <v>84</v>
      </c>
      <c r="D31" s="40">
        <v>3.0</v>
      </c>
      <c r="E31" s="25"/>
      <c r="F31" s="25"/>
      <c r="G31" s="42">
        <f t="shared" si="11"/>
        <v>150</v>
      </c>
      <c r="H31" s="43"/>
      <c r="I31" s="25"/>
      <c r="J31" s="40">
        <v>3.0</v>
      </c>
      <c r="K31" s="25"/>
      <c r="L31" s="25"/>
      <c r="M31" s="42">
        <f t="shared" si="12"/>
        <v>150</v>
      </c>
    </row>
    <row r="32" outlineLevel="2">
      <c r="A32" s="32" t="b">
        <v>1</v>
      </c>
      <c r="B32" s="38" t="s">
        <v>85</v>
      </c>
      <c r="C32" s="38" t="s">
        <v>86</v>
      </c>
      <c r="D32" s="40">
        <v>3.0</v>
      </c>
      <c r="E32" s="24"/>
      <c r="F32" s="24"/>
      <c r="G32" s="42">
        <f t="shared" si="11"/>
        <v>150</v>
      </c>
      <c r="H32" s="43"/>
      <c r="I32" s="25"/>
      <c r="J32" s="40">
        <v>3.0</v>
      </c>
      <c r="K32" s="24"/>
      <c r="L32" s="24"/>
      <c r="M32" s="42">
        <f t="shared" si="12"/>
        <v>150</v>
      </c>
    </row>
    <row r="33" outlineLevel="1">
      <c r="A33" s="32" t="b">
        <v>1</v>
      </c>
      <c r="B33" s="38" t="s">
        <v>87</v>
      </c>
      <c r="C33" s="39" t="s">
        <v>88</v>
      </c>
      <c r="D33" s="40">
        <v>6.0</v>
      </c>
      <c r="E33" s="41">
        <v>44898.0</v>
      </c>
      <c r="F33" s="41">
        <v>44899.0</v>
      </c>
      <c r="G33" s="42">
        <f t="shared" si="11"/>
        <v>300</v>
      </c>
      <c r="H33" s="43"/>
      <c r="I33" s="25"/>
      <c r="J33" s="40">
        <v>6.0</v>
      </c>
      <c r="K33" s="41">
        <v>44898.0</v>
      </c>
      <c r="L33" s="41">
        <v>44899.0</v>
      </c>
      <c r="M33" s="42">
        <f t="shared" si="12"/>
        <v>300</v>
      </c>
    </row>
    <row r="34">
      <c r="A34" s="32" t="b">
        <v>1</v>
      </c>
      <c r="B34" s="33" t="s">
        <v>89</v>
      </c>
      <c r="C34" s="33" t="s">
        <v>90</v>
      </c>
      <c r="D34" s="34">
        <f>SUM(D35:D37)</f>
        <v>19.5</v>
      </c>
      <c r="E34" s="35">
        <f>E35</f>
        <v>44902</v>
      </c>
      <c r="F34" s="35">
        <f>F37</f>
        <v>44905</v>
      </c>
      <c r="G34" s="36">
        <f>SUM(G35,G36,G37)</f>
        <v>975</v>
      </c>
      <c r="H34" s="37">
        <f> G34/G3</f>
        <v>0.07027027027</v>
      </c>
      <c r="I34" s="25"/>
      <c r="J34" s="34">
        <f>SUM(J35:J37)</f>
        <v>19.5</v>
      </c>
      <c r="K34" s="35">
        <f>K35</f>
        <v>44902</v>
      </c>
      <c r="L34" s="35">
        <f>L37</f>
        <v>44905</v>
      </c>
      <c r="M34" s="36">
        <f>SUM(M35,M36,M37)</f>
        <v>975</v>
      </c>
    </row>
    <row r="35" outlineLevel="1">
      <c r="A35" s="32" t="b">
        <v>1</v>
      </c>
      <c r="B35" s="38" t="s">
        <v>91</v>
      </c>
      <c r="C35" s="39" t="s">
        <v>92</v>
      </c>
      <c r="D35" s="40">
        <v>6.0</v>
      </c>
      <c r="E35" s="41">
        <v>44902.0</v>
      </c>
      <c r="F35" s="41">
        <v>44902.0</v>
      </c>
      <c r="G35" s="42">
        <f t="shared" ref="G35:G37" si="13">D35*50</f>
        <v>300</v>
      </c>
      <c r="H35" s="43"/>
      <c r="I35" s="25"/>
      <c r="J35" s="40">
        <v>6.0</v>
      </c>
      <c r="K35" s="41">
        <v>44902.0</v>
      </c>
      <c r="L35" s="41">
        <v>44902.0</v>
      </c>
      <c r="M35" s="42">
        <f t="shared" ref="M35:M37" si="14">J35*50</f>
        <v>300</v>
      </c>
    </row>
    <row r="36" outlineLevel="1">
      <c r="A36" s="32" t="b">
        <v>1</v>
      </c>
      <c r="B36" s="38" t="s">
        <v>93</v>
      </c>
      <c r="C36" s="39" t="s">
        <v>94</v>
      </c>
      <c r="D36" s="40">
        <v>6.0</v>
      </c>
      <c r="E36" s="41">
        <v>44903.0</v>
      </c>
      <c r="F36" s="41">
        <v>44903.0</v>
      </c>
      <c r="G36" s="42">
        <f t="shared" si="13"/>
        <v>300</v>
      </c>
      <c r="H36" s="43"/>
      <c r="I36" s="25"/>
      <c r="J36" s="40">
        <v>6.0</v>
      </c>
      <c r="K36" s="41">
        <v>44903.0</v>
      </c>
      <c r="L36" s="41">
        <v>44903.0</v>
      </c>
      <c r="M36" s="42">
        <f t="shared" si="14"/>
        <v>300</v>
      </c>
    </row>
    <row r="37" outlineLevel="1">
      <c r="A37" s="32" t="b">
        <v>1</v>
      </c>
      <c r="B37" s="38" t="s">
        <v>95</v>
      </c>
      <c r="C37" s="39" t="s">
        <v>96</v>
      </c>
      <c r="D37" s="40">
        <v>7.5</v>
      </c>
      <c r="E37" s="41">
        <v>44905.0</v>
      </c>
      <c r="F37" s="41">
        <v>44905.0</v>
      </c>
      <c r="G37" s="42">
        <f t="shared" si="13"/>
        <v>375</v>
      </c>
      <c r="H37" s="43"/>
      <c r="I37" s="25"/>
      <c r="J37" s="40">
        <v>7.5</v>
      </c>
      <c r="K37" s="41">
        <v>44905.0</v>
      </c>
      <c r="L37" s="41">
        <v>44905.0</v>
      </c>
      <c r="M37" s="42">
        <f t="shared" si="14"/>
        <v>375</v>
      </c>
    </row>
    <row r="38">
      <c r="A38" s="49" t="b">
        <v>1</v>
      </c>
      <c r="B38" s="50" t="s">
        <v>97</v>
      </c>
      <c r="C38" s="50" t="s">
        <v>98</v>
      </c>
      <c r="D38" s="51"/>
      <c r="E38" s="52">
        <v>44907.0</v>
      </c>
      <c r="F38" s="53"/>
      <c r="G38" s="54"/>
      <c r="H38" s="55"/>
      <c r="I38" s="25"/>
      <c r="J38" s="56"/>
      <c r="K38" s="57"/>
      <c r="L38" s="57"/>
      <c r="M38" s="17"/>
    </row>
    <row r="39">
      <c r="A39" s="32" t="b">
        <v>1</v>
      </c>
      <c r="B39" s="33" t="s">
        <v>99</v>
      </c>
      <c r="C39" s="33" t="s">
        <v>100</v>
      </c>
      <c r="D39" s="34">
        <f>SUM(D40,D43,D48,D49)</f>
        <v>41</v>
      </c>
      <c r="E39" s="35">
        <f t="shared" ref="E39:E40" si="15">E40</f>
        <v>44917</v>
      </c>
      <c r="F39" s="35">
        <f>F49</f>
        <v>44923</v>
      </c>
      <c r="G39" s="58">
        <f t="shared" ref="G39:G52" si="16">D39*50</f>
        <v>2050</v>
      </c>
      <c r="H39" s="37">
        <f> G39/G3</f>
        <v>0.1477477477</v>
      </c>
      <c r="I39" s="25"/>
      <c r="J39" s="34">
        <f>SUM(J40,J43,J48,J49)</f>
        <v>41</v>
      </c>
      <c r="K39" s="35">
        <f t="shared" ref="K39:K40" si="17">K40</f>
        <v>44917</v>
      </c>
      <c r="L39" s="35">
        <f>L49</f>
        <v>44923</v>
      </c>
      <c r="M39" s="58">
        <f t="shared" ref="M39:M55" si="18">J39*50</f>
        <v>2050</v>
      </c>
    </row>
    <row r="40" outlineLevel="1">
      <c r="A40" s="32" t="b">
        <v>1</v>
      </c>
      <c r="B40" s="59" t="s">
        <v>101</v>
      </c>
      <c r="C40" s="60" t="s">
        <v>102</v>
      </c>
      <c r="D40" s="40">
        <f>SUM(D41,D42)</f>
        <v>12</v>
      </c>
      <c r="E40" s="41">
        <f t="shared" si="15"/>
        <v>44917</v>
      </c>
      <c r="F40" s="41">
        <f>F41</f>
        <v>44917</v>
      </c>
      <c r="G40" s="45">
        <f t="shared" si="16"/>
        <v>600</v>
      </c>
      <c r="H40" s="37"/>
      <c r="I40" s="25"/>
      <c r="J40" s="40">
        <f>SUM(J41,J42)</f>
        <v>12</v>
      </c>
      <c r="K40" s="41">
        <f t="shared" si="17"/>
        <v>44917</v>
      </c>
      <c r="L40" s="41">
        <f>L41</f>
        <v>44917</v>
      </c>
      <c r="M40" s="45">
        <f t="shared" si="18"/>
        <v>600</v>
      </c>
    </row>
    <row r="41" outlineLevel="2">
      <c r="A41" s="32" t="b">
        <v>1</v>
      </c>
      <c r="B41" s="61" t="s">
        <v>103</v>
      </c>
      <c r="C41" s="59" t="s">
        <v>104</v>
      </c>
      <c r="D41" s="40">
        <v>4.0</v>
      </c>
      <c r="E41" s="62">
        <v>44917.0</v>
      </c>
      <c r="F41" s="62">
        <v>44917.0</v>
      </c>
      <c r="G41" s="45">
        <f t="shared" si="16"/>
        <v>200</v>
      </c>
      <c r="H41" s="37"/>
      <c r="I41" s="25"/>
      <c r="J41" s="40">
        <v>4.0</v>
      </c>
      <c r="K41" s="62">
        <v>44917.0</v>
      </c>
      <c r="L41" s="62">
        <v>44917.0</v>
      </c>
      <c r="M41" s="45">
        <f t="shared" si="18"/>
        <v>200</v>
      </c>
    </row>
    <row r="42" outlineLevel="2">
      <c r="A42" s="32" t="b">
        <v>1</v>
      </c>
      <c r="B42" s="61" t="s">
        <v>105</v>
      </c>
      <c r="C42" s="59" t="s">
        <v>106</v>
      </c>
      <c r="D42" s="40">
        <v>8.0</v>
      </c>
      <c r="E42" s="24"/>
      <c r="F42" s="24"/>
      <c r="G42" s="45">
        <f t="shared" si="16"/>
        <v>400</v>
      </c>
      <c r="H42" s="37"/>
      <c r="I42" s="25"/>
      <c r="J42" s="40">
        <v>8.0</v>
      </c>
      <c r="K42" s="24"/>
      <c r="L42" s="24"/>
      <c r="M42" s="45">
        <f t="shared" si="18"/>
        <v>400</v>
      </c>
    </row>
    <row r="43" outlineLevel="1">
      <c r="A43" s="32" t="b">
        <v>1</v>
      </c>
      <c r="B43" s="61" t="s">
        <v>107</v>
      </c>
      <c r="C43" s="60" t="s">
        <v>108</v>
      </c>
      <c r="D43" s="40">
        <f>SUM(D44,D45,D46,D47)</f>
        <v>23</v>
      </c>
      <c r="E43" s="41">
        <f>E44</f>
        <v>44918</v>
      </c>
      <c r="F43" s="41">
        <f>F48</f>
        <v>44922</v>
      </c>
      <c r="G43" s="45">
        <f t="shared" si="16"/>
        <v>1150</v>
      </c>
      <c r="H43" s="37"/>
      <c r="I43" s="25"/>
      <c r="J43" s="40">
        <f>SUM(J44,J45,J46,J47)</f>
        <v>23</v>
      </c>
      <c r="K43" s="41">
        <f>K44</f>
        <v>44918</v>
      </c>
      <c r="L43" s="41">
        <f>L48</f>
        <v>44922</v>
      </c>
      <c r="M43" s="45">
        <f t="shared" si="18"/>
        <v>1150</v>
      </c>
    </row>
    <row r="44" outlineLevel="2">
      <c r="A44" s="32" t="b">
        <v>1</v>
      </c>
      <c r="B44" s="61" t="s">
        <v>109</v>
      </c>
      <c r="C44" s="59" t="s">
        <v>110</v>
      </c>
      <c r="D44" s="40">
        <v>3.0</v>
      </c>
      <c r="E44" s="62">
        <v>44918.0</v>
      </c>
      <c r="F44" s="62">
        <v>44918.0</v>
      </c>
      <c r="G44" s="45">
        <f t="shared" si="16"/>
        <v>150</v>
      </c>
      <c r="H44" s="37"/>
      <c r="I44" s="25"/>
      <c r="J44" s="40">
        <v>3.0</v>
      </c>
      <c r="K44" s="62">
        <v>44918.0</v>
      </c>
      <c r="L44" s="62">
        <v>44918.0</v>
      </c>
      <c r="M44" s="45">
        <f t="shared" si="18"/>
        <v>150</v>
      </c>
    </row>
    <row r="45" outlineLevel="2">
      <c r="A45" s="32" t="b">
        <v>1</v>
      </c>
      <c r="B45" s="61" t="s">
        <v>111</v>
      </c>
      <c r="C45" s="59" t="s">
        <v>112</v>
      </c>
      <c r="D45" s="40">
        <v>6.0</v>
      </c>
      <c r="E45" s="24"/>
      <c r="F45" s="24"/>
      <c r="G45" s="45">
        <f t="shared" si="16"/>
        <v>300</v>
      </c>
      <c r="H45" s="37"/>
      <c r="I45" s="25"/>
      <c r="J45" s="40">
        <v>6.0</v>
      </c>
      <c r="K45" s="24"/>
      <c r="L45" s="24"/>
      <c r="M45" s="45">
        <f t="shared" si="18"/>
        <v>300</v>
      </c>
    </row>
    <row r="46" outlineLevel="2">
      <c r="A46" s="32" t="b">
        <v>1</v>
      </c>
      <c r="B46" s="61" t="s">
        <v>113</v>
      </c>
      <c r="C46" s="59" t="s">
        <v>114</v>
      </c>
      <c r="D46" s="40">
        <v>8.0</v>
      </c>
      <c r="E46" s="62">
        <v>44921.0</v>
      </c>
      <c r="F46" s="62">
        <v>44921.0</v>
      </c>
      <c r="G46" s="45">
        <f t="shared" si="16"/>
        <v>400</v>
      </c>
      <c r="H46" s="37"/>
      <c r="I46" s="25"/>
      <c r="J46" s="40">
        <v>8.0</v>
      </c>
      <c r="K46" s="62">
        <v>44921.0</v>
      </c>
      <c r="L46" s="62">
        <v>44921.0</v>
      </c>
      <c r="M46" s="45">
        <f t="shared" si="18"/>
        <v>400</v>
      </c>
    </row>
    <row r="47" outlineLevel="2">
      <c r="A47" s="32" t="b">
        <v>1</v>
      </c>
      <c r="B47" s="61" t="s">
        <v>115</v>
      </c>
      <c r="C47" s="59" t="s">
        <v>116</v>
      </c>
      <c r="D47" s="40">
        <v>6.0</v>
      </c>
      <c r="E47" s="24"/>
      <c r="F47" s="24"/>
      <c r="G47" s="45">
        <f t="shared" si="16"/>
        <v>300</v>
      </c>
      <c r="H47" s="37"/>
      <c r="I47" s="25"/>
      <c r="J47" s="40">
        <v>6.0</v>
      </c>
      <c r="K47" s="24"/>
      <c r="L47" s="24"/>
      <c r="M47" s="45">
        <f t="shared" si="18"/>
        <v>300</v>
      </c>
    </row>
    <row r="48" outlineLevel="1">
      <c r="A48" s="32" t="b">
        <v>1</v>
      </c>
      <c r="B48" s="61" t="s">
        <v>117</v>
      </c>
      <c r="C48" s="60" t="s">
        <v>118</v>
      </c>
      <c r="D48" s="40">
        <v>3.0</v>
      </c>
      <c r="E48" s="63">
        <v>44922.0</v>
      </c>
      <c r="F48" s="63">
        <v>44922.0</v>
      </c>
      <c r="G48" s="45">
        <f t="shared" si="16"/>
        <v>150</v>
      </c>
      <c r="H48" s="37"/>
      <c r="I48" s="25"/>
      <c r="J48" s="40">
        <v>3.0</v>
      </c>
      <c r="K48" s="63">
        <v>44922.0</v>
      </c>
      <c r="L48" s="63">
        <v>44922.0</v>
      </c>
      <c r="M48" s="45">
        <f t="shared" si="18"/>
        <v>150</v>
      </c>
    </row>
    <row r="49" outlineLevel="1">
      <c r="A49" s="32" t="b">
        <v>1</v>
      </c>
      <c r="B49" s="61" t="s">
        <v>119</v>
      </c>
      <c r="C49" s="60" t="s">
        <v>120</v>
      </c>
      <c r="D49" s="40">
        <v>3.0</v>
      </c>
      <c r="E49" s="63">
        <v>44923.0</v>
      </c>
      <c r="F49" s="63">
        <v>44923.0</v>
      </c>
      <c r="G49" s="45">
        <f t="shared" si="16"/>
        <v>150</v>
      </c>
      <c r="H49" s="37"/>
      <c r="I49" s="25"/>
      <c r="J49" s="40">
        <v>3.0</v>
      </c>
      <c r="K49" s="63">
        <v>44923.0</v>
      </c>
      <c r="L49" s="63">
        <v>44923.0</v>
      </c>
      <c r="M49" s="45">
        <f t="shared" si="18"/>
        <v>150</v>
      </c>
    </row>
    <row r="50">
      <c r="A50" s="32" t="b">
        <v>1</v>
      </c>
      <c r="B50" s="33" t="s">
        <v>121</v>
      </c>
      <c r="C50" s="33" t="s">
        <v>122</v>
      </c>
      <c r="D50" s="34">
        <f>SUM(D51,D52)</f>
        <v>31</v>
      </c>
      <c r="E50" s="35">
        <f>E51</f>
        <v>44917</v>
      </c>
      <c r="F50" s="35">
        <f>F52</f>
        <v>44923</v>
      </c>
      <c r="G50" s="58">
        <f t="shared" si="16"/>
        <v>1550</v>
      </c>
      <c r="H50" s="37">
        <f> G50/G3</f>
        <v>0.1117117117</v>
      </c>
      <c r="I50" s="25"/>
      <c r="J50" s="34">
        <f>SUM(J51,J52)</f>
        <v>31</v>
      </c>
      <c r="K50" s="35">
        <f>K51</f>
        <v>44917</v>
      </c>
      <c r="L50" s="35">
        <f>L52</f>
        <v>44923</v>
      </c>
      <c r="M50" s="58">
        <f t="shared" si="18"/>
        <v>1550</v>
      </c>
    </row>
    <row r="51" outlineLevel="1">
      <c r="A51" s="32" t="b">
        <v>1</v>
      </c>
      <c r="B51" s="64" t="s">
        <v>123</v>
      </c>
      <c r="C51" s="65" t="s">
        <v>124</v>
      </c>
      <c r="D51" s="40">
        <v>15.0</v>
      </c>
      <c r="E51" s="66">
        <v>44917.0</v>
      </c>
      <c r="F51" s="66">
        <v>44923.0</v>
      </c>
      <c r="G51" s="45">
        <f t="shared" si="16"/>
        <v>750</v>
      </c>
      <c r="H51" s="37"/>
      <c r="I51" s="25"/>
      <c r="J51" s="40">
        <v>15.0</v>
      </c>
      <c r="K51" s="66">
        <v>44917.0</v>
      </c>
      <c r="L51" s="66">
        <v>44923.0</v>
      </c>
      <c r="M51" s="45">
        <f t="shared" si="18"/>
        <v>750</v>
      </c>
    </row>
    <row r="52" outlineLevel="1">
      <c r="A52" s="32" t="b">
        <v>1</v>
      </c>
      <c r="B52" s="64" t="s">
        <v>125</v>
      </c>
      <c r="C52" s="65" t="s">
        <v>126</v>
      </c>
      <c r="D52" s="40">
        <v>16.0</v>
      </c>
      <c r="E52" s="66">
        <v>44917.0</v>
      </c>
      <c r="F52" s="66">
        <v>44923.0</v>
      </c>
      <c r="G52" s="45">
        <f t="shared" si="16"/>
        <v>800</v>
      </c>
      <c r="H52" s="37"/>
      <c r="I52" s="25"/>
      <c r="J52" s="40">
        <v>16.0</v>
      </c>
      <c r="K52" s="66">
        <v>44917.0</v>
      </c>
      <c r="L52" s="66">
        <v>44923.0</v>
      </c>
      <c r="M52" s="45">
        <f t="shared" si="18"/>
        <v>800</v>
      </c>
    </row>
    <row r="53">
      <c r="A53" s="32" t="b">
        <v>0</v>
      </c>
      <c r="B53" s="33" t="s">
        <v>127</v>
      </c>
      <c r="C53" s="33" t="s">
        <v>128</v>
      </c>
      <c r="D53" s="34">
        <f>SUM(D54,D55,D56,D57)</f>
        <v>100</v>
      </c>
      <c r="E53" s="67">
        <f>E54</f>
        <v>44924</v>
      </c>
      <c r="F53" s="35">
        <f>F57</f>
        <v>44590</v>
      </c>
      <c r="G53" s="36">
        <f>SUM(G54,G55,G56,G57)</f>
        <v>5000</v>
      </c>
      <c r="H53" s="37">
        <f> G53/G3</f>
        <v>0.3603603604</v>
      </c>
      <c r="I53" s="25"/>
      <c r="J53" s="40">
        <f>SUM(J54,J55)</f>
        <v>42</v>
      </c>
      <c r="K53" s="41">
        <f>K54</f>
        <v>44924</v>
      </c>
      <c r="L53" s="41" t="str">
        <f>L57</f>
        <v/>
      </c>
      <c r="M53" s="45">
        <f t="shared" si="18"/>
        <v>2100</v>
      </c>
    </row>
    <row r="54">
      <c r="A54" s="32" t="b">
        <v>1</v>
      </c>
      <c r="B54" s="38" t="s">
        <v>129</v>
      </c>
      <c r="C54" s="39" t="s">
        <v>130</v>
      </c>
      <c r="D54" s="40">
        <v>6.0</v>
      </c>
      <c r="E54" s="41">
        <v>44924.0</v>
      </c>
      <c r="F54" s="41">
        <v>44924.0</v>
      </c>
      <c r="G54" s="42">
        <f t="shared" ref="G54:G58" si="19">D54*50</f>
        <v>300</v>
      </c>
      <c r="H54" s="43"/>
      <c r="I54" s="25"/>
      <c r="J54" s="40">
        <v>3.0</v>
      </c>
      <c r="K54" s="41">
        <v>44924.0</v>
      </c>
      <c r="L54" s="41">
        <v>44924.0</v>
      </c>
      <c r="M54" s="45">
        <f t="shared" si="18"/>
        <v>150</v>
      </c>
    </row>
    <row r="55">
      <c r="A55" s="117" t="b">
        <v>0</v>
      </c>
      <c r="B55" s="118" t="s">
        <v>131</v>
      </c>
      <c r="C55" s="119" t="s">
        <v>132</v>
      </c>
      <c r="D55" s="120">
        <v>78.0</v>
      </c>
      <c r="E55" s="121">
        <v>44928.0</v>
      </c>
      <c r="F55" s="121">
        <v>44950.0</v>
      </c>
      <c r="G55" s="122">
        <f t="shared" si="19"/>
        <v>3900</v>
      </c>
      <c r="H55" s="123"/>
      <c r="I55" s="25"/>
      <c r="J55" s="120">
        <v>39.0</v>
      </c>
      <c r="K55" s="121">
        <v>44928.0</v>
      </c>
      <c r="L55" s="121"/>
      <c r="M55" s="124">
        <f t="shared" si="18"/>
        <v>1950</v>
      </c>
    </row>
    <row r="56">
      <c r="A56" s="92" t="b">
        <v>0</v>
      </c>
      <c r="B56" s="93" t="s">
        <v>133</v>
      </c>
      <c r="C56" s="94" t="s">
        <v>134</v>
      </c>
      <c r="D56" s="95">
        <v>12.0</v>
      </c>
      <c r="E56" s="96">
        <v>44951.0</v>
      </c>
      <c r="F56" s="96">
        <v>44955.0</v>
      </c>
      <c r="G56" s="97">
        <f t="shared" si="19"/>
        <v>600</v>
      </c>
      <c r="H56" s="98"/>
      <c r="I56" s="25"/>
      <c r="J56" s="95"/>
      <c r="K56" s="96"/>
      <c r="L56" s="96"/>
      <c r="M56" s="99"/>
    </row>
    <row r="57">
      <c r="A57" s="92" t="b">
        <v>0</v>
      </c>
      <c r="B57" s="93" t="s">
        <v>135</v>
      </c>
      <c r="C57" s="94" t="s">
        <v>136</v>
      </c>
      <c r="D57" s="95">
        <v>4.0</v>
      </c>
      <c r="E57" s="96">
        <v>44590.0</v>
      </c>
      <c r="F57" s="96">
        <v>44590.0</v>
      </c>
      <c r="G57" s="97">
        <f t="shared" si="19"/>
        <v>200</v>
      </c>
      <c r="H57" s="98"/>
      <c r="I57" s="25"/>
      <c r="J57" s="95"/>
      <c r="K57" s="96"/>
      <c r="L57" s="96"/>
      <c r="M57" s="100"/>
    </row>
    <row r="58">
      <c r="A58" s="101" t="b">
        <v>0</v>
      </c>
      <c r="B58" s="102" t="s">
        <v>137</v>
      </c>
      <c r="C58" s="102" t="s">
        <v>138</v>
      </c>
      <c r="D58" s="103">
        <v>20.0</v>
      </c>
      <c r="E58" s="104">
        <v>44956.0</v>
      </c>
      <c r="F58" s="105">
        <v>44969.0</v>
      </c>
      <c r="G58" s="106">
        <f t="shared" si="19"/>
        <v>1000</v>
      </c>
      <c r="H58" s="107">
        <f> G58/G3</f>
        <v>0.07207207207</v>
      </c>
      <c r="I58" s="25"/>
      <c r="J58" s="108"/>
      <c r="K58" s="109"/>
      <c r="L58" s="109"/>
      <c r="M58" s="100"/>
    </row>
    <row r="59">
      <c r="A59" s="27" t="b">
        <v>0</v>
      </c>
      <c r="B59" s="28" t="s">
        <v>145</v>
      </c>
      <c r="C59" s="28" t="s">
        <v>146</v>
      </c>
      <c r="D59" s="29"/>
      <c r="E59" s="114">
        <v>44970.0</v>
      </c>
      <c r="F59" s="21"/>
      <c r="G59" s="115"/>
      <c r="H59" s="31"/>
      <c r="I59" s="24"/>
      <c r="J59" s="116"/>
      <c r="K59" s="20"/>
      <c r="L59" s="20"/>
      <c r="M59" s="21"/>
    </row>
  </sheetData>
  <mergeCells count="43">
    <mergeCell ref="F30:F32"/>
    <mergeCell ref="E38:F38"/>
    <mergeCell ref="E46:E47"/>
    <mergeCell ref="F46:F47"/>
    <mergeCell ref="A1:B2"/>
    <mergeCell ref="C1:C2"/>
    <mergeCell ref="D1:D2"/>
    <mergeCell ref="E1:E2"/>
    <mergeCell ref="F1:F2"/>
    <mergeCell ref="G1:G2"/>
    <mergeCell ref="I1:I59"/>
    <mergeCell ref="E59:F59"/>
    <mergeCell ref="H1:H2"/>
    <mergeCell ref="J1:M1"/>
    <mergeCell ref="E6:E8"/>
    <mergeCell ref="F6:F8"/>
    <mergeCell ref="K6:K8"/>
    <mergeCell ref="L6:L8"/>
    <mergeCell ref="E13:E14"/>
    <mergeCell ref="F13:F14"/>
    <mergeCell ref="K13:K14"/>
    <mergeCell ref="L13:L14"/>
    <mergeCell ref="E25:E26"/>
    <mergeCell ref="F25:F26"/>
    <mergeCell ref="K25:K26"/>
    <mergeCell ref="L25:L26"/>
    <mergeCell ref="K28:K29"/>
    <mergeCell ref="K30:K32"/>
    <mergeCell ref="L30:L32"/>
    <mergeCell ref="J38:M38"/>
    <mergeCell ref="E28:E29"/>
    <mergeCell ref="E30:E32"/>
    <mergeCell ref="E41:E42"/>
    <mergeCell ref="F41:F42"/>
    <mergeCell ref="K41:K42"/>
    <mergeCell ref="L41:L42"/>
    <mergeCell ref="E44:E45"/>
    <mergeCell ref="F44:F45"/>
    <mergeCell ref="K44:K45"/>
    <mergeCell ref="L44:L45"/>
    <mergeCell ref="K46:K47"/>
    <mergeCell ref="L46:L47"/>
    <mergeCell ref="J59:M5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3"/>
  <cols>
    <col customWidth="1" min="1" max="1" width="3.88"/>
    <col customWidth="1" min="2" max="2" width="6.38"/>
    <col customWidth="1" min="3" max="3" width="48.63"/>
    <col customWidth="1" min="4" max="4" width="9.5"/>
    <col customWidth="1" min="5" max="6" width="12.63"/>
    <col customWidth="1" min="7" max="8" width="9.5"/>
    <col customWidth="1" min="9" max="9" width="1.38"/>
    <col customWidth="1" min="10" max="13" width="12.63"/>
  </cols>
  <sheetData>
    <row r="1">
      <c r="A1" s="16" t="s">
        <v>147</v>
      </c>
      <c r="B1" s="17"/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  <c r="I1" s="18"/>
      <c r="J1" s="19" t="s">
        <v>26</v>
      </c>
      <c r="K1" s="20"/>
      <c r="L1" s="20"/>
      <c r="M1" s="21"/>
    </row>
    <row r="2">
      <c r="A2" s="22"/>
      <c r="B2" s="23"/>
      <c r="C2" s="24"/>
      <c r="D2" s="24"/>
      <c r="E2" s="24"/>
      <c r="F2" s="24"/>
      <c r="G2" s="24"/>
      <c r="H2" s="24"/>
      <c r="I2" s="25"/>
      <c r="J2" s="26" t="s">
        <v>21</v>
      </c>
      <c r="K2" s="26" t="s">
        <v>22</v>
      </c>
      <c r="L2" s="26" t="s">
        <v>23</v>
      </c>
      <c r="M2" s="26" t="s">
        <v>24</v>
      </c>
    </row>
    <row r="3">
      <c r="A3" s="27" t="b">
        <v>0</v>
      </c>
      <c r="B3" s="28" t="s">
        <v>27</v>
      </c>
      <c r="C3" s="28" t="s">
        <v>28</v>
      </c>
      <c r="D3" s="29">
        <f> SUM(D4,D23,D34,D39,D50,D53,D58)</f>
        <v>299.5</v>
      </c>
      <c r="E3" s="3">
        <f>E6</f>
        <v>44874</v>
      </c>
      <c r="F3" s="3">
        <f>E59</f>
        <v>44970</v>
      </c>
      <c r="G3" s="30">
        <f>SUM(G4,G23,G34,G39,G50,G53,G58)</f>
        <v>13875</v>
      </c>
      <c r="H3" s="31">
        <f> SUM(H4,H23,H34,H39,H50,H53,H58)</f>
        <v>1</v>
      </c>
      <c r="I3" s="25"/>
      <c r="J3" s="29">
        <f> SUM(J4,J23,J34,J39,J50,J53,J58)</f>
        <v>182.5</v>
      </c>
      <c r="K3" s="3">
        <f>K6</f>
        <v>44874</v>
      </c>
      <c r="L3" s="3" t="str">
        <f>K59</f>
        <v/>
      </c>
      <c r="M3" s="30">
        <f>SUM(M4,M23,M34,M39,M50,M53,M58)</f>
        <v>8025</v>
      </c>
    </row>
    <row r="4">
      <c r="A4" s="32" t="b">
        <v>1</v>
      </c>
      <c r="B4" s="33" t="s">
        <v>29</v>
      </c>
      <c r="C4" s="33" t="s">
        <v>30</v>
      </c>
      <c r="D4" s="34">
        <f>SUM(D5,D11,D19,D22)</f>
        <v>52</v>
      </c>
      <c r="E4" s="35">
        <f>E6</f>
        <v>44874</v>
      </c>
      <c r="F4" s="35">
        <f>F22</f>
        <v>44892</v>
      </c>
      <c r="G4" s="36">
        <f>SUM(G5,G11,G19,G22)</f>
        <v>1700</v>
      </c>
      <c r="H4" s="37">
        <f> G4/G3</f>
        <v>0.1225225225</v>
      </c>
      <c r="I4" s="25"/>
      <c r="J4" s="34">
        <f>SUM(J5,J11,J19,J22)</f>
        <v>52</v>
      </c>
      <c r="K4" s="35">
        <f>K6</f>
        <v>44874</v>
      </c>
      <c r="L4" s="35">
        <f>L22</f>
        <v>44892</v>
      </c>
      <c r="M4" s="36">
        <f>SUM(M5,M11,M19,M22)</f>
        <v>1700</v>
      </c>
    </row>
    <row r="5" outlineLevel="1" collapsed="1">
      <c r="A5" s="32" t="b">
        <v>1</v>
      </c>
      <c r="B5" s="38" t="s">
        <v>31</v>
      </c>
      <c r="C5" s="39" t="s">
        <v>32</v>
      </c>
      <c r="D5" s="40">
        <f>SUM(D6:D10)</f>
        <v>18</v>
      </c>
      <c r="E5" s="41">
        <f>E6</f>
        <v>44874</v>
      </c>
      <c r="F5" s="41">
        <f>F10</f>
        <v>44883</v>
      </c>
      <c r="G5" s="42">
        <f>SUM(G6,G7,G8,G9,G10)</f>
        <v>600</v>
      </c>
      <c r="H5" s="43"/>
      <c r="I5" s="25"/>
      <c r="J5" s="40">
        <f>SUM(J6:J10)</f>
        <v>18</v>
      </c>
      <c r="K5" s="41">
        <f>K6</f>
        <v>44874</v>
      </c>
      <c r="L5" s="41">
        <f>L10</f>
        <v>44883</v>
      </c>
      <c r="M5" s="42">
        <f>SUM(M6,M7,M8,M9,M10)</f>
        <v>600</v>
      </c>
    </row>
    <row r="6" hidden="1" outlineLevel="2">
      <c r="A6" s="32" t="b">
        <v>1</v>
      </c>
      <c r="B6" s="38" t="s">
        <v>33</v>
      </c>
      <c r="C6" s="38" t="s">
        <v>34</v>
      </c>
      <c r="D6" s="40">
        <v>2.0</v>
      </c>
      <c r="E6" s="44">
        <v>44874.0</v>
      </c>
      <c r="F6" s="44">
        <v>44874.0</v>
      </c>
      <c r="G6" s="45">
        <v>0.0</v>
      </c>
      <c r="H6" s="43"/>
      <c r="I6" s="25"/>
      <c r="J6" s="40">
        <v>2.0</v>
      </c>
      <c r="K6" s="44">
        <v>44874.0</v>
      </c>
      <c r="L6" s="44">
        <v>44874.0</v>
      </c>
      <c r="M6" s="45">
        <v>0.0</v>
      </c>
    </row>
    <row r="7" hidden="1" outlineLevel="2">
      <c r="A7" s="32" t="b">
        <v>1</v>
      </c>
      <c r="B7" s="38" t="s">
        <v>35</v>
      </c>
      <c r="C7" s="38" t="s">
        <v>36</v>
      </c>
      <c r="D7" s="40">
        <v>2.0</v>
      </c>
      <c r="E7" s="25"/>
      <c r="F7" s="25"/>
      <c r="G7" s="45">
        <v>0.0</v>
      </c>
      <c r="H7" s="43"/>
      <c r="I7" s="25"/>
      <c r="J7" s="40">
        <v>2.0</v>
      </c>
      <c r="K7" s="25"/>
      <c r="L7" s="25"/>
      <c r="M7" s="45">
        <v>0.0</v>
      </c>
    </row>
    <row r="8" hidden="1" outlineLevel="2">
      <c r="A8" s="32" t="b">
        <v>1</v>
      </c>
      <c r="B8" s="38" t="s">
        <v>37</v>
      </c>
      <c r="C8" s="38" t="s">
        <v>38</v>
      </c>
      <c r="D8" s="40">
        <v>2.0</v>
      </c>
      <c r="E8" s="24"/>
      <c r="F8" s="24"/>
      <c r="G8" s="45">
        <v>0.0</v>
      </c>
      <c r="H8" s="43"/>
      <c r="I8" s="25"/>
      <c r="J8" s="40">
        <v>2.0</v>
      </c>
      <c r="K8" s="24"/>
      <c r="L8" s="24"/>
      <c r="M8" s="45">
        <v>0.0</v>
      </c>
    </row>
    <row r="9" hidden="1" outlineLevel="2">
      <c r="A9" s="32" t="b">
        <v>1</v>
      </c>
      <c r="B9" s="38" t="s">
        <v>39</v>
      </c>
      <c r="C9" s="38" t="s">
        <v>40</v>
      </c>
      <c r="D9" s="40">
        <v>6.0</v>
      </c>
      <c r="E9" s="41">
        <v>44875.0</v>
      </c>
      <c r="F9" s="41">
        <v>44878.0</v>
      </c>
      <c r="G9" s="42">
        <f t="shared" ref="G9:G10" si="1">D9*50</f>
        <v>300</v>
      </c>
      <c r="H9" s="43"/>
      <c r="I9" s="25"/>
      <c r="J9" s="40">
        <v>6.0</v>
      </c>
      <c r="K9" s="41">
        <v>44875.0</v>
      </c>
      <c r="L9" s="41">
        <v>44878.0</v>
      </c>
      <c r="M9" s="42">
        <f t="shared" ref="M9:M10" si="2">J9*50</f>
        <v>300</v>
      </c>
    </row>
    <row r="10" hidden="1" outlineLevel="2">
      <c r="A10" s="32" t="b">
        <v>1</v>
      </c>
      <c r="B10" s="38" t="s">
        <v>41</v>
      </c>
      <c r="C10" s="38" t="s">
        <v>42</v>
      </c>
      <c r="D10" s="40">
        <v>6.0</v>
      </c>
      <c r="E10" s="41">
        <v>44879.0</v>
      </c>
      <c r="F10" s="41">
        <v>44883.0</v>
      </c>
      <c r="G10" s="42">
        <f t="shared" si="1"/>
        <v>300</v>
      </c>
      <c r="H10" s="43"/>
      <c r="I10" s="25"/>
      <c r="J10" s="40">
        <v>6.0</v>
      </c>
      <c r="K10" s="41">
        <v>44879.0</v>
      </c>
      <c r="L10" s="41">
        <v>44883.0</v>
      </c>
      <c r="M10" s="42">
        <f t="shared" si="2"/>
        <v>300</v>
      </c>
    </row>
    <row r="11" outlineLevel="1">
      <c r="A11" s="32" t="b">
        <v>1</v>
      </c>
      <c r="B11" s="38" t="s">
        <v>43</v>
      </c>
      <c r="C11" s="39" t="s">
        <v>44</v>
      </c>
      <c r="D11" s="40">
        <f>SUM(D12,D15)</f>
        <v>10</v>
      </c>
      <c r="E11" s="41">
        <f>E13</f>
        <v>44884</v>
      </c>
      <c r="F11" s="41">
        <f>F18</f>
        <v>44889</v>
      </c>
      <c r="G11" s="42">
        <f>SUM(G12,G15)</f>
        <v>500</v>
      </c>
      <c r="H11" s="43"/>
      <c r="I11" s="25"/>
      <c r="J11" s="40">
        <f>SUM(J12,J15)</f>
        <v>10</v>
      </c>
      <c r="K11" s="41">
        <f>K13</f>
        <v>44884</v>
      </c>
      <c r="L11" s="41">
        <f>L18</f>
        <v>44889</v>
      </c>
      <c r="M11" s="42">
        <f>SUM(M12,M15)</f>
        <v>500</v>
      </c>
    </row>
    <row r="12" outlineLevel="2">
      <c r="A12" s="32" t="b">
        <v>1</v>
      </c>
      <c r="B12" s="38" t="s">
        <v>45</v>
      </c>
      <c r="C12" s="38" t="s">
        <v>46</v>
      </c>
      <c r="D12" s="40">
        <f> SUM(D13:D14)</f>
        <v>3</v>
      </c>
      <c r="E12" s="41">
        <f t="shared" ref="E12:F12" si="3">E13</f>
        <v>44884</v>
      </c>
      <c r="F12" s="41">
        <f t="shared" si="3"/>
        <v>44884</v>
      </c>
      <c r="G12" s="42">
        <f>SUM(G13,G14)</f>
        <v>150</v>
      </c>
      <c r="H12" s="43"/>
      <c r="I12" s="25"/>
      <c r="J12" s="40">
        <f> SUM(J13:J14)</f>
        <v>3</v>
      </c>
      <c r="K12" s="41">
        <f t="shared" ref="K12:L12" si="4">K13</f>
        <v>44884</v>
      </c>
      <c r="L12" s="41">
        <f t="shared" si="4"/>
        <v>44884</v>
      </c>
      <c r="M12" s="42">
        <f>SUM(M13,M14)</f>
        <v>150</v>
      </c>
    </row>
    <row r="13" outlineLevel="3">
      <c r="A13" s="32" t="b">
        <v>1</v>
      </c>
      <c r="B13" s="38" t="s">
        <v>47</v>
      </c>
      <c r="C13" s="38" t="s">
        <v>48</v>
      </c>
      <c r="D13" s="40">
        <v>0.0</v>
      </c>
      <c r="E13" s="44">
        <v>44884.0</v>
      </c>
      <c r="F13" s="44">
        <v>44884.0</v>
      </c>
      <c r="G13" s="42">
        <f t="shared" ref="G13:G14" si="5">D13*50</f>
        <v>0</v>
      </c>
      <c r="H13" s="43"/>
      <c r="I13" s="25"/>
      <c r="J13" s="40">
        <v>0.0</v>
      </c>
      <c r="K13" s="44">
        <v>44884.0</v>
      </c>
      <c r="L13" s="44">
        <v>44884.0</v>
      </c>
      <c r="M13" s="42">
        <f t="shared" ref="M13:M14" si="6">J13*50</f>
        <v>0</v>
      </c>
    </row>
    <row r="14" outlineLevel="3">
      <c r="A14" s="32" t="b">
        <v>1</v>
      </c>
      <c r="B14" s="38" t="s">
        <v>49</v>
      </c>
      <c r="C14" s="38" t="s">
        <v>50</v>
      </c>
      <c r="D14" s="40">
        <v>3.0</v>
      </c>
      <c r="E14" s="24"/>
      <c r="F14" s="24"/>
      <c r="G14" s="42">
        <f t="shared" si="5"/>
        <v>150</v>
      </c>
      <c r="H14" s="43"/>
      <c r="I14" s="25"/>
      <c r="J14" s="40">
        <v>3.0</v>
      </c>
      <c r="K14" s="24"/>
      <c r="L14" s="24"/>
      <c r="M14" s="42">
        <f t="shared" si="6"/>
        <v>150</v>
      </c>
    </row>
    <row r="15" outlineLevel="2">
      <c r="A15" s="32" t="b">
        <v>1</v>
      </c>
      <c r="B15" s="38" t="s">
        <v>51</v>
      </c>
      <c r="C15" s="38" t="s">
        <v>52</v>
      </c>
      <c r="D15" s="40">
        <f>SUM(D16:D18)</f>
        <v>7</v>
      </c>
      <c r="E15" s="41">
        <f>E16</f>
        <v>44886</v>
      </c>
      <c r="F15" s="41">
        <f>F18</f>
        <v>44889</v>
      </c>
      <c r="G15" s="42">
        <f>SUM(G16,G17,G18)</f>
        <v>350</v>
      </c>
      <c r="H15" s="43"/>
      <c r="I15" s="25"/>
      <c r="J15" s="40">
        <f>SUM(J16:J18)</f>
        <v>7</v>
      </c>
      <c r="K15" s="41">
        <f>K16</f>
        <v>44886</v>
      </c>
      <c r="L15" s="41">
        <f>L18</f>
        <v>44889</v>
      </c>
      <c r="M15" s="42">
        <f>SUM(M16,M17,M18)</f>
        <v>350</v>
      </c>
    </row>
    <row r="16" outlineLevel="3">
      <c r="A16" s="32" t="b">
        <v>1</v>
      </c>
      <c r="B16" s="38" t="s">
        <v>53</v>
      </c>
      <c r="C16" s="38" t="s">
        <v>54</v>
      </c>
      <c r="D16" s="40">
        <v>6.0</v>
      </c>
      <c r="E16" s="41">
        <v>44886.0</v>
      </c>
      <c r="F16" s="41">
        <v>44887.0</v>
      </c>
      <c r="G16" s="42">
        <f t="shared" ref="G16:G18" si="7">D16*50</f>
        <v>300</v>
      </c>
      <c r="H16" s="43"/>
      <c r="I16" s="25"/>
      <c r="J16" s="40">
        <v>6.0</v>
      </c>
      <c r="K16" s="41">
        <v>44886.0</v>
      </c>
      <c r="L16" s="41">
        <v>44887.0</v>
      </c>
      <c r="M16" s="42">
        <f t="shared" ref="M16:M18" si="8">J16*50</f>
        <v>300</v>
      </c>
    </row>
    <row r="17" outlineLevel="3">
      <c r="A17" s="32" t="b">
        <v>1</v>
      </c>
      <c r="B17" s="38" t="s">
        <v>55</v>
      </c>
      <c r="C17" s="38" t="s">
        <v>56</v>
      </c>
      <c r="D17" s="40">
        <v>0.6</v>
      </c>
      <c r="E17" s="41">
        <v>44888.0</v>
      </c>
      <c r="F17" s="41">
        <v>44888.0</v>
      </c>
      <c r="G17" s="42">
        <f t="shared" si="7"/>
        <v>30</v>
      </c>
      <c r="H17" s="43"/>
      <c r="I17" s="25"/>
      <c r="J17" s="40">
        <v>0.6</v>
      </c>
      <c r="K17" s="41">
        <v>44888.0</v>
      </c>
      <c r="L17" s="41">
        <v>44888.0</v>
      </c>
      <c r="M17" s="42">
        <f t="shared" si="8"/>
        <v>30</v>
      </c>
    </row>
    <row r="18" outlineLevel="3">
      <c r="A18" s="32" t="b">
        <v>1</v>
      </c>
      <c r="B18" s="38" t="s">
        <v>57</v>
      </c>
      <c r="C18" s="38" t="s">
        <v>58</v>
      </c>
      <c r="D18" s="40">
        <v>0.4</v>
      </c>
      <c r="E18" s="41">
        <v>44889.0</v>
      </c>
      <c r="F18" s="41">
        <v>44889.0</v>
      </c>
      <c r="G18" s="42">
        <f t="shared" si="7"/>
        <v>20</v>
      </c>
      <c r="H18" s="43"/>
      <c r="I18" s="25"/>
      <c r="J18" s="40">
        <v>0.4</v>
      </c>
      <c r="K18" s="41">
        <v>44889.0</v>
      </c>
      <c r="L18" s="41">
        <v>44889.0</v>
      </c>
      <c r="M18" s="42">
        <f t="shared" si="8"/>
        <v>20</v>
      </c>
    </row>
    <row r="19" outlineLevel="1" collapsed="1">
      <c r="A19" s="32" t="b">
        <v>1</v>
      </c>
      <c r="B19" s="38" t="s">
        <v>59</v>
      </c>
      <c r="C19" s="39" t="s">
        <v>60</v>
      </c>
      <c r="D19" s="40">
        <f>SUM(D20:D21)</f>
        <v>12</v>
      </c>
      <c r="E19" s="41">
        <f>E20</f>
        <v>44890</v>
      </c>
      <c r="F19" s="41">
        <f>F21</f>
        <v>44891</v>
      </c>
      <c r="G19" s="42">
        <f>SUM(G21,G20)</f>
        <v>0</v>
      </c>
      <c r="H19" s="43"/>
      <c r="I19" s="25"/>
      <c r="J19" s="40">
        <f>SUM(J20:J21)</f>
        <v>12</v>
      </c>
      <c r="K19" s="41">
        <f>K20</f>
        <v>44890</v>
      </c>
      <c r="L19" s="41">
        <f>L21</f>
        <v>44891</v>
      </c>
      <c r="M19" s="42">
        <f>SUM(M21,M20)</f>
        <v>0</v>
      </c>
    </row>
    <row r="20" hidden="1" outlineLevel="2">
      <c r="A20" s="32" t="b">
        <v>1</v>
      </c>
      <c r="B20" s="38" t="s">
        <v>61</v>
      </c>
      <c r="C20" s="38" t="s">
        <v>62</v>
      </c>
      <c r="D20" s="40">
        <v>3.0</v>
      </c>
      <c r="E20" s="41">
        <v>44890.0</v>
      </c>
      <c r="F20" s="41">
        <v>44890.0</v>
      </c>
      <c r="G20" s="45">
        <v>0.0</v>
      </c>
      <c r="H20" s="43"/>
      <c r="I20" s="25"/>
      <c r="J20" s="40">
        <v>3.0</v>
      </c>
      <c r="K20" s="41">
        <v>44890.0</v>
      </c>
      <c r="L20" s="41">
        <v>44890.0</v>
      </c>
      <c r="M20" s="45">
        <v>0.0</v>
      </c>
    </row>
    <row r="21" hidden="1" outlineLevel="2">
      <c r="A21" s="32" t="b">
        <v>1</v>
      </c>
      <c r="B21" s="38" t="s">
        <v>63</v>
      </c>
      <c r="C21" s="38" t="s">
        <v>64</v>
      </c>
      <c r="D21" s="40">
        <v>9.0</v>
      </c>
      <c r="E21" s="41">
        <v>44891.0</v>
      </c>
      <c r="F21" s="41">
        <v>44891.0</v>
      </c>
      <c r="G21" s="45">
        <v>0.0</v>
      </c>
      <c r="H21" s="43"/>
      <c r="I21" s="25"/>
      <c r="J21" s="40">
        <v>9.0</v>
      </c>
      <c r="K21" s="41">
        <v>44891.0</v>
      </c>
      <c r="L21" s="41">
        <v>44891.0</v>
      </c>
      <c r="M21" s="45">
        <v>0.0</v>
      </c>
    </row>
    <row r="22" outlineLevel="1">
      <c r="A22" s="32" t="b">
        <v>1</v>
      </c>
      <c r="B22" s="38" t="s">
        <v>65</v>
      </c>
      <c r="C22" s="39" t="s">
        <v>66</v>
      </c>
      <c r="D22" s="40">
        <v>12.0</v>
      </c>
      <c r="E22" s="41">
        <v>44892.0</v>
      </c>
      <c r="F22" s="41">
        <v>44892.0</v>
      </c>
      <c r="G22" s="42">
        <f>D22*50</f>
        <v>600</v>
      </c>
      <c r="H22" s="43"/>
      <c r="I22" s="25"/>
      <c r="J22" s="40">
        <v>12.0</v>
      </c>
      <c r="K22" s="41">
        <v>44892.0</v>
      </c>
      <c r="L22" s="41">
        <v>44892.0</v>
      </c>
      <c r="M22" s="42">
        <f>J22*50</f>
        <v>600</v>
      </c>
    </row>
    <row r="23">
      <c r="A23" s="32" t="b">
        <v>1</v>
      </c>
      <c r="B23" s="33" t="s">
        <v>67</v>
      </c>
      <c r="C23" s="33" t="s">
        <v>68</v>
      </c>
      <c r="D23" s="34">
        <f>SUM(D24,D25,D26,D27,D33)</f>
        <v>36</v>
      </c>
      <c r="E23" s="35">
        <f>E24</f>
        <v>44893</v>
      </c>
      <c r="F23" s="35">
        <f>F33</f>
        <v>44899</v>
      </c>
      <c r="G23" s="36">
        <f>SUM(G24,G25,G26,G27,G33)</f>
        <v>1600</v>
      </c>
      <c r="H23" s="37">
        <f> G23/G3</f>
        <v>0.1153153153</v>
      </c>
      <c r="I23" s="25"/>
      <c r="J23" s="34">
        <f>SUM(J24,J25,J26,J27,J33)</f>
        <v>36</v>
      </c>
      <c r="K23" s="35">
        <f>K24</f>
        <v>44893</v>
      </c>
      <c r="L23" s="35">
        <f>L33</f>
        <v>44899</v>
      </c>
      <c r="M23" s="36">
        <f>SUM(M24,M25,M26,M27,M33)</f>
        <v>1600</v>
      </c>
    </row>
    <row r="24" outlineLevel="1">
      <c r="A24" s="32" t="b">
        <v>1</v>
      </c>
      <c r="B24" s="38" t="s">
        <v>69</v>
      </c>
      <c r="C24" s="39" t="s">
        <v>70</v>
      </c>
      <c r="D24" s="40">
        <v>6.0</v>
      </c>
      <c r="E24" s="41">
        <v>44893.0</v>
      </c>
      <c r="F24" s="41">
        <v>44893.0</v>
      </c>
      <c r="G24" s="42">
        <f>D24*50</f>
        <v>300</v>
      </c>
      <c r="H24" s="43"/>
      <c r="I24" s="25"/>
      <c r="J24" s="40">
        <v>6.0</v>
      </c>
      <c r="K24" s="41">
        <v>44893.0</v>
      </c>
      <c r="L24" s="41">
        <v>44893.0</v>
      </c>
      <c r="M24" s="42">
        <f>J24*50</f>
        <v>300</v>
      </c>
    </row>
    <row r="25" outlineLevel="1">
      <c r="A25" s="32" t="b">
        <v>1</v>
      </c>
      <c r="B25" s="38" t="s">
        <v>71</v>
      </c>
      <c r="C25" s="39" t="s">
        <v>72</v>
      </c>
      <c r="D25" s="40">
        <v>4.0</v>
      </c>
      <c r="E25" s="44">
        <v>44894.0</v>
      </c>
      <c r="F25" s="44">
        <v>44894.0</v>
      </c>
      <c r="G25" s="42">
        <f t="shared" ref="G25:G26" si="9">100</f>
        <v>100</v>
      </c>
      <c r="H25" s="43"/>
      <c r="I25" s="25"/>
      <c r="J25" s="40">
        <v>4.0</v>
      </c>
      <c r="K25" s="44">
        <v>44894.0</v>
      </c>
      <c r="L25" s="44">
        <v>44894.0</v>
      </c>
      <c r="M25" s="42">
        <f t="shared" ref="M25:M26" si="10">100</f>
        <v>100</v>
      </c>
    </row>
    <row r="26" outlineLevel="1">
      <c r="A26" s="32" t="b">
        <v>1</v>
      </c>
      <c r="B26" s="38" t="s">
        <v>73</v>
      </c>
      <c r="C26" s="39" t="s">
        <v>74</v>
      </c>
      <c r="D26" s="40">
        <v>4.0</v>
      </c>
      <c r="E26" s="24"/>
      <c r="F26" s="24"/>
      <c r="G26" s="42">
        <f t="shared" si="9"/>
        <v>100</v>
      </c>
      <c r="H26" s="43"/>
      <c r="I26" s="25"/>
      <c r="J26" s="40">
        <v>4.0</v>
      </c>
      <c r="K26" s="24"/>
      <c r="L26" s="24"/>
      <c r="M26" s="42">
        <f t="shared" si="10"/>
        <v>100</v>
      </c>
    </row>
    <row r="27" outlineLevel="1">
      <c r="A27" s="32" t="b">
        <v>1</v>
      </c>
      <c r="B27" s="38" t="s">
        <v>75</v>
      </c>
      <c r="C27" s="39" t="s">
        <v>76</v>
      </c>
      <c r="D27" s="40">
        <f>SUM(D28:D32)</f>
        <v>16</v>
      </c>
      <c r="E27" s="41">
        <f>E28</f>
        <v>44895</v>
      </c>
      <c r="F27" s="41">
        <f>F30</f>
        <v>44897</v>
      </c>
      <c r="G27" s="42">
        <f>SUM(G28,G29,G30,G31,G32)</f>
        <v>800</v>
      </c>
      <c r="H27" s="43"/>
      <c r="I27" s="25"/>
      <c r="J27" s="40">
        <f>SUM(J28:J32)</f>
        <v>16</v>
      </c>
      <c r="K27" s="41">
        <f>K28</f>
        <v>44895</v>
      </c>
      <c r="L27" s="41">
        <f>L30</f>
        <v>44897</v>
      </c>
      <c r="M27" s="42">
        <f>SUM(M28,M29,M30,M31,M32)</f>
        <v>800</v>
      </c>
    </row>
    <row r="28" outlineLevel="2">
      <c r="A28" s="32" t="b">
        <v>1</v>
      </c>
      <c r="B28" s="38" t="s">
        <v>77</v>
      </c>
      <c r="C28" s="38" t="s">
        <v>78</v>
      </c>
      <c r="D28" s="40">
        <v>1.0</v>
      </c>
      <c r="E28" s="48">
        <v>44895.0</v>
      </c>
      <c r="F28" s="41">
        <v>44895.0</v>
      </c>
      <c r="G28" s="42">
        <f t="shared" ref="G28:G33" si="11">D28*50</f>
        <v>50</v>
      </c>
      <c r="H28" s="43"/>
      <c r="I28" s="25"/>
      <c r="J28" s="40">
        <v>1.0</v>
      </c>
      <c r="K28" s="48">
        <v>44895.0</v>
      </c>
      <c r="L28" s="41">
        <v>44895.0</v>
      </c>
      <c r="M28" s="42">
        <f t="shared" ref="M28:M33" si="12">J28*50</f>
        <v>50</v>
      </c>
    </row>
    <row r="29" outlineLevel="2">
      <c r="A29" s="32" t="b">
        <v>1</v>
      </c>
      <c r="B29" s="38" t="s">
        <v>79</v>
      </c>
      <c r="C29" s="38" t="s">
        <v>80</v>
      </c>
      <c r="D29" s="40">
        <v>6.0</v>
      </c>
      <c r="E29" s="24"/>
      <c r="F29" s="41">
        <v>44896.0</v>
      </c>
      <c r="G29" s="42">
        <f t="shared" si="11"/>
        <v>300</v>
      </c>
      <c r="H29" s="43"/>
      <c r="I29" s="25"/>
      <c r="J29" s="40">
        <v>6.0</v>
      </c>
      <c r="K29" s="24"/>
      <c r="L29" s="41">
        <v>44896.0</v>
      </c>
      <c r="M29" s="42">
        <f t="shared" si="12"/>
        <v>300</v>
      </c>
    </row>
    <row r="30" outlineLevel="2">
      <c r="A30" s="32" t="b">
        <v>1</v>
      </c>
      <c r="B30" s="38" t="s">
        <v>81</v>
      </c>
      <c r="C30" s="38" t="s">
        <v>82</v>
      </c>
      <c r="D30" s="40">
        <v>3.0</v>
      </c>
      <c r="E30" s="44">
        <v>44897.0</v>
      </c>
      <c r="F30" s="44">
        <v>44897.0</v>
      </c>
      <c r="G30" s="42">
        <f t="shared" si="11"/>
        <v>150</v>
      </c>
      <c r="H30" s="43"/>
      <c r="I30" s="25"/>
      <c r="J30" s="40">
        <v>3.0</v>
      </c>
      <c r="K30" s="44">
        <v>44897.0</v>
      </c>
      <c r="L30" s="44">
        <v>44897.0</v>
      </c>
      <c r="M30" s="42">
        <f t="shared" si="12"/>
        <v>150</v>
      </c>
    </row>
    <row r="31" outlineLevel="2">
      <c r="A31" s="32" t="b">
        <v>1</v>
      </c>
      <c r="B31" s="38" t="s">
        <v>83</v>
      </c>
      <c r="C31" s="38" t="s">
        <v>84</v>
      </c>
      <c r="D31" s="40">
        <v>3.0</v>
      </c>
      <c r="E31" s="25"/>
      <c r="F31" s="25"/>
      <c r="G31" s="42">
        <f t="shared" si="11"/>
        <v>150</v>
      </c>
      <c r="H31" s="43"/>
      <c r="I31" s="25"/>
      <c r="J31" s="40">
        <v>3.0</v>
      </c>
      <c r="K31" s="25"/>
      <c r="L31" s="25"/>
      <c r="M31" s="42">
        <f t="shared" si="12"/>
        <v>150</v>
      </c>
    </row>
    <row r="32" outlineLevel="2">
      <c r="A32" s="32" t="b">
        <v>1</v>
      </c>
      <c r="B32" s="38" t="s">
        <v>85</v>
      </c>
      <c r="C32" s="38" t="s">
        <v>86</v>
      </c>
      <c r="D32" s="40">
        <v>3.0</v>
      </c>
      <c r="E32" s="24"/>
      <c r="F32" s="24"/>
      <c r="G32" s="42">
        <f t="shared" si="11"/>
        <v>150</v>
      </c>
      <c r="H32" s="43"/>
      <c r="I32" s="25"/>
      <c r="J32" s="40">
        <v>3.0</v>
      </c>
      <c r="K32" s="24"/>
      <c r="L32" s="24"/>
      <c r="M32" s="42">
        <f t="shared" si="12"/>
        <v>150</v>
      </c>
    </row>
    <row r="33" outlineLevel="1">
      <c r="A33" s="32" t="b">
        <v>1</v>
      </c>
      <c r="B33" s="38" t="s">
        <v>87</v>
      </c>
      <c r="C33" s="39" t="s">
        <v>88</v>
      </c>
      <c r="D33" s="40">
        <v>6.0</v>
      </c>
      <c r="E33" s="41">
        <v>44898.0</v>
      </c>
      <c r="F33" s="41">
        <v>44899.0</v>
      </c>
      <c r="G33" s="42">
        <f t="shared" si="11"/>
        <v>300</v>
      </c>
      <c r="H33" s="43"/>
      <c r="I33" s="25"/>
      <c r="J33" s="40">
        <v>6.0</v>
      </c>
      <c r="K33" s="41">
        <v>44898.0</v>
      </c>
      <c r="L33" s="41">
        <v>44899.0</v>
      </c>
      <c r="M33" s="42">
        <f t="shared" si="12"/>
        <v>300</v>
      </c>
    </row>
    <row r="34">
      <c r="A34" s="32" t="b">
        <v>1</v>
      </c>
      <c r="B34" s="33" t="s">
        <v>89</v>
      </c>
      <c r="C34" s="33" t="s">
        <v>90</v>
      </c>
      <c r="D34" s="34">
        <f>SUM(D35:D37)</f>
        <v>19.5</v>
      </c>
      <c r="E34" s="35">
        <f>E35</f>
        <v>44902</v>
      </c>
      <c r="F34" s="35">
        <f>F37</f>
        <v>44905</v>
      </c>
      <c r="G34" s="36">
        <f>SUM(G35,G36,G37)</f>
        <v>975</v>
      </c>
      <c r="H34" s="37">
        <f> G34/G3</f>
        <v>0.07027027027</v>
      </c>
      <c r="I34" s="25"/>
      <c r="J34" s="34">
        <f>SUM(J35:J37)</f>
        <v>19.5</v>
      </c>
      <c r="K34" s="35">
        <f>K35</f>
        <v>44902</v>
      </c>
      <c r="L34" s="35">
        <f>L37</f>
        <v>44905</v>
      </c>
      <c r="M34" s="36">
        <f>SUM(M35,M36,M37)</f>
        <v>975</v>
      </c>
    </row>
    <row r="35" outlineLevel="1">
      <c r="A35" s="32" t="b">
        <v>1</v>
      </c>
      <c r="B35" s="38" t="s">
        <v>91</v>
      </c>
      <c r="C35" s="39" t="s">
        <v>92</v>
      </c>
      <c r="D35" s="40">
        <v>6.0</v>
      </c>
      <c r="E35" s="41">
        <v>44902.0</v>
      </c>
      <c r="F35" s="41">
        <v>44902.0</v>
      </c>
      <c r="G35" s="42">
        <f t="shared" ref="G35:G37" si="13">D35*50</f>
        <v>300</v>
      </c>
      <c r="H35" s="43"/>
      <c r="I35" s="25"/>
      <c r="J35" s="40">
        <v>6.0</v>
      </c>
      <c r="K35" s="41">
        <v>44902.0</v>
      </c>
      <c r="L35" s="41">
        <v>44902.0</v>
      </c>
      <c r="M35" s="42">
        <f t="shared" ref="M35:M37" si="14">J35*50</f>
        <v>300</v>
      </c>
    </row>
    <row r="36" outlineLevel="1">
      <c r="A36" s="32" t="b">
        <v>1</v>
      </c>
      <c r="B36" s="38" t="s">
        <v>93</v>
      </c>
      <c r="C36" s="39" t="s">
        <v>94</v>
      </c>
      <c r="D36" s="40">
        <v>6.0</v>
      </c>
      <c r="E36" s="41">
        <v>44903.0</v>
      </c>
      <c r="F36" s="41">
        <v>44903.0</v>
      </c>
      <c r="G36" s="42">
        <f t="shared" si="13"/>
        <v>300</v>
      </c>
      <c r="H36" s="43"/>
      <c r="I36" s="25"/>
      <c r="J36" s="40">
        <v>6.0</v>
      </c>
      <c r="K36" s="41">
        <v>44903.0</v>
      </c>
      <c r="L36" s="41">
        <v>44903.0</v>
      </c>
      <c r="M36" s="42">
        <f t="shared" si="14"/>
        <v>300</v>
      </c>
    </row>
    <row r="37" outlineLevel="1">
      <c r="A37" s="32" t="b">
        <v>1</v>
      </c>
      <c r="B37" s="38" t="s">
        <v>95</v>
      </c>
      <c r="C37" s="39" t="s">
        <v>96</v>
      </c>
      <c r="D37" s="40">
        <v>7.5</v>
      </c>
      <c r="E37" s="41">
        <v>44905.0</v>
      </c>
      <c r="F37" s="41">
        <v>44905.0</v>
      </c>
      <c r="G37" s="42">
        <f t="shared" si="13"/>
        <v>375</v>
      </c>
      <c r="H37" s="43"/>
      <c r="I37" s="25"/>
      <c r="J37" s="40">
        <v>7.5</v>
      </c>
      <c r="K37" s="41">
        <v>44905.0</v>
      </c>
      <c r="L37" s="41">
        <v>44905.0</v>
      </c>
      <c r="M37" s="42">
        <f t="shared" si="14"/>
        <v>375</v>
      </c>
    </row>
    <row r="38">
      <c r="A38" s="49" t="b">
        <v>1</v>
      </c>
      <c r="B38" s="50" t="s">
        <v>97</v>
      </c>
      <c r="C38" s="50" t="s">
        <v>98</v>
      </c>
      <c r="D38" s="51"/>
      <c r="E38" s="52">
        <v>44907.0</v>
      </c>
      <c r="F38" s="53"/>
      <c r="G38" s="54"/>
      <c r="H38" s="55"/>
      <c r="I38" s="25"/>
      <c r="J38" s="56"/>
      <c r="K38" s="57"/>
      <c r="L38" s="57"/>
      <c r="M38" s="17"/>
    </row>
    <row r="39">
      <c r="A39" s="32" t="b">
        <v>1</v>
      </c>
      <c r="B39" s="33" t="s">
        <v>99</v>
      </c>
      <c r="C39" s="33" t="s">
        <v>100</v>
      </c>
      <c r="D39" s="34">
        <f>SUM(D40,D43,D48,D49)</f>
        <v>41</v>
      </c>
      <c r="E39" s="35">
        <f t="shared" ref="E39:E40" si="15">E40</f>
        <v>44917</v>
      </c>
      <c r="F39" s="35">
        <f>F49</f>
        <v>44923</v>
      </c>
      <c r="G39" s="58">
        <f t="shared" ref="G39:G52" si="16">D39*50</f>
        <v>2050</v>
      </c>
      <c r="H39" s="37">
        <f> G39/G3</f>
        <v>0.1477477477</v>
      </c>
      <c r="I39" s="25"/>
      <c r="J39" s="34">
        <f>SUM(J40,J43,J48,J49)</f>
        <v>41</v>
      </c>
      <c r="K39" s="35">
        <f t="shared" ref="K39:K40" si="17">K40</f>
        <v>44917</v>
      </c>
      <c r="L39" s="35">
        <f>L49</f>
        <v>44923</v>
      </c>
      <c r="M39" s="58">
        <f t="shared" ref="M39:M54" si="18">J39*50</f>
        <v>2050</v>
      </c>
    </row>
    <row r="40" outlineLevel="1">
      <c r="A40" s="32" t="b">
        <v>1</v>
      </c>
      <c r="B40" s="59" t="s">
        <v>101</v>
      </c>
      <c r="C40" s="60" t="s">
        <v>102</v>
      </c>
      <c r="D40" s="40">
        <f>SUM(D41,D42)</f>
        <v>12</v>
      </c>
      <c r="E40" s="41">
        <f t="shared" si="15"/>
        <v>44917</v>
      </c>
      <c r="F40" s="41">
        <f>F41</f>
        <v>44917</v>
      </c>
      <c r="G40" s="45">
        <f t="shared" si="16"/>
        <v>600</v>
      </c>
      <c r="H40" s="37"/>
      <c r="I40" s="25"/>
      <c r="J40" s="40">
        <f>SUM(J41,J42)</f>
        <v>12</v>
      </c>
      <c r="K40" s="41">
        <f t="shared" si="17"/>
        <v>44917</v>
      </c>
      <c r="L40" s="41">
        <f>L41</f>
        <v>44917</v>
      </c>
      <c r="M40" s="45">
        <f t="shared" si="18"/>
        <v>600</v>
      </c>
    </row>
    <row r="41" outlineLevel="2">
      <c r="A41" s="32" t="b">
        <v>1</v>
      </c>
      <c r="B41" s="61" t="s">
        <v>103</v>
      </c>
      <c r="C41" s="59" t="s">
        <v>104</v>
      </c>
      <c r="D41" s="40">
        <v>4.0</v>
      </c>
      <c r="E41" s="62">
        <v>44917.0</v>
      </c>
      <c r="F41" s="62">
        <v>44917.0</v>
      </c>
      <c r="G41" s="45">
        <f t="shared" si="16"/>
        <v>200</v>
      </c>
      <c r="H41" s="37"/>
      <c r="I41" s="25"/>
      <c r="J41" s="40">
        <v>4.0</v>
      </c>
      <c r="K41" s="62">
        <v>44917.0</v>
      </c>
      <c r="L41" s="62">
        <v>44917.0</v>
      </c>
      <c r="M41" s="45">
        <f t="shared" si="18"/>
        <v>200</v>
      </c>
    </row>
    <row r="42" outlineLevel="2">
      <c r="A42" s="32" t="b">
        <v>1</v>
      </c>
      <c r="B42" s="61" t="s">
        <v>105</v>
      </c>
      <c r="C42" s="59" t="s">
        <v>106</v>
      </c>
      <c r="D42" s="40">
        <v>8.0</v>
      </c>
      <c r="E42" s="24"/>
      <c r="F42" s="24"/>
      <c r="G42" s="45">
        <f t="shared" si="16"/>
        <v>400</v>
      </c>
      <c r="H42" s="37"/>
      <c r="I42" s="25"/>
      <c r="J42" s="40">
        <v>8.0</v>
      </c>
      <c r="K42" s="24"/>
      <c r="L42" s="24"/>
      <c r="M42" s="45">
        <f t="shared" si="18"/>
        <v>400</v>
      </c>
    </row>
    <row r="43" outlineLevel="1">
      <c r="A43" s="32" t="b">
        <v>1</v>
      </c>
      <c r="B43" s="61" t="s">
        <v>107</v>
      </c>
      <c r="C43" s="60" t="s">
        <v>108</v>
      </c>
      <c r="D43" s="40">
        <f>SUM(D44,D45,D46,D47)</f>
        <v>23</v>
      </c>
      <c r="E43" s="41">
        <f>E44</f>
        <v>44918</v>
      </c>
      <c r="F43" s="41">
        <f>F48</f>
        <v>44922</v>
      </c>
      <c r="G43" s="45">
        <f t="shared" si="16"/>
        <v>1150</v>
      </c>
      <c r="H43" s="37"/>
      <c r="I43" s="25"/>
      <c r="J43" s="40">
        <f>SUM(J44,J45,J46,J47)</f>
        <v>23</v>
      </c>
      <c r="K43" s="41">
        <f>K44</f>
        <v>44918</v>
      </c>
      <c r="L43" s="41">
        <f>L48</f>
        <v>44922</v>
      </c>
      <c r="M43" s="45">
        <f t="shared" si="18"/>
        <v>1150</v>
      </c>
    </row>
    <row r="44" outlineLevel="2">
      <c r="A44" s="32" t="b">
        <v>1</v>
      </c>
      <c r="B44" s="61" t="s">
        <v>109</v>
      </c>
      <c r="C44" s="59" t="s">
        <v>110</v>
      </c>
      <c r="D44" s="40">
        <v>3.0</v>
      </c>
      <c r="E44" s="62">
        <v>44918.0</v>
      </c>
      <c r="F44" s="62">
        <v>44918.0</v>
      </c>
      <c r="G44" s="45">
        <f t="shared" si="16"/>
        <v>150</v>
      </c>
      <c r="H44" s="37"/>
      <c r="I44" s="25"/>
      <c r="J44" s="40">
        <v>3.0</v>
      </c>
      <c r="K44" s="62">
        <v>44918.0</v>
      </c>
      <c r="L44" s="62">
        <v>44918.0</v>
      </c>
      <c r="M44" s="45">
        <f t="shared" si="18"/>
        <v>150</v>
      </c>
    </row>
    <row r="45" outlineLevel="2">
      <c r="A45" s="32" t="b">
        <v>1</v>
      </c>
      <c r="B45" s="61" t="s">
        <v>111</v>
      </c>
      <c r="C45" s="59" t="s">
        <v>112</v>
      </c>
      <c r="D45" s="40">
        <v>6.0</v>
      </c>
      <c r="E45" s="24"/>
      <c r="F45" s="24"/>
      <c r="G45" s="45">
        <f t="shared" si="16"/>
        <v>300</v>
      </c>
      <c r="H45" s="37"/>
      <c r="I45" s="25"/>
      <c r="J45" s="40">
        <v>6.0</v>
      </c>
      <c r="K45" s="24"/>
      <c r="L45" s="24"/>
      <c r="M45" s="45">
        <f t="shared" si="18"/>
        <v>300</v>
      </c>
    </row>
    <row r="46" outlineLevel="2">
      <c r="A46" s="32" t="b">
        <v>1</v>
      </c>
      <c r="B46" s="61" t="s">
        <v>113</v>
      </c>
      <c r="C46" s="59" t="s">
        <v>114</v>
      </c>
      <c r="D46" s="40">
        <v>8.0</v>
      </c>
      <c r="E46" s="62">
        <v>44921.0</v>
      </c>
      <c r="F46" s="62">
        <v>44921.0</v>
      </c>
      <c r="G46" s="45">
        <f t="shared" si="16"/>
        <v>400</v>
      </c>
      <c r="H46" s="37"/>
      <c r="I46" s="25"/>
      <c r="J46" s="40">
        <v>8.0</v>
      </c>
      <c r="K46" s="62">
        <v>44921.0</v>
      </c>
      <c r="L46" s="62">
        <v>44921.0</v>
      </c>
      <c r="M46" s="45">
        <f t="shared" si="18"/>
        <v>400</v>
      </c>
    </row>
    <row r="47" outlineLevel="2">
      <c r="A47" s="32" t="b">
        <v>1</v>
      </c>
      <c r="B47" s="61" t="s">
        <v>115</v>
      </c>
      <c r="C47" s="59" t="s">
        <v>116</v>
      </c>
      <c r="D47" s="40">
        <v>6.0</v>
      </c>
      <c r="E47" s="24"/>
      <c r="F47" s="24"/>
      <c r="G47" s="45">
        <f t="shared" si="16"/>
        <v>300</v>
      </c>
      <c r="H47" s="37"/>
      <c r="I47" s="25"/>
      <c r="J47" s="40">
        <v>6.0</v>
      </c>
      <c r="K47" s="24"/>
      <c r="L47" s="24"/>
      <c r="M47" s="45">
        <f t="shared" si="18"/>
        <v>300</v>
      </c>
    </row>
    <row r="48" outlineLevel="1">
      <c r="A48" s="32" t="b">
        <v>1</v>
      </c>
      <c r="B48" s="61" t="s">
        <v>117</v>
      </c>
      <c r="C48" s="60" t="s">
        <v>118</v>
      </c>
      <c r="D48" s="40">
        <v>3.0</v>
      </c>
      <c r="E48" s="63">
        <v>44922.0</v>
      </c>
      <c r="F48" s="63">
        <v>44922.0</v>
      </c>
      <c r="G48" s="45">
        <f t="shared" si="16"/>
        <v>150</v>
      </c>
      <c r="H48" s="37"/>
      <c r="I48" s="25"/>
      <c r="J48" s="40">
        <v>3.0</v>
      </c>
      <c r="K48" s="63">
        <v>44922.0</v>
      </c>
      <c r="L48" s="63">
        <v>44922.0</v>
      </c>
      <c r="M48" s="45">
        <f t="shared" si="18"/>
        <v>150</v>
      </c>
    </row>
    <row r="49" outlineLevel="1">
      <c r="A49" s="32" t="b">
        <v>1</v>
      </c>
      <c r="B49" s="61" t="s">
        <v>119</v>
      </c>
      <c r="C49" s="60" t="s">
        <v>120</v>
      </c>
      <c r="D49" s="40">
        <v>3.0</v>
      </c>
      <c r="E49" s="63">
        <v>44923.0</v>
      </c>
      <c r="F49" s="63">
        <v>44923.0</v>
      </c>
      <c r="G49" s="45">
        <f t="shared" si="16"/>
        <v>150</v>
      </c>
      <c r="H49" s="37"/>
      <c r="I49" s="25"/>
      <c r="J49" s="40">
        <v>3.0</v>
      </c>
      <c r="K49" s="63">
        <v>44923.0</v>
      </c>
      <c r="L49" s="63">
        <v>44923.0</v>
      </c>
      <c r="M49" s="45">
        <f t="shared" si="18"/>
        <v>150</v>
      </c>
    </row>
    <row r="50">
      <c r="A50" s="32" t="b">
        <v>1</v>
      </c>
      <c r="B50" s="33" t="s">
        <v>121</v>
      </c>
      <c r="C50" s="33" t="s">
        <v>122</v>
      </c>
      <c r="D50" s="34">
        <f>SUM(D51,D52)</f>
        <v>31</v>
      </c>
      <c r="E50" s="35">
        <f>E51</f>
        <v>44917</v>
      </c>
      <c r="F50" s="35">
        <f>F52</f>
        <v>44923</v>
      </c>
      <c r="G50" s="58">
        <f t="shared" si="16"/>
        <v>1550</v>
      </c>
      <c r="H50" s="37">
        <f> G50/G3</f>
        <v>0.1117117117</v>
      </c>
      <c r="I50" s="25"/>
      <c r="J50" s="34">
        <f>SUM(J51,J52)</f>
        <v>31</v>
      </c>
      <c r="K50" s="35">
        <f>K51</f>
        <v>44917</v>
      </c>
      <c r="L50" s="35">
        <f>L52</f>
        <v>44923</v>
      </c>
      <c r="M50" s="58">
        <f t="shared" si="18"/>
        <v>1550</v>
      </c>
    </row>
    <row r="51" outlineLevel="1">
      <c r="A51" s="32" t="b">
        <v>1</v>
      </c>
      <c r="B51" s="64" t="s">
        <v>123</v>
      </c>
      <c r="C51" s="65" t="s">
        <v>124</v>
      </c>
      <c r="D51" s="40">
        <v>15.0</v>
      </c>
      <c r="E51" s="66">
        <v>44917.0</v>
      </c>
      <c r="F51" s="66">
        <v>44923.0</v>
      </c>
      <c r="G51" s="45">
        <f t="shared" si="16"/>
        <v>750</v>
      </c>
      <c r="H51" s="37"/>
      <c r="I51" s="25"/>
      <c r="J51" s="40">
        <v>15.0</v>
      </c>
      <c r="K51" s="66">
        <v>44917.0</v>
      </c>
      <c r="L51" s="66">
        <v>44923.0</v>
      </c>
      <c r="M51" s="45">
        <f t="shared" si="18"/>
        <v>750</v>
      </c>
    </row>
    <row r="52" outlineLevel="1">
      <c r="A52" s="32" t="b">
        <v>1</v>
      </c>
      <c r="B52" s="64" t="s">
        <v>125</v>
      </c>
      <c r="C52" s="65" t="s">
        <v>126</v>
      </c>
      <c r="D52" s="40">
        <v>16.0</v>
      </c>
      <c r="E52" s="66">
        <v>44917.0</v>
      </c>
      <c r="F52" s="66">
        <v>44923.0</v>
      </c>
      <c r="G52" s="45">
        <f t="shared" si="16"/>
        <v>800</v>
      </c>
      <c r="H52" s="37"/>
      <c r="I52" s="25"/>
      <c r="J52" s="40">
        <v>16.0</v>
      </c>
      <c r="K52" s="66">
        <v>44917.0</v>
      </c>
      <c r="L52" s="66">
        <v>44923.0</v>
      </c>
      <c r="M52" s="45">
        <f t="shared" si="18"/>
        <v>800</v>
      </c>
    </row>
    <row r="53">
      <c r="A53" s="101" t="b">
        <v>0</v>
      </c>
      <c r="B53" s="102" t="s">
        <v>127</v>
      </c>
      <c r="C53" s="102" t="s">
        <v>128</v>
      </c>
      <c r="D53" s="103">
        <f>SUM(D54,D55,D56,D57)</f>
        <v>100</v>
      </c>
      <c r="E53" s="125">
        <f>E54</f>
        <v>44924</v>
      </c>
      <c r="F53" s="104">
        <f>F57</f>
        <v>44590</v>
      </c>
      <c r="G53" s="106">
        <f>SUM(G54,G55,G56,G57)</f>
        <v>5000</v>
      </c>
      <c r="H53" s="107">
        <f> G53/G3</f>
        <v>0.3603603604</v>
      </c>
      <c r="I53" s="25"/>
      <c r="J53" s="108">
        <f>SUM(J54,J55)</f>
        <v>3</v>
      </c>
      <c r="K53" s="109">
        <f>K54</f>
        <v>44924</v>
      </c>
      <c r="L53" s="109" t="str">
        <f>L57</f>
        <v/>
      </c>
      <c r="M53" s="100">
        <f t="shared" si="18"/>
        <v>150</v>
      </c>
    </row>
    <row r="54">
      <c r="A54" s="126" t="b">
        <v>1</v>
      </c>
      <c r="B54" s="127" t="s">
        <v>129</v>
      </c>
      <c r="C54" s="128" t="s">
        <v>130</v>
      </c>
      <c r="D54" s="129">
        <v>6.0</v>
      </c>
      <c r="E54" s="130">
        <v>44924.0</v>
      </c>
      <c r="F54" s="130">
        <v>44924.0</v>
      </c>
      <c r="G54" s="131">
        <f t="shared" ref="G54:G58" si="19">D54*50</f>
        <v>300</v>
      </c>
      <c r="H54" s="132"/>
      <c r="I54" s="25"/>
      <c r="J54" s="129">
        <v>3.0</v>
      </c>
      <c r="K54" s="130">
        <v>44924.0</v>
      </c>
      <c r="L54" s="130">
        <v>44924.0</v>
      </c>
      <c r="M54" s="133">
        <f t="shared" si="18"/>
        <v>150</v>
      </c>
    </row>
    <row r="55">
      <c r="A55" s="92" t="b">
        <v>0</v>
      </c>
      <c r="B55" s="93" t="s">
        <v>131</v>
      </c>
      <c r="C55" s="94" t="s">
        <v>132</v>
      </c>
      <c r="D55" s="95">
        <v>78.0</v>
      </c>
      <c r="E55" s="96">
        <v>44928.0</v>
      </c>
      <c r="F55" s="96">
        <v>44950.0</v>
      </c>
      <c r="G55" s="97">
        <f t="shared" si="19"/>
        <v>3900</v>
      </c>
      <c r="H55" s="98"/>
      <c r="I55" s="25"/>
      <c r="J55" s="95"/>
      <c r="K55" s="96"/>
      <c r="L55" s="96"/>
      <c r="M55" s="99"/>
    </row>
    <row r="56">
      <c r="A56" s="101" t="b">
        <v>0</v>
      </c>
      <c r="B56" s="110" t="s">
        <v>133</v>
      </c>
      <c r="C56" s="111" t="s">
        <v>134</v>
      </c>
      <c r="D56" s="108">
        <v>12.0</v>
      </c>
      <c r="E56" s="109">
        <v>44951.0</v>
      </c>
      <c r="F56" s="109">
        <v>44955.0</v>
      </c>
      <c r="G56" s="112">
        <f t="shared" si="19"/>
        <v>600</v>
      </c>
      <c r="H56" s="113"/>
      <c r="I56" s="25"/>
      <c r="J56" s="108"/>
      <c r="K56" s="109"/>
      <c r="L56" s="109"/>
      <c r="M56" s="100"/>
    </row>
    <row r="57">
      <c r="A57" s="92" t="b">
        <v>0</v>
      </c>
      <c r="B57" s="93" t="s">
        <v>135</v>
      </c>
      <c r="C57" s="94" t="s">
        <v>136</v>
      </c>
      <c r="D57" s="95">
        <v>4.0</v>
      </c>
      <c r="E57" s="96">
        <v>44590.0</v>
      </c>
      <c r="F57" s="96">
        <v>44590.0</v>
      </c>
      <c r="G57" s="97">
        <f t="shared" si="19"/>
        <v>200</v>
      </c>
      <c r="H57" s="98"/>
      <c r="I57" s="25"/>
      <c r="J57" s="95"/>
      <c r="K57" s="96"/>
      <c r="L57" s="96"/>
      <c r="M57" s="100"/>
    </row>
    <row r="58">
      <c r="A58" s="101" t="b">
        <v>0</v>
      </c>
      <c r="B58" s="102" t="s">
        <v>137</v>
      </c>
      <c r="C58" s="102" t="s">
        <v>138</v>
      </c>
      <c r="D58" s="103">
        <v>20.0</v>
      </c>
      <c r="E58" s="104">
        <v>44956.0</v>
      </c>
      <c r="F58" s="105">
        <v>44969.0</v>
      </c>
      <c r="G58" s="106">
        <f t="shared" si="19"/>
        <v>1000</v>
      </c>
      <c r="H58" s="107">
        <f> G58/G3</f>
        <v>0.07207207207</v>
      </c>
      <c r="I58" s="25"/>
      <c r="J58" s="108"/>
      <c r="K58" s="109"/>
      <c r="L58" s="109"/>
      <c r="M58" s="100"/>
    </row>
    <row r="59">
      <c r="A59" s="27" t="b">
        <v>0</v>
      </c>
      <c r="B59" s="28" t="s">
        <v>145</v>
      </c>
      <c r="C59" s="28" t="s">
        <v>146</v>
      </c>
      <c r="D59" s="29"/>
      <c r="E59" s="114">
        <v>44970.0</v>
      </c>
      <c r="F59" s="21"/>
      <c r="G59" s="115"/>
      <c r="H59" s="31"/>
      <c r="I59" s="24"/>
      <c r="J59" s="116"/>
      <c r="K59" s="20"/>
      <c r="L59" s="20"/>
      <c r="M59" s="21"/>
    </row>
  </sheetData>
  <mergeCells count="43">
    <mergeCell ref="F30:F32"/>
    <mergeCell ref="E38:F38"/>
    <mergeCell ref="E46:E47"/>
    <mergeCell ref="F46:F47"/>
    <mergeCell ref="A1:B2"/>
    <mergeCell ref="C1:C2"/>
    <mergeCell ref="D1:D2"/>
    <mergeCell ref="E1:E2"/>
    <mergeCell ref="F1:F2"/>
    <mergeCell ref="G1:G2"/>
    <mergeCell ref="I1:I59"/>
    <mergeCell ref="E59:F59"/>
    <mergeCell ref="H1:H2"/>
    <mergeCell ref="J1:M1"/>
    <mergeCell ref="E6:E8"/>
    <mergeCell ref="F6:F8"/>
    <mergeCell ref="K6:K8"/>
    <mergeCell ref="L6:L8"/>
    <mergeCell ref="E13:E14"/>
    <mergeCell ref="F13:F14"/>
    <mergeCell ref="K13:K14"/>
    <mergeCell ref="L13:L14"/>
    <mergeCell ref="E25:E26"/>
    <mergeCell ref="F25:F26"/>
    <mergeCell ref="K25:K26"/>
    <mergeCell ref="L25:L26"/>
    <mergeCell ref="K28:K29"/>
    <mergeCell ref="K30:K32"/>
    <mergeCell ref="L30:L32"/>
    <mergeCell ref="J38:M38"/>
    <mergeCell ref="E28:E29"/>
    <mergeCell ref="E30:E32"/>
    <mergeCell ref="E41:E42"/>
    <mergeCell ref="F41:F42"/>
    <mergeCell ref="K41:K42"/>
    <mergeCell ref="L41:L42"/>
    <mergeCell ref="E44:E45"/>
    <mergeCell ref="F44:F45"/>
    <mergeCell ref="K44:K45"/>
    <mergeCell ref="L44:L45"/>
    <mergeCell ref="K46:K47"/>
    <mergeCell ref="L46:L47"/>
    <mergeCell ref="J59:M5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3"/>
  <cols>
    <col customWidth="1" min="1" max="1" width="3.88"/>
    <col customWidth="1" min="2" max="2" width="6.38"/>
    <col customWidth="1" min="3" max="3" width="48.63"/>
    <col customWidth="1" min="4" max="4" width="9.5"/>
    <col customWidth="1" min="5" max="6" width="12.63"/>
    <col customWidth="1" min="7" max="8" width="9.5"/>
    <col customWidth="1" min="9" max="9" width="1.38"/>
    <col customWidth="1" min="10" max="13" width="12.63"/>
  </cols>
  <sheetData>
    <row r="1">
      <c r="A1" s="16" t="s">
        <v>147</v>
      </c>
      <c r="B1" s="17"/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  <c r="I1" s="18"/>
      <c r="J1" s="19" t="s">
        <v>26</v>
      </c>
      <c r="K1" s="20"/>
      <c r="L1" s="20"/>
      <c r="M1" s="21"/>
    </row>
    <row r="2">
      <c r="A2" s="22"/>
      <c r="B2" s="23"/>
      <c r="C2" s="24"/>
      <c r="D2" s="24"/>
      <c r="E2" s="24"/>
      <c r="F2" s="24"/>
      <c r="G2" s="24"/>
      <c r="H2" s="24"/>
      <c r="I2" s="25"/>
      <c r="J2" s="26" t="s">
        <v>21</v>
      </c>
      <c r="K2" s="26" t="s">
        <v>22</v>
      </c>
      <c r="L2" s="26" t="s">
        <v>23</v>
      </c>
      <c r="M2" s="26" t="s">
        <v>24</v>
      </c>
    </row>
    <row r="3">
      <c r="A3" s="27" t="b">
        <v>0</v>
      </c>
      <c r="B3" s="28" t="s">
        <v>27</v>
      </c>
      <c r="C3" s="28" t="s">
        <v>28</v>
      </c>
      <c r="D3" s="29">
        <f> SUM(D4,D23,D34,D39,D50,D53,D58)</f>
        <v>282.5</v>
      </c>
      <c r="E3" s="3">
        <f>E6</f>
        <v>44874</v>
      </c>
      <c r="F3" s="3">
        <f>E59</f>
        <v>44970</v>
      </c>
      <c r="G3" s="30">
        <f>SUM(G4,G23,G34,G39,G50,G53,G58)</f>
        <v>13025</v>
      </c>
      <c r="H3" s="31">
        <f> SUM(H4,H23,H34,H39,H50,H53,H58)</f>
        <v>1</v>
      </c>
      <c r="I3" s="25"/>
      <c r="J3" s="29">
        <f> SUM(J4,J23,J34,J39,J50,J53,J58)</f>
        <v>179.5</v>
      </c>
      <c r="K3" s="3">
        <f>K6</f>
        <v>44874</v>
      </c>
      <c r="L3" s="3" t="str">
        <f>K59</f>
        <v/>
      </c>
      <c r="M3" s="30">
        <f>SUM(M4,M23,M34,M39,M50,M53,M58)</f>
        <v>7875</v>
      </c>
    </row>
    <row r="4">
      <c r="A4" s="32" t="b">
        <v>1</v>
      </c>
      <c r="B4" s="33" t="s">
        <v>29</v>
      </c>
      <c r="C4" s="33" t="s">
        <v>30</v>
      </c>
      <c r="D4" s="34">
        <f>SUM(D5,D11,D19,D22)</f>
        <v>52</v>
      </c>
      <c r="E4" s="35">
        <f>E6</f>
        <v>44874</v>
      </c>
      <c r="F4" s="35">
        <f>F22</f>
        <v>44892</v>
      </c>
      <c r="G4" s="36">
        <f>SUM(G5,G11,G19,G22)</f>
        <v>1700</v>
      </c>
      <c r="H4" s="37">
        <f> G4/G3</f>
        <v>0.1305182342</v>
      </c>
      <c r="I4" s="25"/>
      <c r="J4" s="34">
        <f>SUM(J5,J11,J19,J22)</f>
        <v>52</v>
      </c>
      <c r="K4" s="35">
        <f>K6</f>
        <v>44874</v>
      </c>
      <c r="L4" s="35">
        <f>L22</f>
        <v>44892</v>
      </c>
      <c r="M4" s="36">
        <f>SUM(M5,M11,M19,M22)</f>
        <v>1700</v>
      </c>
    </row>
    <row r="5" outlineLevel="1" collapsed="1">
      <c r="A5" s="32" t="b">
        <v>1</v>
      </c>
      <c r="B5" s="38" t="s">
        <v>31</v>
      </c>
      <c r="C5" s="39" t="s">
        <v>32</v>
      </c>
      <c r="D5" s="40">
        <f>SUM(D6:D10)</f>
        <v>18</v>
      </c>
      <c r="E5" s="41">
        <f>E6</f>
        <v>44874</v>
      </c>
      <c r="F5" s="41">
        <f>F10</f>
        <v>44883</v>
      </c>
      <c r="G5" s="42">
        <f>SUM(G6,G7,G8,G9,G10)</f>
        <v>600</v>
      </c>
      <c r="H5" s="43"/>
      <c r="I5" s="25"/>
      <c r="J5" s="40">
        <f>SUM(J6:J10)</f>
        <v>18</v>
      </c>
      <c r="K5" s="41">
        <f>K6</f>
        <v>44874</v>
      </c>
      <c r="L5" s="41">
        <f>L10</f>
        <v>44883</v>
      </c>
      <c r="M5" s="42">
        <f>SUM(M6,M7,M8,M9,M10)</f>
        <v>600</v>
      </c>
    </row>
    <row r="6" hidden="1" outlineLevel="2">
      <c r="A6" s="32" t="b">
        <v>1</v>
      </c>
      <c r="B6" s="38" t="s">
        <v>33</v>
      </c>
      <c r="C6" s="38" t="s">
        <v>34</v>
      </c>
      <c r="D6" s="40">
        <v>2.0</v>
      </c>
      <c r="E6" s="44">
        <v>44874.0</v>
      </c>
      <c r="F6" s="44">
        <v>44874.0</v>
      </c>
      <c r="G6" s="45">
        <v>0.0</v>
      </c>
      <c r="H6" s="43"/>
      <c r="I6" s="25"/>
      <c r="J6" s="40">
        <v>2.0</v>
      </c>
      <c r="K6" s="44">
        <v>44874.0</v>
      </c>
      <c r="L6" s="44">
        <v>44874.0</v>
      </c>
      <c r="M6" s="45">
        <v>0.0</v>
      </c>
    </row>
    <row r="7" hidden="1" outlineLevel="2">
      <c r="A7" s="32" t="b">
        <v>1</v>
      </c>
      <c r="B7" s="38" t="s">
        <v>35</v>
      </c>
      <c r="C7" s="38" t="s">
        <v>36</v>
      </c>
      <c r="D7" s="40">
        <v>2.0</v>
      </c>
      <c r="E7" s="25"/>
      <c r="F7" s="25"/>
      <c r="G7" s="45">
        <v>0.0</v>
      </c>
      <c r="H7" s="43"/>
      <c r="I7" s="25"/>
      <c r="J7" s="40">
        <v>2.0</v>
      </c>
      <c r="K7" s="25"/>
      <c r="L7" s="25"/>
      <c r="M7" s="45">
        <v>0.0</v>
      </c>
    </row>
    <row r="8" hidden="1" outlineLevel="2">
      <c r="A8" s="32" t="b">
        <v>1</v>
      </c>
      <c r="B8" s="38" t="s">
        <v>37</v>
      </c>
      <c r="C8" s="38" t="s">
        <v>38</v>
      </c>
      <c r="D8" s="40">
        <v>2.0</v>
      </c>
      <c r="E8" s="24"/>
      <c r="F8" s="24"/>
      <c r="G8" s="45">
        <v>0.0</v>
      </c>
      <c r="H8" s="43"/>
      <c r="I8" s="25"/>
      <c r="J8" s="40">
        <v>2.0</v>
      </c>
      <c r="K8" s="24"/>
      <c r="L8" s="24"/>
      <c r="M8" s="45">
        <v>0.0</v>
      </c>
    </row>
    <row r="9" hidden="1" outlineLevel="2">
      <c r="A9" s="32" t="b">
        <v>1</v>
      </c>
      <c r="B9" s="38" t="s">
        <v>39</v>
      </c>
      <c r="C9" s="38" t="s">
        <v>40</v>
      </c>
      <c r="D9" s="40">
        <v>6.0</v>
      </c>
      <c r="E9" s="41">
        <v>44875.0</v>
      </c>
      <c r="F9" s="41">
        <v>44878.0</v>
      </c>
      <c r="G9" s="42">
        <f t="shared" ref="G9:G10" si="1">D9*50</f>
        <v>300</v>
      </c>
      <c r="H9" s="43"/>
      <c r="I9" s="25"/>
      <c r="J9" s="40">
        <v>6.0</v>
      </c>
      <c r="K9" s="41">
        <v>44875.0</v>
      </c>
      <c r="L9" s="41">
        <v>44878.0</v>
      </c>
      <c r="M9" s="42">
        <f t="shared" ref="M9:M10" si="2">J9*50</f>
        <v>300</v>
      </c>
    </row>
    <row r="10" hidden="1" outlineLevel="2">
      <c r="A10" s="32" t="b">
        <v>1</v>
      </c>
      <c r="B10" s="38" t="s">
        <v>41</v>
      </c>
      <c r="C10" s="38" t="s">
        <v>42</v>
      </c>
      <c r="D10" s="40">
        <v>6.0</v>
      </c>
      <c r="E10" s="41">
        <v>44879.0</v>
      </c>
      <c r="F10" s="41">
        <v>44883.0</v>
      </c>
      <c r="G10" s="42">
        <f t="shared" si="1"/>
        <v>300</v>
      </c>
      <c r="H10" s="43"/>
      <c r="I10" s="25"/>
      <c r="J10" s="40">
        <v>6.0</v>
      </c>
      <c r="K10" s="41">
        <v>44879.0</v>
      </c>
      <c r="L10" s="41">
        <v>44883.0</v>
      </c>
      <c r="M10" s="42">
        <f t="shared" si="2"/>
        <v>300</v>
      </c>
    </row>
    <row r="11" outlineLevel="1">
      <c r="A11" s="32" t="b">
        <v>1</v>
      </c>
      <c r="B11" s="38" t="s">
        <v>43</v>
      </c>
      <c r="C11" s="39" t="s">
        <v>44</v>
      </c>
      <c r="D11" s="40">
        <f>SUM(D12,D15)</f>
        <v>10</v>
      </c>
      <c r="E11" s="41">
        <f>E13</f>
        <v>44884</v>
      </c>
      <c r="F11" s="41">
        <f>F18</f>
        <v>44889</v>
      </c>
      <c r="G11" s="42">
        <f>SUM(G12,G15)</f>
        <v>500</v>
      </c>
      <c r="H11" s="43"/>
      <c r="I11" s="25"/>
      <c r="J11" s="40">
        <f>SUM(J12,J15)</f>
        <v>10</v>
      </c>
      <c r="K11" s="41">
        <f>K13</f>
        <v>44884</v>
      </c>
      <c r="L11" s="41">
        <f>L18</f>
        <v>44889</v>
      </c>
      <c r="M11" s="42">
        <f>SUM(M12,M15)</f>
        <v>500</v>
      </c>
    </row>
    <row r="12" outlineLevel="2">
      <c r="A12" s="32" t="b">
        <v>1</v>
      </c>
      <c r="B12" s="38" t="s">
        <v>45</v>
      </c>
      <c r="C12" s="38" t="s">
        <v>46</v>
      </c>
      <c r="D12" s="40">
        <f> SUM(D13:D14)</f>
        <v>3</v>
      </c>
      <c r="E12" s="41">
        <f t="shared" ref="E12:F12" si="3">E13</f>
        <v>44884</v>
      </c>
      <c r="F12" s="41">
        <f t="shared" si="3"/>
        <v>44884</v>
      </c>
      <c r="G12" s="42">
        <f>SUM(G13,G14)</f>
        <v>150</v>
      </c>
      <c r="H12" s="43"/>
      <c r="I12" s="25"/>
      <c r="J12" s="40">
        <f> SUM(J13:J14)</f>
        <v>3</v>
      </c>
      <c r="K12" s="41">
        <f t="shared" ref="K12:L12" si="4">K13</f>
        <v>44884</v>
      </c>
      <c r="L12" s="41">
        <f t="shared" si="4"/>
        <v>44884</v>
      </c>
      <c r="M12" s="42">
        <f>SUM(M13,M14)</f>
        <v>150</v>
      </c>
    </row>
    <row r="13" outlineLevel="3">
      <c r="A13" s="32" t="b">
        <v>1</v>
      </c>
      <c r="B13" s="38" t="s">
        <v>47</v>
      </c>
      <c r="C13" s="38" t="s">
        <v>48</v>
      </c>
      <c r="D13" s="40">
        <v>0.0</v>
      </c>
      <c r="E13" s="44">
        <v>44884.0</v>
      </c>
      <c r="F13" s="44">
        <v>44884.0</v>
      </c>
      <c r="G13" s="42">
        <f t="shared" ref="G13:G14" si="5">D13*50</f>
        <v>0</v>
      </c>
      <c r="H13" s="43"/>
      <c r="I13" s="25"/>
      <c r="J13" s="40">
        <v>0.0</v>
      </c>
      <c r="K13" s="44">
        <v>44884.0</v>
      </c>
      <c r="L13" s="44">
        <v>44884.0</v>
      </c>
      <c r="M13" s="42">
        <f t="shared" ref="M13:M14" si="6">J13*50</f>
        <v>0</v>
      </c>
    </row>
    <row r="14" outlineLevel="3">
      <c r="A14" s="32" t="b">
        <v>1</v>
      </c>
      <c r="B14" s="38" t="s">
        <v>49</v>
      </c>
      <c r="C14" s="38" t="s">
        <v>50</v>
      </c>
      <c r="D14" s="40">
        <v>3.0</v>
      </c>
      <c r="E14" s="24"/>
      <c r="F14" s="24"/>
      <c r="G14" s="42">
        <f t="shared" si="5"/>
        <v>150</v>
      </c>
      <c r="H14" s="43"/>
      <c r="I14" s="25"/>
      <c r="J14" s="40">
        <v>3.0</v>
      </c>
      <c r="K14" s="24"/>
      <c r="L14" s="24"/>
      <c r="M14" s="42">
        <f t="shared" si="6"/>
        <v>150</v>
      </c>
    </row>
    <row r="15" outlineLevel="2">
      <c r="A15" s="32" t="b">
        <v>1</v>
      </c>
      <c r="B15" s="38" t="s">
        <v>51</v>
      </c>
      <c r="C15" s="38" t="s">
        <v>52</v>
      </c>
      <c r="D15" s="40">
        <f>SUM(D16:D18)</f>
        <v>7</v>
      </c>
      <c r="E15" s="41">
        <f>E16</f>
        <v>44886</v>
      </c>
      <c r="F15" s="41">
        <f>F18</f>
        <v>44889</v>
      </c>
      <c r="G15" s="42">
        <f>SUM(G16,G17,G18)</f>
        <v>350</v>
      </c>
      <c r="H15" s="43"/>
      <c r="I15" s="25"/>
      <c r="J15" s="40">
        <f>SUM(J16:J18)</f>
        <v>7</v>
      </c>
      <c r="K15" s="41">
        <f>K16</f>
        <v>44886</v>
      </c>
      <c r="L15" s="41">
        <f>L18</f>
        <v>44889</v>
      </c>
      <c r="M15" s="42">
        <f>SUM(M16,M17,M18)</f>
        <v>350</v>
      </c>
    </row>
    <row r="16" outlineLevel="3">
      <c r="A16" s="32" t="b">
        <v>1</v>
      </c>
      <c r="B16" s="38" t="s">
        <v>53</v>
      </c>
      <c r="C16" s="38" t="s">
        <v>54</v>
      </c>
      <c r="D16" s="40">
        <v>6.0</v>
      </c>
      <c r="E16" s="41">
        <v>44886.0</v>
      </c>
      <c r="F16" s="41">
        <v>44887.0</v>
      </c>
      <c r="G16" s="42">
        <f t="shared" ref="G16:G18" si="7">D16*50</f>
        <v>300</v>
      </c>
      <c r="H16" s="43"/>
      <c r="I16" s="25"/>
      <c r="J16" s="40">
        <v>6.0</v>
      </c>
      <c r="K16" s="41">
        <v>44886.0</v>
      </c>
      <c r="L16" s="41">
        <v>44887.0</v>
      </c>
      <c r="M16" s="42">
        <f t="shared" ref="M16:M18" si="8">J16*50</f>
        <v>300</v>
      </c>
    </row>
    <row r="17" outlineLevel="3">
      <c r="A17" s="32" t="b">
        <v>1</v>
      </c>
      <c r="B17" s="38" t="s">
        <v>55</v>
      </c>
      <c r="C17" s="38" t="s">
        <v>56</v>
      </c>
      <c r="D17" s="40">
        <v>0.6</v>
      </c>
      <c r="E17" s="41">
        <v>44888.0</v>
      </c>
      <c r="F17" s="41">
        <v>44888.0</v>
      </c>
      <c r="G17" s="42">
        <f t="shared" si="7"/>
        <v>30</v>
      </c>
      <c r="H17" s="43"/>
      <c r="I17" s="25"/>
      <c r="J17" s="40">
        <v>0.6</v>
      </c>
      <c r="K17" s="41">
        <v>44888.0</v>
      </c>
      <c r="L17" s="41">
        <v>44888.0</v>
      </c>
      <c r="M17" s="42">
        <f t="shared" si="8"/>
        <v>30</v>
      </c>
    </row>
    <row r="18" outlineLevel="3">
      <c r="A18" s="32" t="b">
        <v>1</v>
      </c>
      <c r="B18" s="38" t="s">
        <v>57</v>
      </c>
      <c r="C18" s="38" t="s">
        <v>58</v>
      </c>
      <c r="D18" s="40">
        <v>0.4</v>
      </c>
      <c r="E18" s="41">
        <v>44889.0</v>
      </c>
      <c r="F18" s="41">
        <v>44889.0</v>
      </c>
      <c r="G18" s="42">
        <f t="shared" si="7"/>
        <v>20</v>
      </c>
      <c r="H18" s="43"/>
      <c r="I18" s="25"/>
      <c r="J18" s="40">
        <v>0.4</v>
      </c>
      <c r="K18" s="41">
        <v>44889.0</v>
      </c>
      <c r="L18" s="41">
        <v>44889.0</v>
      </c>
      <c r="M18" s="42">
        <f t="shared" si="8"/>
        <v>20</v>
      </c>
    </row>
    <row r="19" outlineLevel="1" collapsed="1">
      <c r="A19" s="32" t="b">
        <v>1</v>
      </c>
      <c r="B19" s="38" t="s">
        <v>59</v>
      </c>
      <c r="C19" s="39" t="s">
        <v>60</v>
      </c>
      <c r="D19" s="40">
        <f>SUM(D20:D21)</f>
        <v>12</v>
      </c>
      <c r="E19" s="41">
        <f>E20</f>
        <v>44890</v>
      </c>
      <c r="F19" s="41">
        <f>F21</f>
        <v>44891</v>
      </c>
      <c r="G19" s="42">
        <f>SUM(G21,G20)</f>
        <v>0</v>
      </c>
      <c r="H19" s="43"/>
      <c r="I19" s="25"/>
      <c r="J19" s="40">
        <f>SUM(J20:J21)</f>
        <v>12</v>
      </c>
      <c r="K19" s="41">
        <f>K20</f>
        <v>44890</v>
      </c>
      <c r="L19" s="41">
        <f>L21</f>
        <v>44891</v>
      </c>
      <c r="M19" s="42">
        <f>SUM(M21,M20)</f>
        <v>0</v>
      </c>
    </row>
    <row r="20" hidden="1" outlineLevel="2">
      <c r="A20" s="32" t="b">
        <v>1</v>
      </c>
      <c r="B20" s="38" t="s">
        <v>61</v>
      </c>
      <c r="C20" s="38" t="s">
        <v>62</v>
      </c>
      <c r="D20" s="40">
        <v>3.0</v>
      </c>
      <c r="E20" s="41">
        <v>44890.0</v>
      </c>
      <c r="F20" s="41">
        <v>44890.0</v>
      </c>
      <c r="G20" s="45">
        <v>0.0</v>
      </c>
      <c r="H20" s="43"/>
      <c r="I20" s="25"/>
      <c r="J20" s="40">
        <v>3.0</v>
      </c>
      <c r="K20" s="41">
        <v>44890.0</v>
      </c>
      <c r="L20" s="41">
        <v>44890.0</v>
      </c>
      <c r="M20" s="45">
        <v>0.0</v>
      </c>
    </row>
    <row r="21" hidden="1" outlineLevel="2">
      <c r="A21" s="32" t="b">
        <v>1</v>
      </c>
      <c r="B21" s="38" t="s">
        <v>63</v>
      </c>
      <c r="C21" s="38" t="s">
        <v>64</v>
      </c>
      <c r="D21" s="40">
        <v>9.0</v>
      </c>
      <c r="E21" s="41">
        <v>44891.0</v>
      </c>
      <c r="F21" s="41">
        <v>44891.0</v>
      </c>
      <c r="G21" s="45">
        <v>0.0</v>
      </c>
      <c r="H21" s="43"/>
      <c r="I21" s="25"/>
      <c r="J21" s="40">
        <v>9.0</v>
      </c>
      <c r="K21" s="41">
        <v>44891.0</v>
      </c>
      <c r="L21" s="41">
        <v>44891.0</v>
      </c>
      <c r="M21" s="45">
        <v>0.0</v>
      </c>
    </row>
    <row r="22" outlineLevel="1">
      <c r="A22" s="32" t="b">
        <v>1</v>
      </c>
      <c r="B22" s="38" t="s">
        <v>65</v>
      </c>
      <c r="C22" s="39" t="s">
        <v>66</v>
      </c>
      <c r="D22" s="40">
        <v>12.0</v>
      </c>
      <c r="E22" s="41">
        <v>44892.0</v>
      </c>
      <c r="F22" s="41">
        <v>44892.0</v>
      </c>
      <c r="G22" s="42">
        <f>D22*50</f>
        <v>600</v>
      </c>
      <c r="H22" s="43"/>
      <c r="I22" s="25"/>
      <c r="J22" s="40">
        <v>12.0</v>
      </c>
      <c r="K22" s="41">
        <v>44892.0</v>
      </c>
      <c r="L22" s="41">
        <v>44892.0</v>
      </c>
      <c r="M22" s="42">
        <f>J22*50</f>
        <v>600</v>
      </c>
    </row>
    <row r="23">
      <c r="A23" s="32" t="b">
        <v>1</v>
      </c>
      <c r="B23" s="33" t="s">
        <v>67</v>
      </c>
      <c r="C23" s="33" t="s">
        <v>68</v>
      </c>
      <c r="D23" s="34">
        <f>SUM(D24,D25,D26,D27,D33)</f>
        <v>36</v>
      </c>
      <c r="E23" s="35">
        <f>E24</f>
        <v>44893</v>
      </c>
      <c r="F23" s="35">
        <f>F33</f>
        <v>44899</v>
      </c>
      <c r="G23" s="36">
        <f>SUM(G24,G25,G26,G27,G33)</f>
        <v>1600</v>
      </c>
      <c r="H23" s="37">
        <f> G23/G3</f>
        <v>0.122840691</v>
      </c>
      <c r="I23" s="25"/>
      <c r="J23" s="34">
        <f>SUM(J24,J25,J26,J27,J33)</f>
        <v>36</v>
      </c>
      <c r="K23" s="35">
        <f>K24</f>
        <v>44893</v>
      </c>
      <c r="L23" s="35">
        <f>L33</f>
        <v>44899</v>
      </c>
      <c r="M23" s="36">
        <f>SUM(M24,M25,M26,M27,M33)</f>
        <v>1600</v>
      </c>
    </row>
    <row r="24" outlineLevel="1">
      <c r="A24" s="32" t="b">
        <v>1</v>
      </c>
      <c r="B24" s="38" t="s">
        <v>69</v>
      </c>
      <c r="C24" s="39" t="s">
        <v>70</v>
      </c>
      <c r="D24" s="40">
        <v>6.0</v>
      </c>
      <c r="E24" s="41">
        <v>44893.0</v>
      </c>
      <c r="F24" s="41">
        <v>44893.0</v>
      </c>
      <c r="G24" s="42">
        <f>D24*50</f>
        <v>300</v>
      </c>
      <c r="H24" s="43"/>
      <c r="I24" s="25"/>
      <c r="J24" s="40">
        <v>6.0</v>
      </c>
      <c r="K24" s="41">
        <v>44893.0</v>
      </c>
      <c r="L24" s="41">
        <v>44893.0</v>
      </c>
      <c r="M24" s="42">
        <f>J24*50</f>
        <v>300</v>
      </c>
    </row>
    <row r="25" outlineLevel="1">
      <c r="A25" s="32" t="b">
        <v>1</v>
      </c>
      <c r="B25" s="38" t="s">
        <v>71</v>
      </c>
      <c r="C25" s="39" t="s">
        <v>72</v>
      </c>
      <c r="D25" s="40">
        <v>4.0</v>
      </c>
      <c r="E25" s="44">
        <v>44894.0</v>
      </c>
      <c r="F25" s="44">
        <v>44894.0</v>
      </c>
      <c r="G25" s="42">
        <f t="shared" ref="G25:G26" si="9">100</f>
        <v>100</v>
      </c>
      <c r="H25" s="43"/>
      <c r="I25" s="25"/>
      <c r="J25" s="40">
        <v>4.0</v>
      </c>
      <c r="K25" s="44">
        <v>44894.0</v>
      </c>
      <c r="L25" s="44">
        <v>44894.0</v>
      </c>
      <c r="M25" s="42">
        <f t="shared" ref="M25:M26" si="10">100</f>
        <v>100</v>
      </c>
    </row>
    <row r="26" outlineLevel="1">
      <c r="A26" s="32" t="b">
        <v>1</v>
      </c>
      <c r="B26" s="38" t="s">
        <v>73</v>
      </c>
      <c r="C26" s="39" t="s">
        <v>74</v>
      </c>
      <c r="D26" s="40">
        <v>4.0</v>
      </c>
      <c r="E26" s="24"/>
      <c r="F26" s="24"/>
      <c r="G26" s="42">
        <f t="shared" si="9"/>
        <v>100</v>
      </c>
      <c r="H26" s="43"/>
      <c r="I26" s="25"/>
      <c r="J26" s="40">
        <v>4.0</v>
      </c>
      <c r="K26" s="24"/>
      <c r="L26" s="24"/>
      <c r="M26" s="42">
        <f t="shared" si="10"/>
        <v>100</v>
      </c>
    </row>
    <row r="27" outlineLevel="1">
      <c r="A27" s="32" t="b">
        <v>1</v>
      </c>
      <c r="B27" s="38" t="s">
        <v>75</v>
      </c>
      <c r="C27" s="39" t="s">
        <v>76</v>
      </c>
      <c r="D27" s="40">
        <f>SUM(D28:D32)</f>
        <v>16</v>
      </c>
      <c r="E27" s="41">
        <f>E28</f>
        <v>44895</v>
      </c>
      <c r="F27" s="41">
        <f>F30</f>
        <v>44897</v>
      </c>
      <c r="G27" s="42">
        <f>SUM(G28,G29,G30,G31,G32)</f>
        <v>800</v>
      </c>
      <c r="H27" s="43"/>
      <c r="I27" s="25"/>
      <c r="J27" s="40">
        <f>SUM(J28:J32)</f>
        <v>16</v>
      </c>
      <c r="K27" s="41">
        <f>K28</f>
        <v>44895</v>
      </c>
      <c r="L27" s="41">
        <f>L30</f>
        <v>44897</v>
      </c>
      <c r="M27" s="42">
        <f>SUM(M28,M29,M30,M31,M32)</f>
        <v>800</v>
      </c>
    </row>
    <row r="28" outlineLevel="2">
      <c r="A28" s="32" t="b">
        <v>1</v>
      </c>
      <c r="B28" s="38" t="s">
        <v>77</v>
      </c>
      <c r="C28" s="38" t="s">
        <v>78</v>
      </c>
      <c r="D28" s="40">
        <v>1.0</v>
      </c>
      <c r="E28" s="48">
        <v>44895.0</v>
      </c>
      <c r="F28" s="41">
        <v>44895.0</v>
      </c>
      <c r="G28" s="42">
        <f t="shared" ref="G28:G33" si="11">D28*50</f>
        <v>50</v>
      </c>
      <c r="H28" s="43"/>
      <c r="I28" s="25"/>
      <c r="J28" s="40">
        <v>1.0</v>
      </c>
      <c r="K28" s="48">
        <v>44895.0</v>
      </c>
      <c r="L28" s="41">
        <v>44895.0</v>
      </c>
      <c r="M28" s="42">
        <f t="shared" ref="M28:M33" si="12">J28*50</f>
        <v>50</v>
      </c>
    </row>
    <row r="29" outlineLevel="2">
      <c r="A29" s="32" t="b">
        <v>1</v>
      </c>
      <c r="B29" s="38" t="s">
        <v>79</v>
      </c>
      <c r="C29" s="38" t="s">
        <v>80</v>
      </c>
      <c r="D29" s="40">
        <v>6.0</v>
      </c>
      <c r="E29" s="24"/>
      <c r="F29" s="41">
        <v>44896.0</v>
      </c>
      <c r="G29" s="42">
        <f t="shared" si="11"/>
        <v>300</v>
      </c>
      <c r="H29" s="43"/>
      <c r="I29" s="25"/>
      <c r="J29" s="40">
        <v>6.0</v>
      </c>
      <c r="K29" s="24"/>
      <c r="L29" s="41">
        <v>44896.0</v>
      </c>
      <c r="M29" s="42">
        <f t="shared" si="12"/>
        <v>300</v>
      </c>
    </row>
    <row r="30" outlineLevel="2">
      <c r="A30" s="32" t="b">
        <v>1</v>
      </c>
      <c r="B30" s="38" t="s">
        <v>81</v>
      </c>
      <c r="C30" s="38" t="s">
        <v>82</v>
      </c>
      <c r="D30" s="40">
        <v>3.0</v>
      </c>
      <c r="E30" s="44">
        <v>44897.0</v>
      </c>
      <c r="F30" s="44">
        <v>44897.0</v>
      </c>
      <c r="G30" s="42">
        <f t="shared" si="11"/>
        <v>150</v>
      </c>
      <c r="H30" s="43"/>
      <c r="I30" s="25"/>
      <c r="J30" s="40">
        <v>3.0</v>
      </c>
      <c r="K30" s="44">
        <v>44897.0</v>
      </c>
      <c r="L30" s="44">
        <v>44897.0</v>
      </c>
      <c r="M30" s="42">
        <f t="shared" si="12"/>
        <v>150</v>
      </c>
    </row>
    <row r="31" outlineLevel="2">
      <c r="A31" s="32" t="b">
        <v>1</v>
      </c>
      <c r="B31" s="38" t="s">
        <v>83</v>
      </c>
      <c r="C31" s="38" t="s">
        <v>84</v>
      </c>
      <c r="D31" s="40">
        <v>3.0</v>
      </c>
      <c r="E31" s="25"/>
      <c r="F31" s="25"/>
      <c r="G31" s="42">
        <f t="shared" si="11"/>
        <v>150</v>
      </c>
      <c r="H31" s="43"/>
      <c r="I31" s="25"/>
      <c r="J31" s="40">
        <v>3.0</v>
      </c>
      <c r="K31" s="25"/>
      <c r="L31" s="25"/>
      <c r="M31" s="42">
        <f t="shared" si="12"/>
        <v>150</v>
      </c>
    </row>
    <row r="32" outlineLevel="2">
      <c r="A32" s="32" t="b">
        <v>1</v>
      </c>
      <c r="B32" s="38" t="s">
        <v>85</v>
      </c>
      <c r="C32" s="38" t="s">
        <v>86</v>
      </c>
      <c r="D32" s="40">
        <v>3.0</v>
      </c>
      <c r="E32" s="24"/>
      <c r="F32" s="24"/>
      <c r="G32" s="42">
        <f t="shared" si="11"/>
        <v>150</v>
      </c>
      <c r="H32" s="43"/>
      <c r="I32" s="25"/>
      <c r="J32" s="40">
        <v>3.0</v>
      </c>
      <c r="K32" s="24"/>
      <c r="L32" s="24"/>
      <c r="M32" s="42">
        <f t="shared" si="12"/>
        <v>150</v>
      </c>
    </row>
    <row r="33" outlineLevel="1">
      <c r="A33" s="32" t="b">
        <v>1</v>
      </c>
      <c r="B33" s="38" t="s">
        <v>87</v>
      </c>
      <c r="C33" s="39" t="s">
        <v>88</v>
      </c>
      <c r="D33" s="40">
        <v>6.0</v>
      </c>
      <c r="E33" s="41">
        <v>44898.0</v>
      </c>
      <c r="F33" s="41">
        <v>44899.0</v>
      </c>
      <c r="G33" s="42">
        <f t="shared" si="11"/>
        <v>300</v>
      </c>
      <c r="H33" s="43"/>
      <c r="I33" s="25"/>
      <c r="J33" s="40">
        <v>6.0</v>
      </c>
      <c r="K33" s="41">
        <v>44898.0</v>
      </c>
      <c r="L33" s="41">
        <v>44899.0</v>
      </c>
      <c r="M33" s="42">
        <f t="shared" si="12"/>
        <v>300</v>
      </c>
    </row>
    <row r="34">
      <c r="A34" s="32" t="b">
        <v>1</v>
      </c>
      <c r="B34" s="33" t="s">
        <v>89</v>
      </c>
      <c r="C34" s="33" t="s">
        <v>90</v>
      </c>
      <c r="D34" s="34">
        <f>SUM(D35:D37)</f>
        <v>19.5</v>
      </c>
      <c r="E34" s="35">
        <f>E35</f>
        <v>44902</v>
      </c>
      <c r="F34" s="35">
        <f>F37</f>
        <v>44905</v>
      </c>
      <c r="G34" s="36">
        <f>SUM(G35,G36,G37)</f>
        <v>975</v>
      </c>
      <c r="H34" s="37">
        <f> G34/G3</f>
        <v>0.07485604607</v>
      </c>
      <c r="I34" s="25"/>
      <c r="J34" s="34">
        <f>SUM(J35:J37)</f>
        <v>19.5</v>
      </c>
      <c r="K34" s="35">
        <f>K35</f>
        <v>44902</v>
      </c>
      <c r="L34" s="35">
        <f>L37</f>
        <v>44905</v>
      </c>
      <c r="M34" s="36">
        <f>SUM(M35,M36,M37)</f>
        <v>975</v>
      </c>
    </row>
    <row r="35" outlineLevel="1">
      <c r="A35" s="32" t="b">
        <v>1</v>
      </c>
      <c r="B35" s="38" t="s">
        <v>91</v>
      </c>
      <c r="C35" s="39" t="s">
        <v>92</v>
      </c>
      <c r="D35" s="40">
        <v>6.0</v>
      </c>
      <c r="E35" s="41">
        <v>44902.0</v>
      </c>
      <c r="F35" s="41">
        <v>44902.0</v>
      </c>
      <c r="G35" s="42">
        <f t="shared" ref="G35:G37" si="13">D35*50</f>
        <v>300</v>
      </c>
      <c r="H35" s="43"/>
      <c r="I35" s="25"/>
      <c r="J35" s="40">
        <v>6.0</v>
      </c>
      <c r="K35" s="41">
        <v>44902.0</v>
      </c>
      <c r="L35" s="41">
        <v>44902.0</v>
      </c>
      <c r="M35" s="42">
        <f t="shared" ref="M35:M37" si="14">J35*50</f>
        <v>300</v>
      </c>
    </row>
    <row r="36" outlineLevel="1">
      <c r="A36" s="32" t="b">
        <v>1</v>
      </c>
      <c r="B36" s="38" t="s">
        <v>93</v>
      </c>
      <c r="C36" s="39" t="s">
        <v>94</v>
      </c>
      <c r="D36" s="40">
        <v>6.0</v>
      </c>
      <c r="E36" s="41">
        <v>44903.0</v>
      </c>
      <c r="F36" s="41">
        <v>44903.0</v>
      </c>
      <c r="G36" s="42">
        <f t="shared" si="13"/>
        <v>300</v>
      </c>
      <c r="H36" s="43"/>
      <c r="I36" s="25"/>
      <c r="J36" s="40">
        <v>6.0</v>
      </c>
      <c r="K36" s="41">
        <v>44903.0</v>
      </c>
      <c r="L36" s="41">
        <v>44903.0</v>
      </c>
      <c r="M36" s="42">
        <f t="shared" si="14"/>
        <v>300</v>
      </c>
    </row>
    <row r="37" outlineLevel="1">
      <c r="A37" s="32" t="b">
        <v>1</v>
      </c>
      <c r="B37" s="38" t="s">
        <v>95</v>
      </c>
      <c r="C37" s="39" t="s">
        <v>96</v>
      </c>
      <c r="D37" s="40">
        <v>7.5</v>
      </c>
      <c r="E37" s="41">
        <v>44905.0</v>
      </c>
      <c r="F37" s="41">
        <v>44905.0</v>
      </c>
      <c r="G37" s="42">
        <f t="shared" si="13"/>
        <v>375</v>
      </c>
      <c r="H37" s="43"/>
      <c r="I37" s="25"/>
      <c r="J37" s="40">
        <v>7.5</v>
      </c>
      <c r="K37" s="41">
        <v>44905.0</v>
      </c>
      <c r="L37" s="41">
        <v>44905.0</v>
      </c>
      <c r="M37" s="42">
        <f t="shared" si="14"/>
        <v>375</v>
      </c>
    </row>
    <row r="38">
      <c r="A38" s="134" t="b">
        <v>1</v>
      </c>
      <c r="B38" s="135" t="s">
        <v>97</v>
      </c>
      <c r="C38" s="135" t="s">
        <v>98</v>
      </c>
      <c r="D38" s="136"/>
      <c r="E38" s="137">
        <v>44907.0</v>
      </c>
      <c r="F38" s="23"/>
      <c r="G38" s="138"/>
      <c r="H38" s="139"/>
      <c r="I38" s="25"/>
      <c r="J38" s="140"/>
      <c r="K38" s="20"/>
      <c r="L38" s="20"/>
      <c r="M38" s="21"/>
    </row>
    <row r="39">
      <c r="A39" s="101" t="b">
        <v>1</v>
      </c>
      <c r="B39" s="102" t="s">
        <v>99</v>
      </c>
      <c r="C39" s="102" t="s">
        <v>100</v>
      </c>
      <c r="D39" s="103">
        <f>SUM(D40,D43,D48,D49)</f>
        <v>31</v>
      </c>
      <c r="E39" s="104">
        <f>E41</f>
        <v>44917</v>
      </c>
      <c r="F39" s="104">
        <f>F49</f>
        <v>44923</v>
      </c>
      <c r="G39" s="106">
        <f>SUM(G40,G43,G48,G49)</f>
        <v>1550</v>
      </c>
      <c r="H39" s="107">
        <f> G39/G3</f>
        <v>0.1190019194</v>
      </c>
      <c r="I39" s="25"/>
      <c r="J39" s="103">
        <f>SUM(J40,J43,J48,J49)</f>
        <v>41</v>
      </c>
      <c r="K39" s="104">
        <f t="shared" ref="K39:K40" si="16">K40</f>
        <v>44917</v>
      </c>
      <c r="L39" s="104">
        <f>L49</f>
        <v>44923</v>
      </c>
      <c r="M39" s="141">
        <f t="shared" ref="M39:M52" si="17">J39*50</f>
        <v>2050</v>
      </c>
    </row>
    <row r="40" outlineLevel="1">
      <c r="A40" s="101" t="b">
        <v>1</v>
      </c>
      <c r="B40" s="142" t="s">
        <v>101</v>
      </c>
      <c r="C40" s="143" t="s">
        <v>102</v>
      </c>
      <c r="D40" s="144">
        <f>SUM(D41,D42)</f>
        <v>4</v>
      </c>
      <c r="E40" s="145">
        <f t="shared" ref="E40:F40" si="15">E41</f>
        <v>44917</v>
      </c>
      <c r="F40" s="145">
        <f t="shared" si="15"/>
        <v>44917</v>
      </c>
      <c r="G40" s="112">
        <f t="shared" ref="G40:G49" si="18">D40*50</f>
        <v>200</v>
      </c>
      <c r="H40" s="107"/>
      <c r="I40" s="25"/>
      <c r="J40" s="108">
        <f>SUM(J41,J42)</f>
        <v>12</v>
      </c>
      <c r="K40" s="109">
        <f t="shared" si="16"/>
        <v>44917</v>
      </c>
      <c r="L40" s="109">
        <f>L41</f>
        <v>44917</v>
      </c>
      <c r="M40" s="100">
        <f t="shared" si="17"/>
        <v>600</v>
      </c>
    </row>
    <row r="41" outlineLevel="2">
      <c r="A41" s="101" t="b">
        <v>1</v>
      </c>
      <c r="B41" s="146" t="s">
        <v>103</v>
      </c>
      <c r="C41" s="142" t="s">
        <v>104</v>
      </c>
      <c r="D41" s="144">
        <v>1.0</v>
      </c>
      <c r="E41" s="147">
        <v>44917.0</v>
      </c>
      <c r="F41" s="147">
        <v>44917.0</v>
      </c>
      <c r="G41" s="112">
        <f t="shared" si="18"/>
        <v>50</v>
      </c>
      <c r="H41" s="107"/>
      <c r="I41" s="25"/>
      <c r="J41" s="108">
        <v>4.0</v>
      </c>
      <c r="K41" s="147">
        <v>44917.0</v>
      </c>
      <c r="L41" s="147">
        <v>44917.0</v>
      </c>
      <c r="M41" s="100">
        <f t="shared" si="17"/>
        <v>200</v>
      </c>
    </row>
    <row r="42" outlineLevel="2">
      <c r="A42" s="101" t="b">
        <v>1</v>
      </c>
      <c r="B42" s="146" t="s">
        <v>105</v>
      </c>
      <c r="C42" s="142" t="s">
        <v>106</v>
      </c>
      <c r="D42" s="144">
        <v>3.0</v>
      </c>
      <c r="E42" s="24"/>
      <c r="F42" s="24"/>
      <c r="G42" s="112">
        <f t="shared" si="18"/>
        <v>150</v>
      </c>
      <c r="H42" s="107"/>
      <c r="I42" s="25"/>
      <c r="J42" s="108">
        <v>8.0</v>
      </c>
      <c r="K42" s="24"/>
      <c r="L42" s="24"/>
      <c r="M42" s="100">
        <f t="shared" si="17"/>
        <v>400</v>
      </c>
    </row>
    <row r="43" outlineLevel="1">
      <c r="A43" s="101" t="b">
        <v>1</v>
      </c>
      <c r="B43" s="146" t="s">
        <v>107</v>
      </c>
      <c r="C43" s="143" t="s">
        <v>108</v>
      </c>
      <c r="D43" s="144">
        <f>SUM(D44,D45,D46,D47)</f>
        <v>21</v>
      </c>
      <c r="E43" s="145">
        <f>E44</f>
        <v>44918</v>
      </c>
      <c r="F43" s="145">
        <f>F46</f>
        <v>44921</v>
      </c>
      <c r="G43" s="112">
        <f t="shared" si="18"/>
        <v>1050</v>
      </c>
      <c r="H43" s="107"/>
      <c r="I43" s="25"/>
      <c r="J43" s="108">
        <f>SUM(J44,J45,J46,J47)</f>
        <v>23</v>
      </c>
      <c r="K43" s="109">
        <f>K44</f>
        <v>44918</v>
      </c>
      <c r="L43" s="109">
        <f>L48</f>
        <v>44922</v>
      </c>
      <c r="M43" s="100">
        <f t="shared" si="17"/>
        <v>1150</v>
      </c>
    </row>
    <row r="44" outlineLevel="2">
      <c r="A44" s="101" t="b">
        <v>1</v>
      </c>
      <c r="B44" s="146" t="s">
        <v>109</v>
      </c>
      <c r="C44" s="142" t="s">
        <v>110</v>
      </c>
      <c r="D44" s="144">
        <v>3.0</v>
      </c>
      <c r="E44" s="147">
        <v>44918.0</v>
      </c>
      <c r="F44" s="147">
        <v>44918.0</v>
      </c>
      <c r="G44" s="112">
        <f t="shared" si="18"/>
        <v>150</v>
      </c>
      <c r="H44" s="107"/>
      <c r="I44" s="25"/>
      <c r="J44" s="108">
        <v>3.0</v>
      </c>
      <c r="K44" s="147">
        <v>44918.0</v>
      </c>
      <c r="L44" s="147">
        <v>44918.0</v>
      </c>
      <c r="M44" s="100">
        <f t="shared" si="17"/>
        <v>150</v>
      </c>
    </row>
    <row r="45" outlineLevel="2">
      <c r="A45" s="101" t="b">
        <v>1</v>
      </c>
      <c r="B45" s="146" t="s">
        <v>111</v>
      </c>
      <c r="C45" s="142" t="s">
        <v>112</v>
      </c>
      <c r="D45" s="144">
        <v>6.0</v>
      </c>
      <c r="E45" s="24"/>
      <c r="F45" s="24"/>
      <c r="G45" s="112">
        <f t="shared" si="18"/>
        <v>300</v>
      </c>
      <c r="H45" s="107"/>
      <c r="I45" s="25"/>
      <c r="J45" s="108">
        <v>6.0</v>
      </c>
      <c r="K45" s="24"/>
      <c r="L45" s="24"/>
      <c r="M45" s="100">
        <f t="shared" si="17"/>
        <v>300</v>
      </c>
    </row>
    <row r="46" outlineLevel="2">
      <c r="A46" s="101" t="b">
        <v>1</v>
      </c>
      <c r="B46" s="146" t="s">
        <v>113</v>
      </c>
      <c r="C46" s="142" t="s">
        <v>114</v>
      </c>
      <c r="D46" s="144">
        <v>6.0</v>
      </c>
      <c r="E46" s="147">
        <v>44921.0</v>
      </c>
      <c r="F46" s="147">
        <v>44921.0</v>
      </c>
      <c r="G46" s="112">
        <f t="shared" si="18"/>
        <v>300</v>
      </c>
      <c r="H46" s="107"/>
      <c r="I46" s="25"/>
      <c r="J46" s="108">
        <v>8.0</v>
      </c>
      <c r="K46" s="147">
        <v>44921.0</v>
      </c>
      <c r="L46" s="147">
        <v>44921.0</v>
      </c>
      <c r="M46" s="100">
        <f t="shared" si="17"/>
        <v>400</v>
      </c>
    </row>
    <row r="47" outlineLevel="2">
      <c r="A47" s="101" t="b">
        <v>1</v>
      </c>
      <c r="B47" s="146" t="s">
        <v>115</v>
      </c>
      <c r="C47" s="142" t="s">
        <v>116</v>
      </c>
      <c r="D47" s="144">
        <v>6.0</v>
      </c>
      <c r="E47" s="24"/>
      <c r="F47" s="24"/>
      <c r="G47" s="112">
        <f t="shared" si="18"/>
        <v>300</v>
      </c>
      <c r="H47" s="107"/>
      <c r="I47" s="25"/>
      <c r="J47" s="108">
        <v>6.0</v>
      </c>
      <c r="K47" s="24"/>
      <c r="L47" s="24"/>
      <c r="M47" s="100">
        <f t="shared" si="17"/>
        <v>300</v>
      </c>
    </row>
    <row r="48" outlineLevel="1">
      <c r="A48" s="101" t="b">
        <v>1</v>
      </c>
      <c r="B48" s="146" t="s">
        <v>117</v>
      </c>
      <c r="C48" s="143" t="s">
        <v>118</v>
      </c>
      <c r="D48" s="144">
        <v>3.0</v>
      </c>
      <c r="E48" s="145">
        <v>44922.0</v>
      </c>
      <c r="F48" s="145">
        <v>44922.0</v>
      </c>
      <c r="G48" s="112">
        <f t="shared" si="18"/>
        <v>150</v>
      </c>
      <c r="H48" s="107"/>
      <c r="I48" s="25"/>
      <c r="J48" s="108">
        <v>3.0</v>
      </c>
      <c r="K48" s="145">
        <v>44922.0</v>
      </c>
      <c r="L48" s="145">
        <v>44922.0</v>
      </c>
      <c r="M48" s="100">
        <f t="shared" si="17"/>
        <v>150</v>
      </c>
    </row>
    <row r="49" outlineLevel="1">
      <c r="A49" s="101" t="b">
        <v>1</v>
      </c>
      <c r="B49" s="146" t="s">
        <v>119</v>
      </c>
      <c r="C49" s="143" t="s">
        <v>120</v>
      </c>
      <c r="D49" s="144">
        <v>3.0</v>
      </c>
      <c r="E49" s="145">
        <v>44923.0</v>
      </c>
      <c r="F49" s="145">
        <v>44923.0</v>
      </c>
      <c r="G49" s="112">
        <f t="shared" si="18"/>
        <v>150</v>
      </c>
      <c r="H49" s="107"/>
      <c r="I49" s="25"/>
      <c r="J49" s="108">
        <v>3.0</v>
      </c>
      <c r="K49" s="145">
        <v>44923.0</v>
      </c>
      <c r="L49" s="145">
        <v>44923.0</v>
      </c>
      <c r="M49" s="100">
        <f t="shared" si="17"/>
        <v>150</v>
      </c>
    </row>
    <row r="50">
      <c r="A50" s="92" t="b">
        <v>1</v>
      </c>
      <c r="B50" s="148" t="s">
        <v>121</v>
      </c>
      <c r="C50" s="148" t="s">
        <v>122</v>
      </c>
      <c r="D50" s="149">
        <f>SUM(D51,D52)</f>
        <v>24</v>
      </c>
      <c r="E50" s="150">
        <v>44917.0</v>
      </c>
      <c r="F50" s="151">
        <v>44923.0</v>
      </c>
      <c r="G50" s="152">
        <f>SUM(G51,G52)</f>
        <v>1200</v>
      </c>
      <c r="H50" s="153">
        <f> G50/G3</f>
        <v>0.09213051823</v>
      </c>
      <c r="I50" s="25"/>
      <c r="J50" s="149">
        <f>SUM(J51,J52)</f>
        <v>31</v>
      </c>
      <c r="K50" s="151">
        <f>K51</f>
        <v>44917</v>
      </c>
      <c r="L50" s="151">
        <f>L52</f>
        <v>44923</v>
      </c>
      <c r="M50" s="141">
        <f t="shared" si="17"/>
        <v>1550</v>
      </c>
    </row>
    <row r="51" outlineLevel="1">
      <c r="A51" s="92" t="b">
        <v>1</v>
      </c>
      <c r="B51" s="154" t="s">
        <v>123</v>
      </c>
      <c r="C51" s="155" t="s">
        <v>124</v>
      </c>
      <c r="D51" s="156">
        <v>16.0</v>
      </c>
      <c r="E51" s="157">
        <v>44917.0</v>
      </c>
      <c r="F51" s="157">
        <v>44923.0</v>
      </c>
      <c r="G51" s="97">
        <f t="shared" ref="G51:G52" si="19">D51*50</f>
        <v>800</v>
      </c>
      <c r="H51" s="153"/>
      <c r="I51" s="25"/>
      <c r="J51" s="95">
        <v>15.0</v>
      </c>
      <c r="K51" s="157">
        <v>44917.0</v>
      </c>
      <c r="L51" s="157">
        <v>44923.0</v>
      </c>
      <c r="M51" s="100">
        <f t="shared" si="17"/>
        <v>750</v>
      </c>
    </row>
    <row r="52" outlineLevel="1">
      <c r="A52" s="158" t="b">
        <v>1</v>
      </c>
      <c r="B52" s="159" t="s">
        <v>125</v>
      </c>
      <c r="C52" s="160" t="s">
        <v>126</v>
      </c>
      <c r="D52" s="161">
        <v>8.0</v>
      </c>
      <c r="E52" s="162">
        <v>44917.0</v>
      </c>
      <c r="F52" s="162">
        <v>44923.0</v>
      </c>
      <c r="G52" s="163">
        <f t="shared" si="19"/>
        <v>400</v>
      </c>
      <c r="H52" s="164"/>
      <c r="I52" s="25"/>
      <c r="J52" s="165">
        <v>16.0</v>
      </c>
      <c r="K52" s="162">
        <v>44917.0</v>
      </c>
      <c r="L52" s="162">
        <v>44923.0</v>
      </c>
      <c r="M52" s="133">
        <f t="shared" si="17"/>
        <v>800</v>
      </c>
    </row>
    <row r="53">
      <c r="A53" s="92" t="b">
        <v>0</v>
      </c>
      <c r="B53" s="148" t="s">
        <v>127</v>
      </c>
      <c r="C53" s="148" t="s">
        <v>128</v>
      </c>
      <c r="D53" s="149">
        <f>SUM(D54,D55,D56,D57)</f>
        <v>100</v>
      </c>
      <c r="E53" s="151">
        <f>E54</f>
        <v>44924</v>
      </c>
      <c r="F53" s="151">
        <f>F57</f>
        <v>44590</v>
      </c>
      <c r="G53" s="152">
        <f>SUM(G54,G55,G56,G57)</f>
        <v>5000</v>
      </c>
      <c r="H53" s="153">
        <f> G53/G3</f>
        <v>0.3838771593</v>
      </c>
      <c r="I53" s="25"/>
      <c r="J53" s="95"/>
      <c r="K53" s="96"/>
      <c r="L53" s="96"/>
      <c r="M53" s="99"/>
    </row>
    <row r="54">
      <c r="A54" s="92" t="b">
        <v>0</v>
      </c>
      <c r="B54" s="93" t="s">
        <v>129</v>
      </c>
      <c r="C54" s="94" t="s">
        <v>130</v>
      </c>
      <c r="D54" s="95">
        <v>6.0</v>
      </c>
      <c r="E54" s="109">
        <v>44924.0</v>
      </c>
      <c r="F54" s="109">
        <v>44924.0</v>
      </c>
      <c r="G54" s="97">
        <f t="shared" ref="G54:G58" si="20">D54*50</f>
        <v>300</v>
      </c>
      <c r="H54" s="98"/>
      <c r="I54" s="25"/>
      <c r="J54" s="95"/>
      <c r="K54" s="96"/>
      <c r="L54" s="96"/>
      <c r="M54" s="100"/>
    </row>
    <row r="55">
      <c r="A55" s="92" t="b">
        <v>0</v>
      </c>
      <c r="B55" s="93" t="s">
        <v>131</v>
      </c>
      <c r="C55" s="94" t="s">
        <v>132</v>
      </c>
      <c r="D55" s="95">
        <v>78.0</v>
      </c>
      <c r="E55" s="109">
        <v>44928.0</v>
      </c>
      <c r="F55" s="109">
        <v>44950.0</v>
      </c>
      <c r="G55" s="97">
        <f t="shared" si="20"/>
        <v>3900</v>
      </c>
      <c r="H55" s="98"/>
      <c r="I55" s="25"/>
      <c r="J55" s="95"/>
      <c r="K55" s="96"/>
      <c r="L55" s="96"/>
      <c r="M55" s="100"/>
    </row>
    <row r="56">
      <c r="A56" s="92" t="b">
        <v>0</v>
      </c>
      <c r="B56" s="93" t="s">
        <v>133</v>
      </c>
      <c r="C56" s="94" t="s">
        <v>134</v>
      </c>
      <c r="D56" s="108">
        <v>12.0</v>
      </c>
      <c r="E56" s="109">
        <v>44951.0</v>
      </c>
      <c r="F56" s="109">
        <v>44955.0</v>
      </c>
      <c r="G56" s="97">
        <f t="shared" si="20"/>
        <v>600</v>
      </c>
      <c r="H56" s="98"/>
      <c r="I56" s="25"/>
      <c r="J56" s="95"/>
      <c r="K56" s="96"/>
      <c r="L56" s="96"/>
      <c r="M56" s="100"/>
    </row>
    <row r="57">
      <c r="A57" s="92" t="b">
        <v>0</v>
      </c>
      <c r="B57" s="93" t="s">
        <v>135</v>
      </c>
      <c r="C57" s="94" t="s">
        <v>136</v>
      </c>
      <c r="D57" s="95">
        <v>4.0</v>
      </c>
      <c r="E57" s="109">
        <v>44590.0</v>
      </c>
      <c r="F57" s="109">
        <v>44590.0</v>
      </c>
      <c r="G57" s="97">
        <f t="shared" si="20"/>
        <v>200</v>
      </c>
      <c r="H57" s="98"/>
      <c r="I57" s="25"/>
      <c r="J57" s="95"/>
      <c r="K57" s="96"/>
      <c r="L57" s="96"/>
      <c r="M57" s="100"/>
    </row>
    <row r="58">
      <c r="A58" s="101" t="b">
        <v>0</v>
      </c>
      <c r="B58" s="102" t="s">
        <v>137</v>
      </c>
      <c r="C58" s="102" t="s">
        <v>138</v>
      </c>
      <c r="D58" s="103">
        <v>20.0</v>
      </c>
      <c r="E58" s="104">
        <v>44956.0</v>
      </c>
      <c r="F58" s="105">
        <v>44969.0</v>
      </c>
      <c r="G58" s="106">
        <f t="shared" si="20"/>
        <v>1000</v>
      </c>
      <c r="H58" s="107">
        <f> G58/G3</f>
        <v>0.07677543186</v>
      </c>
      <c r="I58" s="25"/>
      <c r="J58" s="108"/>
      <c r="K58" s="109"/>
      <c r="L58" s="109"/>
      <c r="M58" s="100"/>
    </row>
    <row r="59">
      <c r="A59" s="27" t="b">
        <v>0</v>
      </c>
      <c r="B59" s="28" t="s">
        <v>145</v>
      </c>
      <c r="C59" s="28" t="s">
        <v>146</v>
      </c>
      <c r="D59" s="29"/>
      <c r="E59" s="114">
        <v>44970.0</v>
      </c>
      <c r="F59" s="21"/>
      <c r="G59" s="115"/>
      <c r="H59" s="31"/>
      <c r="I59" s="24"/>
      <c r="J59" s="116"/>
      <c r="K59" s="20"/>
      <c r="L59" s="20"/>
      <c r="M59" s="21"/>
    </row>
  </sheetData>
  <mergeCells count="43">
    <mergeCell ref="F30:F32"/>
    <mergeCell ref="E38:F38"/>
    <mergeCell ref="E46:E47"/>
    <mergeCell ref="F46:F47"/>
    <mergeCell ref="A1:B2"/>
    <mergeCell ref="C1:C2"/>
    <mergeCell ref="D1:D2"/>
    <mergeCell ref="E1:E2"/>
    <mergeCell ref="F1:F2"/>
    <mergeCell ref="G1:G2"/>
    <mergeCell ref="I1:I59"/>
    <mergeCell ref="E59:F59"/>
    <mergeCell ref="H1:H2"/>
    <mergeCell ref="J1:M1"/>
    <mergeCell ref="E6:E8"/>
    <mergeCell ref="F6:F8"/>
    <mergeCell ref="K6:K8"/>
    <mergeCell ref="L6:L8"/>
    <mergeCell ref="E13:E14"/>
    <mergeCell ref="F13:F14"/>
    <mergeCell ref="K13:K14"/>
    <mergeCell ref="L13:L14"/>
    <mergeCell ref="E25:E26"/>
    <mergeCell ref="F25:F26"/>
    <mergeCell ref="K25:K26"/>
    <mergeCell ref="L25:L26"/>
    <mergeCell ref="K28:K29"/>
    <mergeCell ref="K30:K32"/>
    <mergeCell ref="L30:L32"/>
    <mergeCell ref="J38:M38"/>
    <mergeCell ref="E28:E29"/>
    <mergeCell ref="E30:E32"/>
    <mergeCell ref="E41:E42"/>
    <mergeCell ref="F41:F42"/>
    <mergeCell ref="K41:K42"/>
    <mergeCell ref="L41:L42"/>
    <mergeCell ref="E44:E45"/>
    <mergeCell ref="F44:F45"/>
    <mergeCell ref="K44:K45"/>
    <mergeCell ref="L44:L45"/>
    <mergeCell ref="K46:K47"/>
    <mergeCell ref="L46:L47"/>
    <mergeCell ref="J59:M5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3"/>
  <cols>
    <col customWidth="1" min="1" max="1" width="3.88"/>
    <col customWidth="1" min="2" max="2" width="6.38"/>
    <col customWidth="1" min="3" max="3" width="48.63"/>
    <col customWidth="1" min="4" max="4" width="9.5"/>
    <col customWidth="1" min="5" max="6" width="12.63"/>
    <col customWidth="1" min="7" max="8" width="9.5"/>
    <col customWidth="1" min="9" max="9" width="1.38"/>
    <col customWidth="1" min="10" max="13" width="12.63"/>
  </cols>
  <sheetData>
    <row r="1">
      <c r="A1" s="16" t="s">
        <v>147</v>
      </c>
      <c r="B1" s="17"/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  <c r="I1" s="18"/>
      <c r="J1" s="19" t="s">
        <v>26</v>
      </c>
      <c r="K1" s="20"/>
      <c r="L1" s="20"/>
      <c r="M1" s="21"/>
    </row>
    <row r="2">
      <c r="A2" s="22"/>
      <c r="B2" s="23"/>
      <c r="C2" s="24"/>
      <c r="D2" s="24"/>
      <c r="E2" s="24"/>
      <c r="F2" s="24"/>
      <c r="G2" s="24"/>
      <c r="H2" s="24"/>
      <c r="I2" s="25"/>
      <c r="J2" s="26" t="s">
        <v>21</v>
      </c>
      <c r="K2" s="26" t="s">
        <v>22</v>
      </c>
      <c r="L2" s="26" t="s">
        <v>23</v>
      </c>
      <c r="M2" s="26" t="s">
        <v>24</v>
      </c>
    </row>
    <row r="3">
      <c r="A3" s="27" t="b">
        <v>0</v>
      </c>
      <c r="B3" s="28" t="s">
        <v>27</v>
      </c>
      <c r="C3" s="28" t="s">
        <v>28</v>
      </c>
      <c r="D3" s="29">
        <f> SUM(D4,D23,D34,D39,D50,D53,D58)</f>
        <v>282.5</v>
      </c>
      <c r="E3" s="3">
        <f>E6</f>
        <v>44874</v>
      </c>
      <c r="F3" s="3">
        <f>E59</f>
        <v>44970</v>
      </c>
      <c r="G3" s="30">
        <f>SUM(G4,G23,G34,G39,G50,G53,G58)</f>
        <v>13025</v>
      </c>
      <c r="H3" s="31">
        <f> SUM(H4,H23,H34,H39,H50,H53,H58)</f>
        <v>1</v>
      </c>
      <c r="I3" s="25"/>
      <c r="J3" s="29">
        <f> SUM(J4,J23,J34,J39,J50,J53,J58)</f>
        <v>107.5</v>
      </c>
      <c r="K3" s="3">
        <f>K6</f>
        <v>44874</v>
      </c>
      <c r="L3" s="3" t="str">
        <f>K59</f>
        <v/>
      </c>
      <c r="M3" s="30">
        <f>SUM(M4,M23,M34,M39,M50,M53,M58)</f>
        <v>4275</v>
      </c>
    </row>
    <row r="4">
      <c r="A4" s="32" t="b">
        <v>1</v>
      </c>
      <c r="B4" s="33" t="s">
        <v>29</v>
      </c>
      <c r="C4" s="33" t="s">
        <v>30</v>
      </c>
      <c r="D4" s="34">
        <f>SUM(D5,D11,D19,D22)</f>
        <v>52</v>
      </c>
      <c r="E4" s="35">
        <f>E6</f>
        <v>44874</v>
      </c>
      <c r="F4" s="35">
        <f>F22</f>
        <v>44892</v>
      </c>
      <c r="G4" s="36">
        <f>SUM(G5,G11,G19,G22)</f>
        <v>1700</v>
      </c>
      <c r="H4" s="37">
        <f> G4/G3</f>
        <v>0.1305182342</v>
      </c>
      <c r="I4" s="25"/>
      <c r="J4" s="34">
        <f>SUM(J5,J11,J19,J22)</f>
        <v>52</v>
      </c>
      <c r="K4" s="35">
        <f>K6</f>
        <v>44874</v>
      </c>
      <c r="L4" s="35">
        <f>L22</f>
        <v>44892</v>
      </c>
      <c r="M4" s="36">
        <f>SUM(M5,M11,M19,M22)</f>
        <v>1700</v>
      </c>
    </row>
    <row r="5" outlineLevel="1" collapsed="1">
      <c r="A5" s="32" t="b">
        <v>1</v>
      </c>
      <c r="B5" s="38" t="s">
        <v>31</v>
      </c>
      <c r="C5" s="39" t="s">
        <v>32</v>
      </c>
      <c r="D5" s="40">
        <f>SUM(D6:D10)</f>
        <v>18</v>
      </c>
      <c r="E5" s="41">
        <f>E6</f>
        <v>44874</v>
      </c>
      <c r="F5" s="41">
        <f>F10</f>
        <v>44883</v>
      </c>
      <c r="G5" s="42">
        <f>SUM(G6,G7,G8,G9,G10)</f>
        <v>600</v>
      </c>
      <c r="H5" s="43"/>
      <c r="I5" s="25"/>
      <c r="J5" s="40">
        <f>SUM(J6:J10)</f>
        <v>18</v>
      </c>
      <c r="K5" s="41">
        <f>K6</f>
        <v>44874</v>
      </c>
      <c r="L5" s="41">
        <f>L10</f>
        <v>44883</v>
      </c>
      <c r="M5" s="42">
        <f>SUM(M6,M7,M8,M9,M10)</f>
        <v>600</v>
      </c>
    </row>
    <row r="6" hidden="1" outlineLevel="2">
      <c r="A6" s="32" t="b">
        <v>1</v>
      </c>
      <c r="B6" s="38" t="s">
        <v>33</v>
      </c>
      <c r="C6" s="38" t="s">
        <v>34</v>
      </c>
      <c r="D6" s="40">
        <v>2.0</v>
      </c>
      <c r="E6" s="44">
        <v>44874.0</v>
      </c>
      <c r="F6" s="44">
        <v>44874.0</v>
      </c>
      <c r="G6" s="45">
        <v>0.0</v>
      </c>
      <c r="H6" s="43"/>
      <c r="I6" s="25"/>
      <c r="J6" s="40">
        <v>2.0</v>
      </c>
      <c r="K6" s="44">
        <v>44874.0</v>
      </c>
      <c r="L6" s="44">
        <v>44874.0</v>
      </c>
      <c r="M6" s="45">
        <v>0.0</v>
      </c>
    </row>
    <row r="7" hidden="1" outlineLevel="2">
      <c r="A7" s="32" t="b">
        <v>1</v>
      </c>
      <c r="B7" s="38" t="s">
        <v>35</v>
      </c>
      <c r="C7" s="38" t="s">
        <v>36</v>
      </c>
      <c r="D7" s="40">
        <v>2.0</v>
      </c>
      <c r="E7" s="25"/>
      <c r="F7" s="25"/>
      <c r="G7" s="45">
        <v>0.0</v>
      </c>
      <c r="H7" s="43"/>
      <c r="I7" s="25"/>
      <c r="J7" s="40">
        <v>2.0</v>
      </c>
      <c r="K7" s="25"/>
      <c r="L7" s="25"/>
      <c r="M7" s="45">
        <v>0.0</v>
      </c>
    </row>
    <row r="8" hidden="1" outlineLevel="2">
      <c r="A8" s="32" t="b">
        <v>1</v>
      </c>
      <c r="B8" s="38" t="s">
        <v>37</v>
      </c>
      <c r="C8" s="38" t="s">
        <v>38</v>
      </c>
      <c r="D8" s="40">
        <v>2.0</v>
      </c>
      <c r="E8" s="24"/>
      <c r="F8" s="24"/>
      <c r="G8" s="45">
        <v>0.0</v>
      </c>
      <c r="H8" s="43"/>
      <c r="I8" s="25"/>
      <c r="J8" s="40">
        <v>2.0</v>
      </c>
      <c r="K8" s="24"/>
      <c r="L8" s="24"/>
      <c r="M8" s="45">
        <v>0.0</v>
      </c>
    </row>
    <row r="9" hidden="1" outlineLevel="2">
      <c r="A9" s="32" t="b">
        <v>1</v>
      </c>
      <c r="B9" s="38" t="s">
        <v>39</v>
      </c>
      <c r="C9" s="38" t="s">
        <v>40</v>
      </c>
      <c r="D9" s="40">
        <v>6.0</v>
      </c>
      <c r="E9" s="41">
        <v>44875.0</v>
      </c>
      <c r="F9" s="41">
        <v>44878.0</v>
      </c>
      <c r="G9" s="42">
        <f t="shared" ref="G9:G10" si="1">D9*50</f>
        <v>300</v>
      </c>
      <c r="H9" s="43"/>
      <c r="I9" s="25"/>
      <c r="J9" s="40">
        <v>6.0</v>
      </c>
      <c r="K9" s="41">
        <v>44875.0</v>
      </c>
      <c r="L9" s="41">
        <v>44878.0</v>
      </c>
      <c r="M9" s="42">
        <f t="shared" ref="M9:M10" si="2">J9*50</f>
        <v>300</v>
      </c>
    </row>
    <row r="10" hidden="1" outlineLevel="2">
      <c r="A10" s="32" t="b">
        <v>1</v>
      </c>
      <c r="B10" s="38" t="s">
        <v>41</v>
      </c>
      <c r="C10" s="38" t="s">
        <v>42</v>
      </c>
      <c r="D10" s="40">
        <v>6.0</v>
      </c>
      <c r="E10" s="41">
        <v>44879.0</v>
      </c>
      <c r="F10" s="41">
        <v>44883.0</v>
      </c>
      <c r="G10" s="42">
        <f t="shared" si="1"/>
        <v>300</v>
      </c>
      <c r="H10" s="43"/>
      <c r="I10" s="25"/>
      <c r="J10" s="40">
        <v>6.0</v>
      </c>
      <c r="K10" s="41">
        <v>44879.0</v>
      </c>
      <c r="L10" s="41">
        <v>44883.0</v>
      </c>
      <c r="M10" s="42">
        <f t="shared" si="2"/>
        <v>300</v>
      </c>
    </row>
    <row r="11" outlineLevel="1">
      <c r="A11" s="32" t="b">
        <v>1</v>
      </c>
      <c r="B11" s="38" t="s">
        <v>43</v>
      </c>
      <c r="C11" s="39" t="s">
        <v>44</v>
      </c>
      <c r="D11" s="40">
        <f>SUM(D12,D15)</f>
        <v>10</v>
      </c>
      <c r="E11" s="41">
        <f>E13</f>
        <v>44884</v>
      </c>
      <c r="F11" s="41">
        <f>F18</f>
        <v>44889</v>
      </c>
      <c r="G11" s="42">
        <f>SUM(G12,G15)</f>
        <v>500</v>
      </c>
      <c r="H11" s="43"/>
      <c r="I11" s="25"/>
      <c r="J11" s="40">
        <f>SUM(J12,J15)</f>
        <v>10</v>
      </c>
      <c r="K11" s="41">
        <f>K13</f>
        <v>44884</v>
      </c>
      <c r="L11" s="41">
        <f>L18</f>
        <v>44889</v>
      </c>
      <c r="M11" s="42">
        <f>SUM(M12,M15)</f>
        <v>500</v>
      </c>
    </row>
    <row r="12" outlineLevel="2">
      <c r="A12" s="32" t="b">
        <v>1</v>
      </c>
      <c r="B12" s="38" t="s">
        <v>45</v>
      </c>
      <c r="C12" s="38" t="s">
        <v>46</v>
      </c>
      <c r="D12" s="40">
        <f> SUM(D13:D14)</f>
        <v>3</v>
      </c>
      <c r="E12" s="41">
        <f t="shared" ref="E12:F12" si="3">E13</f>
        <v>44884</v>
      </c>
      <c r="F12" s="41">
        <f t="shared" si="3"/>
        <v>44884</v>
      </c>
      <c r="G12" s="42">
        <f>SUM(G13,G14)</f>
        <v>150</v>
      </c>
      <c r="H12" s="43"/>
      <c r="I12" s="25"/>
      <c r="J12" s="40">
        <f> SUM(J13:J14)</f>
        <v>3</v>
      </c>
      <c r="K12" s="41">
        <f t="shared" ref="K12:L12" si="4">K13</f>
        <v>44884</v>
      </c>
      <c r="L12" s="41">
        <f t="shared" si="4"/>
        <v>44884</v>
      </c>
      <c r="M12" s="42">
        <f>SUM(M13,M14)</f>
        <v>150</v>
      </c>
    </row>
    <row r="13" outlineLevel="3">
      <c r="A13" s="32" t="b">
        <v>1</v>
      </c>
      <c r="B13" s="38" t="s">
        <v>47</v>
      </c>
      <c r="C13" s="38" t="s">
        <v>48</v>
      </c>
      <c r="D13" s="40">
        <v>0.0</v>
      </c>
      <c r="E13" s="44">
        <v>44884.0</v>
      </c>
      <c r="F13" s="44">
        <v>44884.0</v>
      </c>
      <c r="G13" s="42">
        <f t="shared" ref="G13:G14" si="5">D13*50</f>
        <v>0</v>
      </c>
      <c r="H13" s="43"/>
      <c r="I13" s="25"/>
      <c r="J13" s="40">
        <v>0.0</v>
      </c>
      <c r="K13" s="44">
        <v>44884.0</v>
      </c>
      <c r="L13" s="44">
        <v>44884.0</v>
      </c>
      <c r="M13" s="42">
        <f t="shared" ref="M13:M14" si="6">J13*50</f>
        <v>0</v>
      </c>
    </row>
    <row r="14" outlineLevel="3">
      <c r="A14" s="32" t="b">
        <v>1</v>
      </c>
      <c r="B14" s="38" t="s">
        <v>49</v>
      </c>
      <c r="C14" s="38" t="s">
        <v>50</v>
      </c>
      <c r="D14" s="40">
        <v>3.0</v>
      </c>
      <c r="E14" s="24"/>
      <c r="F14" s="24"/>
      <c r="G14" s="42">
        <f t="shared" si="5"/>
        <v>150</v>
      </c>
      <c r="H14" s="43"/>
      <c r="I14" s="25"/>
      <c r="J14" s="40">
        <v>3.0</v>
      </c>
      <c r="K14" s="24"/>
      <c r="L14" s="24"/>
      <c r="M14" s="42">
        <f t="shared" si="6"/>
        <v>150</v>
      </c>
    </row>
    <row r="15" outlineLevel="2">
      <c r="A15" s="32" t="b">
        <v>1</v>
      </c>
      <c r="B15" s="38" t="s">
        <v>51</v>
      </c>
      <c r="C15" s="38" t="s">
        <v>52</v>
      </c>
      <c r="D15" s="40">
        <f>SUM(D16:D18)</f>
        <v>7</v>
      </c>
      <c r="E15" s="41">
        <f>E16</f>
        <v>44886</v>
      </c>
      <c r="F15" s="41">
        <f>F18</f>
        <v>44889</v>
      </c>
      <c r="G15" s="42">
        <f>SUM(G16,G17,G18)</f>
        <v>350</v>
      </c>
      <c r="H15" s="43"/>
      <c r="I15" s="25"/>
      <c r="J15" s="40">
        <f>SUM(J16:J18)</f>
        <v>7</v>
      </c>
      <c r="K15" s="41">
        <f>K16</f>
        <v>44886</v>
      </c>
      <c r="L15" s="41">
        <f>L18</f>
        <v>44889</v>
      </c>
      <c r="M15" s="42">
        <f>SUM(M16,M17,M18)</f>
        <v>350</v>
      </c>
    </row>
    <row r="16" outlineLevel="3">
      <c r="A16" s="32" t="b">
        <v>1</v>
      </c>
      <c r="B16" s="38" t="s">
        <v>53</v>
      </c>
      <c r="C16" s="38" t="s">
        <v>54</v>
      </c>
      <c r="D16" s="40">
        <v>6.0</v>
      </c>
      <c r="E16" s="41">
        <v>44886.0</v>
      </c>
      <c r="F16" s="41">
        <v>44887.0</v>
      </c>
      <c r="G16" s="42">
        <f t="shared" ref="G16:G18" si="7">D16*50</f>
        <v>300</v>
      </c>
      <c r="H16" s="43"/>
      <c r="I16" s="25"/>
      <c r="J16" s="40">
        <v>6.0</v>
      </c>
      <c r="K16" s="41">
        <v>44886.0</v>
      </c>
      <c r="L16" s="41">
        <v>44887.0</v>
      </c>
      <c r="M16" s="42">
        <f t="shared" ref="M16:M18" si="8">J16*50</f>
        <v>300</v>
      </c>
    </row>
    <row r="17" outlineLevel="3">
      <c r="A17" s="32" t="b">
        <v>1</v>
      </c>
      <c r="B17" s="38" t="s">
        <v>55</v>
      </c>
      <c r="C17" s="38" t="s">
        <v>56</v>
      </c>
      <c r="D17" s="40">
        <v>0.6</v>
      </c>
      <c r="E17" s="41">
        <v>44888.0</v>
      </c>
      <c r="F17" s="41">
        <v>44888.0</v>
      </c>
      <c r="G17" s="42">
        <f t="shared" si="7"/>
        <v>30</v>
      </c>
      <c r="H17" s="43"/>
      <c r="I17" s="25"/>
      <c r="J17" s="40">
        <v>0.6</v>
      </c>
      <c r="K17" s="41">
        <v>44888.0</v>
      </c>
      <c r="L17" s="41">
        <v>44888.0</v>
      </c>
      <c r="M17" s="42">
        <f t="shared" si="8"/>
        <v>30</v>
      </c>
    </row>
    <row r="18" outlineLevel="3">
      <c r="A18" s="32" t="b">
        <v>1</v>
      </c>
      <c r="B18" s="38" t="s">
        <v>57</v>
      </c>
      <c r="C18" s="38" t="s">
        <v>58</v>
      </c>
      <c r="D18" s="40">
        <v>0.4</v>
      </c>
      <c r="E18" s="41">
        <v>44889.0</v>
      </c>
      <c r="F18" s="41">
        <v>44889.0</v>
      </c>
      <c r="G18" s="42">
        <f t="shared" si="7"/>
        <v>20</v>
      </c>
      <c r="H18" s="43"/>
      <c r="I18" s="25"/>
      <c r="J18" s="40">
        <v>0.4</v>
      </c>
      <c r="K18" s="41">
        <v>44889.0</v>
      </c>
      <c r="L18" s="41">
        <v>44889.0</v>
      </c>
      <c r="M18" s="42">
        <f t="shared" si="8"/>
        <v>20</v>
      </c>
    </row>
    <row r="19" outlineLevel="1" collapsed="1">
      <c r="A19" s="32" t="b">
        <v>1</v>
      </c>
      <c r="B19" s="38" t="s">
        <v>59</v>
      </c>
      <c r="C19" s="39" t="s">
        <v>60</v>
      </c>
      <c r="D19" s="40">
        <f>SUM(D20:D21)</f>
        <v>12</v>
      </c>
      <c r="E19" s="41">
        <f>E20</f>
        <v>44890</v>
      </c>
      <c r="F19" s="41">
        <f>F21</f>
        <v>44891</v>
      </c>
      <c r="G19" s="42">
        <f>SUM(G21,G20)</f>
        <v>0</v>
      </c>
      <c r="H19" s="43"/>
      <c r="I19" s="25"/>
      <c r="J19" s="40">
        <f>SUM(J20:J21)</f>
        <v>12</v>
      </c>
      <c r="K19" s="41">
        <f>K20</f>
        <v>44890</v>
      </c>
      <c r="L19" s="41">
        <f>L21</f>
        <v>44891</v>
      </c>
      <c r="M19" s="42">
        <f>SUM(M21,M20)</f>
        <v>0</v>
      </c>
    </row>
    <row r="20" hidden="1" outlineLevel="2">
      <c r="A20" s="32" t="b">
        <v>1</v>
      </c>
      <c r="B20" s="38" t="s">
        <v>61</v>
      </c>
      <c r="C20" s="38" t="s">
        <v>62</v>
      </c>
      <c r="D20" s="40">
        <v>3.0</v>
      </c>
      <c r="E20" s="41">
        <v>44890.0</v>
      </c>
      <c r="F20" s="41">
        <v>44890.0</v>
      </c>
      <c r="G20" s="45">
        <v>0.0</v>
      </c>
      <c r="H20" s="43"/>
      <c r="I20" s="25"/>
      <c r="J20" s="40">
        <v>3.0</v>
      </c>
      <c r="K20" s="41">
        <v>44890.0</v>
      </c>
      <c r="L20" s="41">
        <v>44890.0</v>
      </c>
      <c r="M20" s="45">
        <v>0.0</v>
      </c>
    </row>
    <row r="21" hidden="1" outlineLevel="2">
      <c r="A21" s="32" t="b">
        <v>1</v>
      </c>
      <c r="B21" s="38" t="s">
        <v>63</v>
      </c>
      <c r="C21" s="38" t="s">
        <v>64</v>
      </c>
      <c r="D21" s="40">
        <v>9.0</v>
      </c>
      <c r="E21" s="41">
        <v>44891.0</v>
      </c>
      <c r="F21" s="41">
        <v>44891.0</v>
      </c>
      <c r="G21" s="45">
        <v>0.0</v>
      </c>
      <c r="H21" s="43"/>
      <c r="I21" s="25"/>
      <c r="J21" s="40">
        <v>9.0</v>
      </c>
      <c r="K21" s="41">
        <v>44891.0</v>
      </c>
      <c r="L21" s="41">
        <v>44891.0</v>
      </c>
      <c r="M21" s="45">
        <v>0.0</v>
      </c>
    </row>
    <row r="22" outlineLevel="1">
      <c r="A22" s="32" t="b">
        <v>1</v>
      </c>
      <c r="B22" s="38" t="s">
        <v>65</v>
      </c>
      <c r="C22" s="39" t="s">
        <v>66</v>
      </c>
      <c r="D22" s="40">
        <v>12.0</v>
      </c>
      <c r="E22" s="41">
        <v>44892.0</v>
      </c>
      <c r="F22" s="41">
        <v>44892.0</v>
      </c>
      <c r="G22" s="42">
        <f>D22*50</f>
        <v>600</v>
      </c>
      <c r="H22" s="43"/>
      <c r="I22" s="25"/>
      <c r="J22" s="40">
        <v>12.0</v>
      </c>
      <c r="K22" s="41">
        <v>44892.0</v>
      </c>
      <c r="L22" s="41">
        <v>44892.0</v>
      </c>
      <c r="M22" s="42">
        <f>J22*50</f>
        <v>600</v>
      </c>
    </row>
    <row r="23">
      <c r="A23" s="32" t="b">
        <v>1</v>
      </c>
      <c r="B23" s="33" t="s">
        <v>67</v>
      </c>
      <c r="C23" s="33" t="s">
        <v>68</v>
      </c>
      <c r="D23" s="34">
        <f>SUM(D24,D25,D26,D27,D33)</f>
        <v>36</v>
      </c>
      <c r="E23" s="35">
        <f>E24</f>
        <v>44893</v>
      </c>
      <c r="F23" s="35">
        <f>F33</f>
        <v>44899</v>
      </c>
      <c r="G23" s="36">
        <f>SUM(G24,G25,G26,G27,G33)</f>
        <v>1600</v>
      </c>
      <c r="H23" s="37">
        <f> G23/G3</f>
        <v>0.122840691</v>
      </c>
      <c r="I23" s="25"/>
      <c r="J23" s="34">
        <f>SUM(J24,J25,J26,J27,J33)</f>
        <v>36</v>
      </c>
      <c r="K23" s="35">
        <f>K24</f>
        <v>44893</v>
      </c>
      <c r="L23" s="35">
        <f>L33</f>
        <v>44899</v>
      </c>
      <c r="M23" s="36">
        <f>SUM(M24,M25,M26,M27,M33)</f>
        <v>1600</v>
      </c>
    </row>
    <row r="24" outlineLevel="1">
      <c r="A24" s="32" t="b">
        <v>1</v>
      </c>
      <c r="B24" s="38" t="s">
        <v>69</v>
      </c>
      <c r="C24" s="39" t="s">
        <v>70</v>
      </c>
      <c r="D24" s="40">
        <v>6.0</v>
      </c>
      <c r="E24" s="41">
        <v>44893.0</v>
      </c>
      <c r="F24" s="41">
        <v>44893.0</v>
      </c>
      <c r="G24" s="42">
        <f>D24*50</f>
        <v>300</v>
      </c>
      <c r="H24" s="43"/>
      <c r="I24" s="25"/>
      <c r="J24" s="40">
        <v>6.0</v>
      </c>
      <c r="K24" s="41">
        <v>44893.0</v>
      </c>
      <c r="L24" s="41">
        <v>44893.0</v>
      </c>
      <c r="M24" s="42">
        <f>J24*50</f>
        <v>300</v>
      </c>
    </row>
    <row r="25" outlineLevel="1">
      <c r="A25" s="32" t="b">
        <v>1</v>
      </c>
      <c r="B25" s="38" t="s">
        <v>71</v>
      </c>
      <c r="C25" s="39" t="s">
        <v>72</v>
      </c>
      <c r="D25" s="40">
        <v>4.0</v>
      </c>
      <c r="E25" s="44">
        <v>44894.0</v>
      </c>
      <c r="F25" s="44">
        <v>44894.0</v>
      </c>
      <c r="G25" s="42">
        <f t="shared" ref="G25:G26" si="9">100</f>
        <v>100</v>
      </c>
      <c r="H25" s="43"/>
      <c r="I25" s="25"/>
      <c r="J25" s="40">
        <v>4.0</v>
      </c>
      <c r="K25" s="44">
        <v>44894.0</v>
      </c>
      <c r="L25" s="44">
        <v>44894.0</v>
      </c>
      <c r="M25" s="42">
        <f t="shared" ref="M25:M26" si="10">100</f>
        <v>100</v>
      </c>
    </row>
    <row r="26" outlineLevel="1">
      <c r="A26" s="32" t="b">
        <v>1</v>
      </c>
      <c r="B26" s="38" t="s">
        <v>73</v>
      </c>
      <c r="C26" s="39" t="s">
        <v>74</v>
      </c>
      <c r="D26" s="40">
        <v>4.0</v>
      </c>
      <c r="E26" s="24"/>
      <c r="F26" s="24"/>
      <c r="G26" s="42">
        <f t="shared" si="9"/>
        <v>100</v>
      </c>
      <c r="H26" s="43"/>
      <c r="I26" s="25"/>
      <c r="J26" s="40">
        <v>4.0</v>
      </c>
      <c r="K26" s="24"/>
      <c r="L26" s="24"/>
      <c r="M26" s="42">
        <f t="shared" si="10"/>
        <v>100</v>
      </c>
    </row>
    <row r="27" outlineLevel="1">
      <c r="A27" s="32" t="b">
        <v>1</v>
      </c>
      <c r="B27" s="38" t="s">
        <v>75</v>
      </c>
      <c r="C27" s="39" t="s">
        <v>76</v>
      </c>
      <c r="D27" s="40">
        <f>SUM(D28:D32)</f>
        <v>16</v>
      </c>
      <c r="E27" s="41">
        <f>E28</f>
        <v>44895</v>
      </c>
      <c r="F27" s="41">
        <f>F30</f>
        <v>44897</v>
      </c>
      <c r="G27" s="42">
        <f>SUM(G28,G29,G30,G31,G32)</f>
        <v>800</v>
      </c>
      <c r="H27" s="43"/>
      <c r="I27" s="25"/>
      <c r="J27" s="40">
        <f>SUM(J28:J32)</f>
        <v>16</v>
      </c>
      <c r="K27" s="41">
        <f>K28</f>
        <v>44895</v>
      </c>
      <c r="L27" s="41">
        <f>L30</f>
        <v>44897</v>
      </c>
      <c r="M27" s="42">
        <f>SUM(M28,M29,M30,M31,M32)</f>
        <v>800</v>
      </c>
    </row>
    <row r="28" outlineLevel="2">
      <c r="A28" s="32" t="b">
        <v>1</v>
      </c>
      <c r="B28" s="38" t="s">
        <v>77</v>
      </c>
      <c r="C28" s="38" t="s">
        <v>78</v>
      </c>
      <c r="D28" s="40">
        <v>1.0</v>
      </c>
      <c r="E28" s="48">
        <v>44895.0</v>
      </c>
      <c r="F28" s="41">
        <v>44895.0</v>
      </c>
      <c r="G28" s="42">
        <f t="shared" ref="G28:G33" si="11">D28*50</f>
        <v>50</v>
      </c>
      <c r="H28" s="43"/>
      <c r="I28" s="25"/>
      <c r="J28" s="40">
        <v>1.0</v>
      </c>
      <c r="K28" s="48">
        <v>44895.0</v>
      </c>
      <c r="L28" s="41">
        <v>44895.0</v>
      </c>
      <c r="M28" s="42">
        <f t="shared" ref="M28:M33" si="12">J28*50</f>
        <v>50</v>
      </c>
    </row>
    <row r="29" outlineLevel="2">
      <c r="A29" s="32" t="b">
        <v>1</v>
      </c>
      <c r="B29" s="38" t="s">
        <v>79</v>
      </c>
      <c r="C29" s="38" t="s">
        <v>80</v>
      </c>
      <c r="D29" s="40">
        <v>6.0</v>
      </c>
      <c r="E29" s="24"/>
      <c r="F29" s="41">
        <v>44896.0</v>
      </c>
      <c r="G29" s="42">
        <f t="shared" si="11"/>
        <v>300</v>
      </c>
      <c r="H29" s="43"/>
      <c r="I29" s="25"/>
      <c r="J29" s="40">
        <v>6.0</v>
      </c>
      <c r="K29" s="24"/>
      <c r="L29" s="41">
        <v>44896.0</v>
      </c>
      <c r="M29" s="42">
        <f t="shared" si="12"/>
        <v>300</v>
      </c>
    </row>
    <row r="30" outlineLevel="2">
      <c r="A30" s="32" t="b">
        <v>1</v>
      </c>
      <c r="B30" s="38" t="s">
        <v>81</v>
      </c>
      <c r="C30" s="38" t="s">
        <v>82</v>
      </c>
      <c r="D30" s="40">
        <v>3.0</v>
      </c>
      <c r="E30" s="44">
        <v>44897.0</v>
      </c>
      <c r="F30" s="44">
        <v>44897.0</v>
      </c>
      <c r="G30" s="42">
        <f t="shared" si="11"/>
        <v>150</v>
      </c>
      <c r="H30" s="43"/>
      <c r="I30" s="25"/>
      <c r="J30" s="40">
        <v>3.0</v>
      </c>
      <c r="K30" s="44">
        <v>44897.0</v>
      </c>
      <c r="L30" s="44">
        <v>44897.0</v>
      </c>
      <c r="M30" s="42">
        <f t="shared" si="12"/>
        <v>150</v>
      </c>
    </row>
    <row r="31" outlineLevel="2">
      <c r="A31" s="32" t="b">
        <v>1</v>
      </c>
      <c r="B31" s="38" t="s">
        <v>83</v>
      </c>
      <c r="C31" s="38" t="s">
        <v>84</v>
      </c>
      <c r="D31" s="40">
        <v>3.0</v>
      </c>
      <c r="E31" s="25"/>
      <c r="F31" s="25"/>
      <c r="G31" s="42">
        <f t="shared" si="11"/>
        <v>150</v>
      </c>
      <c r="H31" s="43"/>
      <c r="I31" s="25"/>
      <c r="J31" s="40">
        <v>3.0</v>
      </c>
      <c r="K31" s="25"/>
      <c r="L31" s="25"/>
      <c r="M31" s="42">
        <f t="shared" si="12"/>
        <v>150</v>
      </c>
    </row>
    <row r="32" outlineLevel="2">
      <c r="A32" s="32" t="b">
        <v>1</v>
      </c>
      <c r="B32" s="38" t="s">
        <v>85</v>
      </c>
      <c r="C32" s="38" t="s">
        <v>86</v>
      </c>
      <c r="D32" s="40">
        <v>3.0</v>
      </c>
      <c r="E32" s="24"/>
      <c r="F32" s="24"/>
      <c r="G32" s="42">
        <f t="shared" si="11"/>
        <v>150</v>
      </c>
      <c r="H32" s="43"/>
      <c r="I32" s="25"/>
      <c r="J32" s="40">
        <v>3.0</v>
      </c>
      <c r="K32" s="24"/>
      <c r="L32" s="24"/>
      <c r="M32" s="42">
        <f t="shared" si="12"/>
        <v>150</v>
      </c>
    </row>
    <row r="33" outlineLevel="1">
      <c r="A33" s="32" t="b">
        <v>1</v>
      </c>
      <c r="B33" s="38" t="s">
        <v>87</v>
      </c>
      <c r="C33" s="39" t="s">
        <v>88</v>
      </c>
      <c r="D33" s="40">
        <v>6.0</v>
      </c>
      <c r="E33" s="41">
        <v>44898.0</v>
      </c>
      <c r="F33" s="41">
        <v>44899.0</v>
      </c>
      <c r="G33" s="42">
        <f t="shared" si="11"/>
        <v>300</v>
      </c>
      <c r="H33" s="43"/>
      <c r="I33" s="25"/>
      <c r="J33" s="40">
        <v>6.0</v>
      </c>
      <c r="K33" s="41">
        <v>44898.0</v>
      </c>
      <c r="L33" s="41">
        <v>44899.0</v>
      </c>
      <c r="M33" s="42">
        <f t="shared" si="12"/>
        <v>300</v>
      </c>
    </row>
    <row r="34">
      <c r="A34" s="32" t="b">
        <v>1</v>
      </c>
      <c r="B34" s="33" t="s">
        <v>89</v>
      </c>
      <c r="C34" s="33" t="s">
        <v>90</v>
      </c>
      <c r="D34" s="34">
        <f>SUM(D35:D37)</f>
        <v>19.5</v>
      </c>
      <c r="E34" s="35">
        <f>E35</f>
        <v>44902</v>
      </c>
      <c r="F34" s="35">
        <f>F37</f>
        <v>44905</v>
      </c>
      <c r="G34" s="36">
        <f>SUM(G35,G36,G37)</f>
        <v>975</v>
      </c>
      <c r="H34" s="37">
        <f> G34/G3</f>
        <v>0.07485604607</v>
      </c>
      <c r="I34" s="25"/>
      <c r="J34" s="34">
        <f>SUM(J35:J37)</f>
        <v>19.5</v>
      </c>
      <c r="K34" s="35">
        <f>K35</f>
        <v>44902</v>
      </c>
      <c r="L34" s="35">
        <f>L37</f>
        <v>44905</v>
      </c>
      <c r="M34" s="36">
        <f>SUM(M35,M36,M37)</f>
        <v>975</v>
      </c>
    </row>
    <row r="35" outlineLevel="1">
      <c r="A35" s="32" t="b">
        <v>1</v>
      </c>
      <c r="B35" s="38" t="s">
        <v>91</v>
      </c>
      <c r="C35" s="39" t="s">
        <v>92</v>
      </c>
      <c r="D35" s="40">
        <v>6.0</v>
      </c>
      <c r="E35" s="41">
        <v>44902.0</v>
      </c>
      <c r="F35" s="41">
        <v>44902.0</v>
      </c>
      <c r="G35" s="42">
        <f t="shared" ref="G35:G37" si="13">D35*50</f>
        <v>300</v>
      </c>
      <c r="H35" s="43"/>
      <c r="I35" s="25"/>
      <c r="J35" s="40">
        <v>6.0</v>
      </c>
      <c r="K35" s="41">
        <v>44902.0</v>
      </c>
      <c r="L35" s="41">
        <v>44902.0</v>
      </c>
      <c r="M35" s="42">
        <f t="shared" ref="M35:M37" si="14">J35*50</f>
        <v>300</v>
      </c>
    </row>
    <row r="36" outlineLevel="1">
      <c r="A36" s="32" t="b">
        <v>1</v>
      </c>
      <c r="B36" s="38" t="s">
        <v>93</v>
      </c>
      <c r="C36" s="39" t="s">
        <v>94</v>
      </c>
      <c r="D36" s="40">
        <v>6.0</v>
      </c>
      <c r="E36" s="41">
        <v>44903.0</v>
      </c>
      <c r="F36" s="41">
        <v>44903.0</v>
      </c>
      <c r="G36" s="42">
        <f t="shared" si="13"/>
        <v>300</v>
      </c>
      <c r="H36" s="43"/>
      <c r="I36" s="25"/>
      <c r="J36" s="40">
        <v>6.0</v>
      </c>
      <c r="K36" s="41">
        <v>44903.0</v>
      </c>
      <c r="L36" s="41">
        <v>44903.0</v>
      </c>
      <c r="M36" s="42">
        <f t="shared" si="14"/>
        <v>300</v>
      </c>
    </row>
    <row r="37" outlineLevel="1">
      <c r="A37" s="32" t="b">
        <v>1</v>
      </c>
      <c r="B37" s="38" t="s">
        <v>95</v>
      </c>
      <c r="C37" s="39" t="s">
        <v>96</v>
      </c>
      <c r="D37" s="40">
        <v>7.5</v>
      </c>
      <c r="E37" s="41">
        <v>44905.0</v>
      </c>
      <c r="F37" s="41">
        <v>44905.0</v>
      </c>
      <c r="G37" s="42">
        <f t="shared" si="13"/>
        <v>375</v>
      </c>
      <c r="H37" s="43"/>
      <c r="I37" s="25"/>
      <c r="J37" s="40">
        <v>7.5</v>
      </c>
      <c r="K37" s="41">
        <v>44905.0</v>
      </c>
      <c r="L37" s="41">
        <v>44905.0</v>
      </c>
      <c r="M37" s="42">
        <f t="shared" si="14"/>
        <v>375</v>
      </c>
    </row>
    <row r="38">
      <c r="A38" s="166" t="b">
        <v>1</v>
      </c>
      <c r="B38" s="167" t="s">
        <v>97</v>
      </c>
      <c r="C38" s="167" t="s">
        <v>98</v>
      </c>
      <c r="D38" s="168"/>
      <c r="E38" s="169">
        <v>44907.0</v>
      </c>
      <c r="F38" s="170"/>
      <c r="G38" s="171"/>
      <c r="H38" s="172"/>
      <c r="I38" s="25"/>
      <c r="J38" s="173"/>
      <c r="K38" s="174"/>
      <c r="L38" s="174"/>
      <c r="M38" s="175"/>
    </row>
    <row r="39">
      <c r="A39" s="92" t="b">
        <v>0</v>
      </c>
      <c r="B39" s="148" t="s">
        <v>99</v>
      </c>
      <c r="C39" s="148" t="s">
        <v>100</v>
      </c>
      <c r="D39" s="149">
        <f>SUM(D40,D43,D48,D49)</f>
        <v>31</v>
      </c>
      <c r="E39" s="151">
        <f>E41</f>
        <v>44917</v>
      </c>
      <c r="F39" s="151">
        <f>F49</f>
        <v>44923</v>
      </c>
      <c r="G39" s="152">
        <f>SUM(G40,G43,G48,G49)</f>
        <v>1550</v>
      </c>
      <c r="H39" s="153">
        <f> G39/G3</f>
        <v>0.1190019194</v>
      </c>
      <c r="I39" s="25"/>
      <c r="J39" s="149"/>
      <c r="K39" s="151"/>
      <c r="L39" s="151"/>
      <c r="M39" s="176"/>
    </row>
    <row r="40" outlineLevel="1">
      <c r="A40" s="101" t="b">
        <v>0</v>
      </c>
      <c r="B40" s="142" t="s">
        <v>101</v>
      </c>
      <c r="C40" s="143" t="s">
        <v>102</v>
      </c>
      <c r="D40" s="144">
        <f>SUM(D41,D42)</f>
        <v>4</v>
      </c>
      <c r="E40" s="145">
        <f t="shared" ref="E40:F40" si="15">E41</f>
        <v>44917</v>
      </c>
      <c r="F40" s="145">
        <f t="shared" si="15"/>
        <v>44917</v>
      </c>
      <c r="G40" s="112">
        <f t="shared" ref="G40:G49" si="16">D40*50</f>
        <v>200</v>
      </c>
      <c r="H40" s="107"/>
      <c r="I40" s="25"/>
      <c r="J40" s="108"/>
      <c r="K40" s="109"/>
      <c r="L40" s="109"/>
      <c r="M40" s="100"/>
    </row>
    <row r="41" outlineLevel="2">
      <c r="A41" s="101" t="b">
        <v>0</v>
      </c>
      <c r="B41" s="146" t="s">
        <v>103</v>
      </c>
      <c r="C41" s="142" t="s">
        <v>104</v>
      </c>
      <c r="D41" s="144">
        <v>1.0</v>
      </c>
      <c r="E41" s="147">
        <v>44917.0</v>
      </c>
      <c r="F41" s="147">
        <v>44917.0</v>
      </c>
      <c r="G41" s="112">
        <f t="shared" si="16"/>
        <v>50</v>
      </c>
      <c r="H41" s="107"/>
      <c r="I41" s="25"/>
      <c r="J41" s="108"/>
      <c r="K41" s="145"/>
      <c r="L41" s="145"/>
      <c r="M41" s="100"/>
    </row>
    <row r="42" outlineLevel="2">
      <c r="A42" s="101" t="b">
        <v>0</v>
      </c>
      <c r="B42" s="146" t="s">
        <v>105</v>
      </c>
      <c r="C42" s="142" t="s">
        <v>106</v>
      </c>
      <c r="D42" s="144">
        <v>3.0</v>
      </c>
      <c r="E42" s="24"/>
      <c r="F42" s="24"/>
      <c r="G42" s="112">
        <f t="shared" si="16"/>
        <v>150</v>
      </c>
      <c r="H42" s="107"/>
      <c r="I42" s="25"/>
      <c r="J42" s="108"/>
      <c r="K42" s="145"/>
      <c r="L42" s="145"/>
      <c r="M42" s="100"/>
    </row>
    <row r="43" outlineLevel="1">
      <c r="A43" s="101" t="b">
        <v>0</v>
      </c>
      <c r="B43" s="146" t="s">
        <v>107</v>
      </c>
      <c r="C43" s="143" t="s">
        <v>108</v>
      </c>
      <c r="D43" s="144">
        <f>SUM(D44,D45,D46,D47)</f>
        <v>21</v>
      </c>
      <c r="E43" s="145">
        <f>E44</f>
        <v>44918</v>
      </c>
      <c r="F43" s="145">
        <f>F46</f>
        <v>44921</v>
      </c>
      <c r="G43" s="112">
        <f t="shared" si="16"/>
        <v>1050</v>
      </c>
      <c r="H43" s="107"/>
      <c r="I43" s="25"/>
      <c r="J43" s="108"/>
      <c r="K43" s="109"/>
      <c r="L43" s="109"/>
      <c r="M43" s="100"/>
    </row>
    <row r="44" outlineLevel="2">
      <c r="A44" s="101" t="b">
        <v>0</v>
      </c>
      <c r="B44" s="146" t="s">
        <v>109</v>
      </c>
      <c r="C44" s="142" t="s">
        <v>110</v>
      </c>
      <c r="D44" s="144">
        <v>3.0</v>
      </c>
      <c r="E44" s="147">
        <v>44918.0</v>
      </c>
      <c r="F44" s="147">
        <v>44918.0</v>
      </c>
      <c r="G44" s="112">
        <f t="shared" si="16"/>
        <v>150</v>
      </c>
      <c r="H44" s="107"/>
      <c r="I44" s="25"/>
      <c r="J44" s="108"/>
      <c r="K44" s="145"/>
      <c r="L44" s="145"/>
      <c r="M44" s="100"/>
    </row>
    <row r="45" outlineLevel="2">
      <c r="A45" s="101" t="b">
        <v>0</v>
      </c>
      <c r="B45" s="146" t="s">
        <v>111</v>
      </c>
      <c r="C45" s="142" t="s">
        <v>112</v>
      </c>
      <c r="D45" s="144">
        <v>6.0</v>
      </c>
      <c r="E45" s="24"/>
      <c r="F45" s="24"/>
      <c r="G45" s="112">
        <f t="shared" si="16"/>
        <v>300</v>
      </c>
      <c r="H45" s="107"/>
      <c r="I45" s="25"/>
      <c r="J45" s="108"/>
      <c r="K45" s="145"/>
      <c r="L45" s="145"/>
      <c r="M45" s="100"/>
    </row>
    <row r="46" outlineLevel="2">
      <c r="A46" s="101" t="b">
        <v>0</v>
      </c>
      <c r="B46" s="146" t="s">
        <v>113</v>
      </c>
      <c r="C46" s="142" t="s">
        <v>114</v>
      </c>
      <c r="D46" s="144">
        <v>6.0</v>
      </c>
      <c r="E46" s="147">
        <v>44921.0</v>
      </c>
      <c r="F46" s="147">
        <v>44921.0</v>
      </c>
      <c r="G46" s="112">
        <f t="shared" si="16"/>
        <v>300</v>
      </c>
      <c r="H46" s="107"/>
      <c r="I46" s="25"/>
      <c r="J46" s="108"/>
      <c r="K46" s="145"/>
      <c r="L46" s="145"/>
      <c r="M46" s="100"/>
    </row>
    <row r="47" outlineLevel="2">
      <c r="A47" s="101" t="b">
        <v>0</v>
      </c>
      <c r="B47" s="146" t="s">
        <v>115</v>
      </c>
      <c r="C47" s="142" t="s">
        <v>116</v>
      </c>
      <c r="D47" s="144">
        <v>6.0</v>
      </c>
      <c r="E47" s="24"/>
      <c r="F47" s="24"/>
      <c r="G47" s="112">
        <f t="shared" si="16"/>
        <v>300</v>
      </c>
      <c r="H47" s="107"/>
      <c r="I47" s="25"/>
      <c r="J47" s="108"/>
      <c r="K47" s="145"/>
      <c r="L47" s="145"/>
      <c r="M47" s="100"/>
    </row>
    <row r="48" outlineLevel="1">
      <c r="A48" s="101" t="b">
        <v>0</v>
      </c>
      <c r="B48" s="146" t="s">
        <v>117</v>
      </c>
      <c r="C48" s="143" t="s">
        <v>118</v>
      </c>
      <c r="D48" s="144">
        <v>3.0</v>
      </c>
      <c r="E48" s="145">
        <v>44922.0</v>
      </c>
      <c r="F48" s="145">
        <v>44922.0</v>
      </c>
      <c r="G48" s="112">
        <f t="shared" si="16"/>
        <v>150</v>
      </c>
      <c r="H48" s="107"/>
      <c r="I48" s="25"/>
      <c r="J48" s="108"/>
      <c r="K48" s="145"/>
      <c r="L48" s="145"/>
      <c r="M48" s="100"/>
    </row>
    <row r="49" outlineLevel="1">
      <c r="A49" s="177" t="b">
        <v>0</v>
      </c>
      <c r="B49" s="178" t="s">
        <v>119</v>
      </c>
      <c r="C49" s="179" t="s">
        <v>120</v>
      </c>
      <c r="D49" s="180">
        <v>3.0</v>
      </c>
      <c r="E49" s="147">
        <v>44923.0</v>
      </c>
      <c r="F49" s="147">
        <v>44923.0</v>
      </c>
      <c r="G49" s="181">
        <f t="shared" si="16"/>
        <v>150</v>
      </c>
      <c r="H49" s="182"/>
      <c r="I49" s="25"/>
      <c r="J49" s="183"/>
      <c r="K49" s="184"/>
      <c r="L49" s="184"/>
      <c r="M49" s="185"/>
    </row>
    <row r="50">
      <c r="A50" s="101" t="b">
        <v>0</v>
      </c>
      <c r="B50" s="102" t="s">
        <v>121</v>
      </c>
      <c r="C50" s="102" t="s">
        <v>122</v>
      </c>
      <c r="D50" s="103">
        <f>SUM(D51,D52)</f>
        <v>24</v>
      </c>
      <c r="E50" s="186">
        <v>44917.0</v>
      </c>
      <c r="F50" s="104">
        <v>44923.0</v>
      </c>
      <c r="G50" s="106">
        <f>SUM(G51,G52)</f>
        <v>1200</v>
      </c>
      <c r="H50" s="107">
        <f> G50/G3</f>
        <v>0.09213051823</v>
      </c>
      <c r="I50" s="25"/>
      <c r="J50" s="103"/>
      <c r="K50" s="104"/>
      <c r="L50" s="104"/>
      <c r="M50" s="141"/>
    </row>
    <row r="51" outlineLevel="1">
      <c r="A51" s="101" t="b">
        <v>0</v>
      </c>
      <c r="B51" s="154" t="s">
        <v>123</v>
      </c>
      <c r="C51" s="187" t="s">
        <v>124</v>
      </c>
      <c r="D51" s="156">
        <v>16.0</v>
      </c>
      <c r="E51" s="188">
        <v>44917.0</v>
      </c>
      <c r="F51" s="188">
        <v>44923.0</v>
      </c>
      <c r="G51" s="112">
        <f t="shared" ref="G51:G52" si="17">D51*50</f>
        <v>800</v>
      </c>
      <c r="H51" s="107"/>
      <c r="I51" s="25"/>
      <c r="J51" s="108"/>
      <c r="K51" s="188"/>
      <c r="L51" s="188"/>
      <c r="M51" s="100"/>
    </row>
    <row r="52" outlineLevel="1">
      <c r="A52" s="101" t="b">
        <v>0</v>
      </c>
      <c r="B52" s="154" t="s">
        <v>125</v>
      </c>
      <c r="C52" s="187" t="s">
        <v>126</v>
      </c>
      <c r="D52" s="156">
        <v>8.0</v>
      </c>
      <c r="E52" s="188">
        <v>44917.0</v>
      </c>
      <c r="F52" s="188">
        <v>44923.0</v>
      </c>
      <c r="G52" s="112">
        <f t="shared" si="17"/>
        <v>400</v>
      </c>
      <c r="H52" s="107"/>
      <c r="I52" s="25"/>
      <c r="J52" s="108"/>
      <c r="K52" s="188"/>
      <c r="L52" s="188"/>
      <c r="M52" s="100"/>
    </row>
    <row r="53">
      <c r="A53" s="101" t="b">
        <v>0</v>
      </c>
      <c r="B53" s="102" t="s">
        <v>127</v>
      </c>
      <c r="C53" s="102" t="s">
        <v>128</v>
      </c>
      <c r="D53" s="103">
        <f>SUM(D54,D55,D56,D57)</f>
        <v>100</v>
      </c>
      <c r="E53" s="104">
        <f>E54</f>
        <v>44924</v>
      </c>
      <c r="F53" s="104">
        <f>F57</f>
        <v>44590</v>
      </c>
      <c r="G53" s="106">
        <f>SUM(G54,G55,G56,G57)</f>
        <v>5000</v>
      </c>
      <c r="H53" s="107">
        <f> G53/G3</f>
        <v>0.3838771593</v>
      </c>
      <c r="I53" s="25"/>
      <c r="J53" s="108"/>
      <c r="K53" s="109"/>
      <c r="L53" s="109"/>
      <c r="M53" s="100"/>
    </row>
    <row r="54">
      <c r="A54" s="101" t="b">
        <v>0</v>
      </c>
      <c r="B54" s="110" t="s">
        <v>129</v>
      </c>
      <c r="C54" s="111" t="s">
        <v>130</v>
      </c>
      <c r="D54" s="108">
        <v>6.0</v>
      </c>
      <c r="E54" s="109">
        <v>44924.0</v>
      </c>
      <c r="F54" s="109">
        <v>44924.0</v>
      </c>
      <c r="G54" s="112">
        <f t="shared" ref="G54:G58" si="18">D54*50</f>
        <v>300</v>
      </c>
      <c r="H54" s="113"/>
      <c r="I54" s="25"/>
      <c r="J54" s="108"/>
      <c r="K54" s="109"/>
      <c r="L54" s="109"/>
      <c r="M54" s="100"/>
    </row>
    <row r="55">
      <c r="A55" s="92" t="b">
        <v>0</v>
      </c>
      <c r="B55" s="93" t="s">
        <v>131</v>
      </c>
      <c r="C55" s="94" t="s">
        <v>132</v>
      </c>
      <c r="D55" s="95">
        <v>78.0</v>
      </c>
      <c r="E55" s="109">
        <v>44928.0</v>
      </c>
      <c r="F55" s="109">
        <v>44950.0</v>
      </c>
      <c r="G55" s="97">
        <f t="shared" si="18"/>
        <v>3900</v>
      </c>
      <c r="H55" s="98"/>
      <c r="I55" s="25"/>
      <c r="J55" s="95"/>
      <c r="K55" s="96"/>
      <c r="L55" s="96"/>
      <c r="M55" s="99"/>
    </row>
    <row r="56">
      <c r="A56" s="92" t="b">
        <v>0</v>
      </c>
      <c r="B56" s="93" t="s">
        <v>133</v>
      </c>
      <c r="C56" s="94" t="s">
        <v>134</v>
      </c>
      <c r="D56" s="108">
        <v>12.0</v>
      </c>
      <c r="E56" s="109">
        <v>44951.0</v>
      </c>
      <c r="F56" s="109">
        <v>44955.0</v>
      </c>
      <c r="G56" s="97">
        <f t="shared" si="18"/>
        <v>600</v>
      </c>
      <c r="H56" s="98"/>
      <c r="I56" s="25"/>
      <c r="J56" s="95"/>
      <c r="K56" s="96"/>
      <c r="L56" s="96"/>
      <c r="M56" s="100"/>
    </row>
    <row r="57">
      <c r="A57" s="92" t="b">
        <v>0</v>
      </c>
      <c r="B57" s="93" t="s">
        <v>135</v>
      </c>
      <c r="C57" s="94" t="s">
        <v>136</v>
      </c>
      <c r="D57" s="95">
        <v>4.0</v>
      </c>
      <c r="E57" s="109">
        <v>44590.0</v>
      </c>
      <c r="F57" s="109">
        <v>44590.0</v>
      </c>
      <c r="G57" s="97">
        <f t="shared" si="18"/>
        <v>200</v>
      </c>
      <c r="H57" s="98"/>
      <c r="I57" s="25"/>
      <c r="J57" s="95"/>
      <c r="K57" s="96"/>
      <c r="L57" s="96"/>
      <c r="M57" s="100"/>
    </row>
    <row r="58">
      <c r="A58" s="101" t="b">
        <v>0</v>
      </c>
      <c r="B58" s="102" t="s">
        <v>137</v>
      </c>
      <c r="C58" s="102" t="s">
        <v>138</v>
      </c>
      <c r="D58" s="103">
        <v>20.0</v>
      </c>
      <c r="E58" s="104">
        <v>44956.0</v>
      </c>
      <c r="F58" s="105">
        <v>44969.0</v>
      </c>
      <c r="G58" s="106">
        <f t="shared" si="18"/>
        <v>1000</v>
      </c>
      <c r="H58" s="107">
        <f> G58/G3</f>
        <v>0.07677543186</v>
      </c>
      <c r="I58" s="25"/>
      <c r="J58" s="108"/>
      <c r="K58" s="109"/>
      <c r="L58" s="109"/>
      <c r="M58" s="100"/>
    </row>
    <row r="59">
      <c r="A59" s="27" t="b">
        <v>0</v>
      </c>
      <c r="B59" s="28" t="s">
        <v>145</v>
      </c>
      <c r="C59" s="28" t="s">
        <v>146</v>
      </c>
      <c r="D59" s="29"/>
      <c r="E59" s="114">
        <v>44970.0</v>
      </c>
      <c r="F59" s="21"/>
      <c r="G59" s="115"/>
      <c r="H59" s="31"/>
      <c r="I59" s="24"/>
      <c r="J59" s="116"/>
      <c r="K59" s="20"/>
      <c r="L59" s="20"/>
      <c r="M59" s="21"/>
    </row>
  </sheetData>
  <mergeCells count="37">
    <mergeCell ref="F30:F32"/>
    <mergeCell ref="E38:F38"/>
    <mergeCell ref="E46:E47"/>
    <mergeCell ref="F46:F47"/>
    <mergeCell ref="A1:B2"/>
    <mergeCell ref="C1:C2"/>
    <mergeCell ref="D1:D2"/>
    <mergeCell ref="E1:E2"/>
    <mergeCell ref="F1:F2"/>
    <mergeCell ref="G1:G2"/>
    <mergeCell ref="I1:I59"/>
    <mergeCell ref="E59:F59"/>
    <mergeCell ref="H1:H2"/>
    <mergeCell ref="J1:M1"/>
    <mergeCell ref="E6:E8"/>
    <mergeCell ref="F6:F8"/>
    <mergeCell ref="K6:K8"/>
    <mergeCell ref="L6:L8"/>
    <mergeCell ref="E13:E14"/>
    <mergeCell ref="F13:F14"/>
    <mergeCell ref="K13:K14"/>
    <mergeCell ref="L13:L14"/>
    <mergeCell ref="E25:E26"/>
    <mergeCell ref="F25:F26"/>
    <mergeCell ref="K25:K26"/>
    <mergeCell ref="L25:L26"/>
    <mergeCell ref="K28:K29"/>
    <mergeCell ref="K30:K32"/>
    <mergeCell ref="L30:L32"/>
    <mergeCell ref="J38:M38"/>
    <mergeCell ref="E28:E29"/>
    <mergeCell ref="E30:E32"/>
    <mergeCell ref="E41:E42"/>
    <mergeCell ref="F41:F42"/>
    <mergeCell ref="E44:E45"/>
    <mergeCell ref="F44:F45"/>
    <mergeCell ref="J59:M59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3"/>
  <cols>
    <col customWidth="1" min="1" max="1" width="3.88"/>
    <col customWidth="1" min="2" max="2" width="6.38"/>
    <col customWidth="1" min="3" max="3" width="48.63"/>
    <col customWidth="1" min="4" max="4" width="9.5"/>
    <col customWidth="1" min="5" max="6" width="12.63"/>
    <col customWidth="1" min="7" max="8" width="9.5"/>
    <col customWidth="1" min="9" max="9" width="1.38"/>
    <col customWidth="1" min="10" max="13" width="12.63"/>
  </cols>
  <sheetData>
    <row r="1">
      <c r="A1" s="16" t="s">
        <v>147</v>
      </c>
      <c r="B1" s="17"/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  <c r="I1" s="18"/>
      <c r="J1" s="19" t="s">
        <v>26</v>
      </c>
      <c r="K1" s="20"/>
      <c r="L1" s="20"/>
      <c r="M1" s="21"/>
    </row>
    <row r="2">
      <c r="A2" s="22"/>
      <c r="B2" s="23"/>
      <c r="C2" s="24"/>
      <c r="D2" s="24"/>
      <c r="E2" s="24"/>
      <c r="F2" s="24"/>
      <c r="G2" s="24"/>
      <c r="H2" s="24"/>
      <c r="I2" s="25"/>
      <c r="J2" s="26" t="s">
        <v>21</v>
      </c>
      <c r="K2" s="26" t="s">
        <v>22</v>
      </c>
      <c r="L2" s="26" t="s">
        <v>23</v>
      </c>
      <c r="M2" s="26" t="s">
        <v>24</v>
      </c>
    </row>
    <row r="3">
      <c r="A3" s="27" t="b">
        <v>0</v>
      </c>
      <c r="B3" s="28" t="s">
        <v>27</v>
      </c>
      <c r="C3" s="28" t="s">
        <v>28</v>
      </c>
      <c r="D3" s="189">
        <f> SUM(D4,D23,D34,D39,D50,D53,D54)</f>
        <v>278</v>
      </c>
      <c r="E3" s="3">
        <f>E6</f>
        <v>44874</v>
      </c>
      <c r="F3" s="3">
        <f>E55</f>
        <v>44970</v>
      </c>
      <c r="G3" s="30">
        <f>SUM(G4,G23,G34,G39,G46,G53,G54)</f>
        <v>11900</v>
      </c>
      <c r="H3" s="31">
        <f> SUM(H4,H23,H34,H39,H46,H53,H54)</f>
        <v>0.974789916</v>
      </c>
      <c r="I3" s="25"/>
      <c r="J3" s="29">
        <f> SUM(J4,J23,J34,J39,J46,J53,J54)</f>
        <v>94</v>
      </c>
      <c r="K3" s="3">
        <f>K6</f>
        <v>44874</v>
      </c>
      <c r="L3" s="3" t="str">
        <f>K55</f>
        <v/>
      </c>
      <c r="M3" s="30">
        <f>SUM(M4,M23,M34,M39,M46,M53,M54)</f>
        <v>3600</v>
      </c>
    </row>
    <row r="4">
      <c r="A4" s="32" t="b">
        <v>1</v>
      </c>
      <c r="B4" s="33" t="s">
        <v>29</v>
      </c>
      <c r="C4" s="33" t="s">
        <v>30</v>
      </c>
      <c r="D4" s="190">
        <f>SUM(D5,D11,D19,D22)</f>
        <v>52</v>
      </c>
      <c r="E4" s="35">
        <f>E6</f>
        <v>44874</v>
      </c>
      <c r="F4" s="35">
        <f>F22</f>
        <v>44892</v>
      </c>
      <c r="G4" s="36">
        <f>SUM(G5,G11,G19,G22)</f>
        <v>1700</v>
      </c>
      <c r="H4" s="37">
        <f> G4/G3</f>
        <v>0.1428571429</v>
      </c>
      <c r="I4" s="25"/>
      <c r="J4" s="34">
        <f>SUM(J5,J11,J19,J22)</f>
        <v>52</v>
      </c>
      <c r="K4" s="35">
        <f>K6</f>
        <v>44874</v>
      </c>
      <c r="L4" s="35">
        <f>L22</f>
        <v>44892</v>
      </c>
      <c r="M4" s="36">
        <f>SUM(M5,M11,M19,M22)</f>
        <v>1700</v>
      </c>
    </row>
    <row r="5" outlineLevel="1" collapsed="1">
      <c r="A5" s="32" t="b">
        <v>1</v>
      </c>
      <c r="B5" s="38" t="s">
        <v>31</v>
      </c>
      <c r="C5" s="39" t="s">
        <v>32</v>
      </c>
      <c r="D5" s="191">
        <f>SUM(D6:D10)</f>
        <v>18</v>
      </c>
      <c r="E5" s="41">
        <f>E6</f>
        <v>44874</v>
      </c>
      <c r="F5" s="41">
        <f>F10</f>
        <v>44883</v>
      </c>
      <c r="G5" s="42">
        <f>SUM(G6,G7,G8,G9,G10)</f>
        <v>600</v>
      </c>
      <c r="H5" s="43"/>
      <c r="I5" s="25"/>
      <c r="J5" s="40">
        <f>SUM(J6:J10)</f>
        <v>18</v>
      </c>
      <c r="K5" s="41">
        <f>K6</f>
        <v>44874</v>
      </c>
      <c r="L5" s="41">
        <f>L10</f>
        <v>44883</v>
      </c>
      <c r="M5" s="42">
        <f>SUM(M6,M7,M8,M9,M10)</f>
        <v>600</v>
      </c>
    </row>
    <row r="6" hidden="1" outlineLevel="2">
      <c r="A6" s="32" t="b">
        <v>1</v>
      </c>
      <c r="B6" s="38" t="s">
        <v>33</v>
      </c>
      <c r="C6" s="38" t="s">
        <v>34</v>
      </c>
      <c r="D6" s="191">
        <v>2.0</v>
      </c>
      <c r="E6" s="44">
        <v>44874.0</v>
      </c>
      <c r="F6" s="44">
        <v>44874.0</v>
      </c>
      <c r="G6" s="45">
        <v>0.0</v>
      </c>
      <c r="H6" s="43"/>
      <c r="I6" s="25"/>
      <c r="J6" s="40">
        <v>2.0</v>
      </c>
      <c r="K6" s="44">
        <v>44874.0</v>
      </c>
      <c r="L6" s="44">
        <v>44874.0</v>
      </c>
      <c r="M6" s="45">
        <v>0.0</v>
      </c>
    </row>
    <row r="7" hidden="1" outlineLevel="2">
      <c r="A7" s="32" t="b">
        <v>1</v>
      </c>
      <c r="B7" s="38" t="s">
        <v>35</v>
      </c>
      <c r="C7" s="38" t="s">
        <v>36</v>
      </c>
      <c r="D7" s="191">
        <v>2.0</v>
      </c>
      <c r="E7" s="25"/>
      <c r="F7" s="25"/>
      <c r="G7" s="45">
        <v>0.0</v>
      </c>
      <c r="H7" s="43"/>
      <c r="I7" s="25"/>
      <c r="J7" s="40">
        <v>2.0</v>
      </c>
      <c r="K7" s="25"/>
      <c r="L7" s="25"/>
      <c r="M7" s="45">
        <v>0.0</v>
      </c>
    </row>
    <row r="8" hidden="1" outlineLevel="2">
      <c r="A8" s="32" t="b">
        <v>1</v>
      </c>
      <c r="B8" s="38" t="s">
        <v>37</v>
      </c>
      <c r="C8" s="38" t="s">
        <v>38</v>
      </c>
      <c r="D8" s="191">
        <v>2.0</v>
      </c>
      <c r="E8" s="24"/>
      <c r="F8" s="24"/>
      <c r="G8" s="45">
        <v>0.0</v>
      </c>
      <c r="H8" s="43"/>
      <c r="I8" s="25"/>
      <c r="J8" s="40">
        <v>2.0</v>
      </c>
      <c r="K8" s="24"/>
      <c r="L8" s="24"/>
      <c r="M8" s="45">
        <v>0.0</v>
      </c>
    </row>
    <row r="9" hidden="1" outlineLevel="2">
      <c r="A9" s="32" t="b">
        <v>1</v>
      </c>
      <c r="B9" s="38" t="s">
        <v>39</v>
      </c>
      <c r="C9" s="38" t="s">
        <v>40</v>
      </c>
      <c r="D9" s="191">
        <v>6.0</v>
      </c>
      <c r="E9" s="41">
        <v>44875.0</v>
      </c>
      <c r="F9" s="41">
        <v>44878.0</v>
      </c>
      <c r="G9" s="42">
        <f t="shared" ref="G9:G10" si="1">D9*50</f>
        <v>300</v>
      </c>
      <c r="H9" s="43"/>
      <c r="I9" s="25"/>
      <c r="J9" s="40">
        <v>6.0</v>
      </c>
      <c r="K9" s="41">
        <v>44875.0</v>
      </c>
      <c r="L9" s="41">
        <v>44878.0</v>
      </c>
      <c r="M9" s="42">
        <f t="shared" ref="M9:M10" si="2">J9*50</f>
        <v>300</v>
      </c>
    </row>
    <row r="10" hidden="1" outlineLevel="2">
      <c r="A10" s="32" t="b">
        <v>1</v>
      </c>
      <c r="B10" s="38" t="s">
        <v>41</v>
      </c>
      <c r="C10" s="38" t="s">
        <v>42</v>
      </c>
      <c r="D10" s="191">
        <v>6.0</v>
      </c>
      <c r="E10" s="41">
        <v>44879.0</v>
      </c>
      <c r="F10" s="41">
        <v>44883.0</v>
      </c>
      <c r="G10" s="42">
        <f t="shared" si="1"/>
        <v>300</v>
      </c>
      <c r="H10" s="43"/>
      <c r="I10" s="25"/>
      <c r="J10" s="40">
        <v>6.0</v>
      </c>
      <c r="K10" s="41">
        <v>44879.0</v>
      </c>
      <c r="L10" s="41">
        <v>44883.0</v>
      </c>
      <c r="M10" s="42">
        <f t="shared" si="2"/>
        <v>300</v>
      </c>
    </row>
    <row r="11" outlineLevel="1">
      <c r="A11" s="32" t="b">
        <v>1</v>
      </c>
      <c r="B11" s="38" t="s">
        <v>43</v>
      </c>
      <c r="C11" s="39" t="s">
        <v>44</v>
      </c>
      <c r="D11" s="191">
        <f>SUM(D12,D15)</f>
        <v>10</v>
      </c>
      <c r="E11" s="41">
        <f>E13</f>
        <v>44884</v>
      </c>
      <c r="F11" s="41">
        <f>F18</f>
        <v>44889</v>
      </c>
      <c r="G11" s="42">
        <f>SUM(G12,G15)</f>
        <v>500</v>
      </c>
      <c r="H11" s="43"/>
      <c r="I11" s="25"/>
      <c r="J11" s="40">
        <f>SUM(J12,J15)</f>
        <v>10</v>
      </c>
      <c r="K11" s="41">
        <f>K13</f>
        <v>44884</v>
      </c>
      <c r="L11" s="41">
        <f>L18</f>
        <v>44889</v>
      </c>
      <c r="M11" s="42">
        <f>SUM(M12,M15)</f>
        <v>500</v>
      </c>
    </row>
    <row r="12" outlineLevel="2">
      <c r="A12" s="32" t="b">
        <v>1</v>
      </c>
      <c r="B12" s="38" t="s">
        <v>45</v>
      </c>
      <c r="C12" s="38" t="s">
        <v>46</v>
      </c>
      <c r="D12" s="191">
        <f> SUM(D13:D14)</f>
        <v>3</v>
      </c>
      <c r="E12" s="41">
        <f t="shared" ref="E12:F12" si="3">E13</f>
        <v>44884</v>
      </c>
      <c r="F12" s="41">
        <f t="shared" si="3"/>
        <v>44884</v>
      </c>
      <c r="G12" s="42">
        <f>SUM(G13,G14)</f>
        <v>150</v>
      </c>
      <c r="H12" s="43"/>
      <c r="I12" s="25"/>
      <c r="J12" s="40">
        <f> SUM(J13:J14)</f>
        <v>3</v>
      </c>
      <c r="K12" s="41">
        <f t="shared" ref="K12:L12" si="4">K13</f>
        <v>44884</v>
      </c>
      <c r="L12" s="41">
        <f t="shared" si="4"/>
        <v>44884</v>
      </c>
      <c r="M12" s="42">
        <f>SUM(M13,M14)</f>
        <v>150</v>
      </c>
    </row>
    <row r="13" outlineLevel="3">
      <c r="A13" s="32" t="b">
        <v>1</v>
      </c>
      <c r="B13" s="38" t="s">
        <v>47</v>
      </c>
      <c r="C13" s="38" t="s">
        <v>48</v>
      </c>
      <c r="D13" s="191">
        <v>0.0</v>
      </c>
      <c r="E13" s="44">
        <v>44884.0</v>
      </c>
      <c r="F13" s="44">
        <v>44884.0</v>
      </c>
      <c r="G13" s="42">
        <f t="shared" ref="G13:G14" si="5">D13*50</f>
        <v>0</v>
      </c>
      <c r="H13" s="43"/>
      <c r="I13" s="25"/>
      <c r="J13" s="40">
        <v>0.0</v>
      </c>
      <c r="K13" s="44">
        <v>44884.0</v>
      </c>
      <c r="L13" s="44">
        <v>44884.0</v>
      </c>
      <c r="M13" s="42">
        <f t="shared" ref="M13:M14" si="6">J13*50</f>
        <v>0</v>
      </c>
    </row>
    <row r="14" outlineLevel="3">
      <c r="A14" s="32" t="b">
        <v>1</v>
      </c>
      <c r="B14" s="38" t="s">
        <v>49</v>
      </c>
      <c r="C14" s="38" t="s">
        <v>50</v>
      </c>
      <c r="D14" s="191">
        <v>3.0</v>
      </c>
      <c r="E14" s="24"/>
      <c r="F14" s="24"/>
      <c r="G14" s="42">
        <f t="shared" si="5"/>
        <v>150</v>
      </c>
      <c r="H14" s="43"/>
      <c r="I14" s="25"/>
      <c r="J14" s="40">
        <v>3.0</v>
      </c>
      <c r="K14" s="24"/>
      <c r="L14" s="24"/>
      <c r="M14" s="42">
        <f t="shared" si="6"/>
        <v>150</v>
      </c>
    </row>
    <row r="15" outlineLevel="2">
      <c r="A15" s="32" t="b">
        <v>1</v>
      </c>
      <c r="B15" s="38" t="s">
        <v>51</v>
      </c>
      <c r="C15" s="38" t="s">
        <v>52</v>
      </c>
      <c r="D15" s="191">
        <f>SUM(D16:D18)</f>
        <v>7</v>
      </c>
      <c r="E15" s="41">
        <f>E16</f>
        <v>44886</v>
      </c>
      <c r="F15" s="41">
        <f>F18</f>
        <v>44889</v>
      </c>
      <c r="G15" s="42">
        <f>SUM(G16,G17,G18)</f>
        <v>350</v>
      </c>
      <c r="H15" s="43"/>
      <c r="I15" s="25"/>
      <c r="J15" s="40">
        <f>SUM(J16:J18)</f>
        <v>7</v>
      </c>
      <c r="K15" s="41">
        <f>K16</f>
        <v>44886</v>
      </c>
      <c r="L15" s="41">
        <f>L18</f>
        <v>44889</v>
      </c>
      <c r="M15" s="42">
        <f>SUM(M16,M17,M18)</f>
        <v>350</v>
      </c>
    </row>
    <row r="16" outlineLevel="3">
      <c r="A16" s="32" t="b">
        <v>1</v>
      </c>
      <c r="B16" s="38" t="s">
        <v>53</v>
      </c>
      <c r="C16" s="38" t="s">
        <v>54</v>
      </c>
      <c r="D16" s="191">
        <v>6.0</v>
      </c>
      <c r="E16" s="41">
        <v>44886.0</v>
      </c>
      <c r="F16" s="41">
        <v>44887.0</v>
      </c>
      <c r="G16" s="42">
        <f t="shared" ref="G16:G18" si="7">D16*50</f>
        <v>300</v>
      </c>
      <c r="H16" s="43"/>
      <c r="I16" s="25"/>
      <c r="J16" s="40">
        <v>6.0</v>
      </c>
      <c r="K16" s="41">
        <v>44886.0</v>
      </c>
      <c r="L16" s="41">
        <v>44887.0</v>
      </c>
      <c r="M16" s="42">
        <f t="shared" ref="M16:M18" si="8">J16*50</f>
        <v>300</v>
      </c>
    </row>
    <row r="17" outlineLevel="3">
      <c r="A17" s="32" t="b">
        <v>1</v>
      </c>
      <c r="B17" s="38" t="s">
        <v>55</v>
      </c>
      <c r="C17" s="38" t="s">
        <v>56</v>
      </c>
      <c r="D17" s="191">
        <v>0.6</v>
      </c>
      <c r="E17" s="41">
        <v>44888.0</v>
      </c>
      <c r="F17" s="41">
        <v>44888.0</v>
      </c>
      <c r="G17" s="42">
        <f t="shared" si="7"/>
        <v>30</v>
      </c>
      <c r="H17" s="43"/>
      <c r="I17" s="25"/>
      <c r="J17" s="40">
        <v>0.6</v>
      </c>
      <c r="K17" s="41">
        <v>44888.0</v>
      </c>
      <c r="L17" s="41">
        <v>44888.0</v>
      </c>
      <c r="M17" s="42">
        <f t="shared" si="8"/>
        <v>30</v>
      </c>
    </row>
    <row r="18" outlineLevel="3">
      <c r="A18" s="32" t="b">
        <v>1</v>
      </c>
      <c r="B18" s="38" t="s">
        <v>57</v>
      </c>
      <c r="C18" s="38" t="s">
        <v>58</v>
      </c>
      <c r="D18" s="191">
        <v>0.4</v>
      </c>
      <c r="E18" s="41">
        <v>44889.0</v>
      </c>
      <c r="F18" s="41">
        <v>44889.0</v>
      </c>
      <c r="G18" s="42">
        <f t="shared" si="7"/>
        <v>20</v>
      </c>
      <c r="H18" s="43"/>
      <c r="I18" s="25"/>
      <c r="J18" s="40">
        <v>0.4</v>
      </c>
      <c r="K18" s="41">
        <v>44889.0</v>
      </c>
      <c r="L18" s="41">
        <v>44889.0</v>
      </c>
      <c r="M18" s="42">
        <f t="shared" si="8"/>
        <v>20</v>
      </c>
    </row>
    <row r="19" outlineLevel="1" collapsed="1">
      <c r="A19" s="32" t="b">
        <v>1</v>
      </c>
      <c r="B19" s="38" t="s">
        <v>59</v>
      </c>
      <c r="C19" s="39" t="s">
        <v>60</v>
      </c>
      <c r="D19" s="191">
        <f>SUM(D20:D21)</f>
        <v>12</v>
      </c>
      <c r="E19" s="41">
        <f>E20</f>
        <v>44890</v>
      </c>
      <c r="F19" s="41">
        <f>F21</f>
        <v>44891</v>
      </c>
      <c r="G19" s="42">
        <f>SUM(G21,G20)</f>
        <v>0</v>
      </c>
      <c r="H19" s="43"/>
      <c r="I19" s="25"/>
      <c r="J19" s="40">
        <f>SUM(J20:J21)</f>
        <v>12</v>
      </c>
      <c r="K19" s="41">
        <f>K20</f>
        <v>44890</v>
      </c>
      <c r="L19" s="41">
        <f>L21</f>
        <v>44891</v>
      </c>
      <c r="M19" s="42">
        <f>SUM(M21,M20)</f>
        <v>0</v>
      </c>
    </row>
    <row r="20" hidden="1" outlineLevel="2">
      <c r="A20" s="32" t="b">
        <v>1</v>
      </c>
      <c r="B20" s="38" t="s">
        <v>61</v>
      </c>
      <c r="C20" s="38" t="s">
        <v>62</v>
      </c>
      <c r="D20" s="191">
        <v>3.0</v>
      </c>
      <c r="E20" s="41">
        <v>44890.0</v>
      </c>
      <c r="F20" s="41">
        <v>44890.0</v>
      </c>
      <c r="G20" s="45">
        <v>0.0</v>
      </c>
      <c r="H20" s="43"/>
      <c r="I20" s="25"/>
      <c r="J20" s="40">
        <v>3.0</v>
      </c>
      <c r="K20" s="41">
        <v>44890.0</v>
      </c>
      <c r="L20" s="41">
        <v>44890.0</v>
      </c>
      <c r="M20" s="45">
        <v>0.0</v>
      </c>
    </row>
    <row r="21" hidden="1" outlineLevel="2">
      <c r="A21" s="32" t="b">
        <v>1</v>
      </c>
      <c r="B21" s="38" t="s">
        <v>63</v>
      </c>
      <c r="C21" s="38" t="s">
        <v>64</v>
      </c>
      <c r="D21" s="191">
        <v>9.0</v>
      </c>
      <c r="E21" s="41">
        <v>44891.0</v>
      </c>
      <c r="F21" s="41">
        <v>44891.0</v>
      </c>
      <c r="G21" s="45">
        <v>0.0</v>
      </c>
      <c r="H21" s="43"/>
      <c r="I21" s="25"/>
      <c r="J21" s="40">
        <v>9.0</v>
      </c>
      <c r="K21" s="41">
        <v>44891.0</v>
      </c>
      <c r="L21" s="41">
        <v>44891.0</v>
      </c>
      <c r="M21" s="45">
        <v>0.0</v>
      </c>
    </row>
    <row r="22" outlineLevel="1">
      <c r="A22" s="32" t="b">
        <v>1</v>
      </c>
      <c r="B22" s="38" t="s">
        <v>65</v>
      </c>
      <c r="C22" s="39" t="s">
        <v>66</v>
      </c>
      <c r="D22" s="191">
        <v>12.0</v>
      </c>
      <c r="E22" s="41">
        <v>44892.0</v>
      </c>
      <c r="F22" s="41">
        <v>44892.0</v>
      </c>
      <c r="G22" s="42">
        <f>D22*50</f>
        <v>600</v>
      </c>
      <c r="H22" s="43"/>
      <c r="I22" s="25"/>
      <c r="J22" s="40">
        <v>12.0</v>
      </c>
      <c r="K22" s="41">
        <v>44892.0</v>
      </c>
      <c r="L22" s="41">
        <v>44892.0</v>
      </c>
      <c r="M22" s="42">
        <f>J22*50</f>
        <v>600</v>
      </c>
    </row>
    <row r="23">
      <c r="A23" s="32" t="b">
        <v>1</v>
      </c>
      <c r="B23" s="33" t="s">
        <v>67</v>
      </c>
      <c r="C23" s="33" t="s">
        <v>68</v>
      </c>
      <c r="D23" s="190">
        <f>SUM(D24,D25,D26,D27,D33)</f>
        <v>36</v>
      </c>
      <c r="E23" s="35">
        <f>E24</f>
        <v>44893</v>
      </c>
      <c r="F23" s="35">
        <f>F33</f>
        <v>44899</v>
      </c>
      <c r="G23" s="36">
        <f>SUM(G24,G25,G26,G27,G33)</f>
        <v>1600</v>
      </c>
      <c r="H23" s="37">
        <f> G23/G3</f>
        <v>0.1344537815</v>
      </c>
      <c r="I23" s="25"/>
      <c r="J23" s="34">
        <f>SUM(J24,J25,J26,J27,J33)</f>
        <v>36</v>
      </c>
      <c r="K23" s="35">
        <f>K24</f>
        <v>44893</v>
      </c>
      <c r="L23" s="35">
        <f>L33</f>
        <v>44899</v>
      </c>
      <c r="M23" s="36">
        <f>SUM(M24,M25,M26,M27,M33)</f>
        <v>1600</v>
      </c>
    </row>
    <row r="24" outlineLevel="1">
      <c r="A24" s="32" t="b">
        <v>1</v>
      </c>
      <c r="B24" s="38" t="s">
        <v>69</v>
      </c>
      <c r="C24" s="39" t="s">
        <v>70</v>
      </c>
      <c r="D24" s="191">
        <v>6.0</v>
      </c>
      <c r="E24" s="41">
        <v>44893.0</v>
      </c>
      <c r="F24" s="41">
        <v>44893.0</v>
      </c>
      <c r="G24" s="42">
        <f>D24*50</f>
        <v>300</v>
      </c>
      <c r="H24" s="43"/>
      <c r="I24" s="25"/>
      <c r="J24" s="40">
        <v>6.0</v>
      </c>
      <c r="K24" s="41">
        <v>44893.0</v>
      </c>
      <c r="L24" s="41">
        <v>44893.0</v>
      </c>
      <c r="M24" s="42">
        <f>J24*50</f>
        <v>300</v>
      </c>
    </row>
    <row r="25" outlineLevel="1">
      <c r="A25" s="32" t="b">
        <v>1</v>
      </c>
      <c r="B25" s="38" t="s">
        <v>71</v>
      </c>
      <c r="C25" s="39" t="s">
        <v>72</v>
      </c>
      <c r="D25" s="191">
        <v>4.0</v>
      </c>
      <c r="E25" s="44">
        <v>44894.0</v>
      </c>
      <c r="F25" s="44">
        <v>44894.0</v>
      </c>
      <c r="G25" s="42">
        <f t="shared" ref="G25:G26" si="9">100</f>
        <v>100</v>
      </c>
      <c r="H25" s="43"/>
      <c r="I25" s="25"/>
      <c r="J25" s="40">
        <v>4.0</v>
      </c>
      <c r="K25" s="44">
        <v>44894.0</v>
      </c>
      <c r="L25" s="44">
        <v>44894.0</v>
      </c>
      <c r="M25" s="42">
        <f t="shared" ref="M25:M26" si="10">100</f>
        <v>100</v>
      </c>
    </row>
    <row r="26" outlineLevel="1">
      <c r="A26" s="32" t="b">
        <v>1</v>
      </c>
      <c r="B26" s="38" t="s">
        <v>73</v>
      </c>
      <c r="C26" s="39" t="s">
        <v>74</v>
      </c>
      <c r="D26" s="191">
        <v>4.0</v>
      </c>
      <c r="E26" s="24"/>
      <c r="F26" s="24"/>
      <c r="G26" s="42">
        <f t="shared" si="9"/>
        <v>100</v>
      </c>
      <c r="H26" s="43"/>
      <c r="I26" s="25"/>
      <c r="J26" s="40">
        <v>4.0</v>
      </c>
      <c r="K26" s="24"/>
      <c r="L26" s="24"/>
      <c r="M26" s="42">
        <f t="shared" si="10"/>
        <v>100</v>
      </c>
    </row>
    <row r="27" outlineLevel="1">
      <c r="A27" s="32" t="b">
        <v>1</v>
      </c>
      <c r="B27" s="38" t="s">
        <v>75</v>
      </c>
      <c r="C27" s="39" t="s">
        <v>76</v>
      </c>
      <c r="D27" s="191">
        <f>SUM(D28:D32)</f>
        <v>16</v>
      </c>
      <c r="E27" s="41">
        <f>E28</f>
        <v>44895</v>
      </c>
      <c r="F27" s="41">
        <f>F30</f>
        <v>44897</v>
      </c>
      <c r="G27" s="42">
        <f>SUM(G28,G29,G30,G31,G32)</f>
        <v>800</v>
      </c>
      <c r="H27" s="43"/>
      <c r="I27" s="25"/>
      <c r="J27" s="40">
        <f>SUM(J28:J32)</f>
        <v>16</v>
      </c>
      <c r="K27" s="41">
        <f>K28</f>
        <v>44895</v>
      </c>
      <c r="L27" s="41">
        <f>L30</f>
        <v>44897</v>
      </c>
      <c r="M27" s="42">
        <f>SUM(M28,M29,M30,M31,M32)</f>
        <v>800</v>
      </c>
    </row>
    <row r="28" outlineLevel="2">
      <c r="A28" s="32" t="b">
        <v>1</v>
      </c>
      <c r="B28" s="38" t="s">
        <v>77</v>
      </c>
      <c r="C28" s="38" t="s">
        <v>78</v>
      </c>
      <c r="D28" s="191">
        <v>1.0</v>
      </c>
      <c r="E28" s="48">
        <v>44895.0</v>
      </c>
      <c r="F28" s="41">
        <v>44895.0</v>
      </c>
      <c r="G28" s="42">
        <f t="shared" ref="G28:G33" si="11">D28*50</f>
        <v>50</v>
      </c>
      <c r="H28" s="43"/>
      <c r="I28" s="25"/>
      <c r="J28" s="40">
        <v>1.0</v>
      </c>
      <c r="K28" s="48">
        <v>44895.0</v>
      </c>
      <c r="L28" s="41">
        <v>44895.0</v>
      </c>
      <c r="M28" s="42">
        <f t="shared" ref="M28:M33" si="12">J28*50</f>
        <v>50</v>
      </c>
    </row>
    <row r="29" outlineLevel="2">
      <c r="A29" s="32" t="b">
        <v>1</v>
      </c>
      <c r="B29" s="38" t="s">
        <v>79</v>
      </c>
      <c r="C29" s="38" t="s">
        <v>80</v>
      </c>
      <c r="D29" s="191">
        <v>6.0</v>
      </c>
      <c r="E29" s="24"/>
      <c r="F29" s="41">
        <v>44896.0</v>
      </c>
      <c r="G29" s="42">
        <f t="shared" si="11"/>
        <v>300</v>
      </c>
      <c r="H29" s="43"/>
      <c r="I29" s="25"/>
      <c r="J29" s="40">
        <v>6.0</v>
      </c>
      <c r="K29" s="24"/>
      <c r="L29" s="41">
        <v>44896.0</v>
      </c>
      <c r="M29" s="42">
        <f t="shared" si="12"/>
        <v>300</v>
      </c>
    </row>
    <row r="30" outlineLevel="2">
      <c r="A30" s="32" t="b">
        <v>1</v>
      </c>
      <c r="B30" s="38" t="s">
        <v>81</v>
      </c>
      <c r="C30" s="38" t="s">
        <v>82</v>
      </c>
      <c r="D30" s="191">
        <v>3.0</v>
      </c>
      <c r="E30" s="44">
        <v>44897.0</v>
      </c>
      <c r="F30" s="44">
        <v>44897.0</v>
      </c>
      <c r="G30" s="42">
        <f t="shared" si="11"/>
        <v>150</v>
      </c>
      <c r="H30" s="43"/>
      <c r="I30" s="25"/>
      <c r="J30" s="40">
        <v>3.0</v>
      </c>
      <c r="K30" s="44">
        <v>44897.0</v>
      </c>
      <c r="L30" s="44">
        <v>44897.0</v>
      </c>
      <c r="M30" s="42">
        <f t="shared" si="12"/>
        <v>150</v>
      </c>
    </row>
    <row r="31" outlineLevel="2">
      <c r="A31" s="32" t="b">
        <v>1</v>
      </c>
      <c r="B31" s="38" t="s">
        <v>83</v>
      </c>
      <c r="C31" s="38" t="s">
        <v>84</v>
      </c>
      <c r="D31" s="191">
        <v>3.0</v>
      </c>
      <c r="E31" s="25"/>
      <c r="F31" s="25"/>
      <c r="G31" s="42">
        <f t="shared" si="11"/>
        <v>150</v>
      </c>
      <c r="H31" s="43"/>
      <c r="I31" s="25"/>
      <c r="J31" s="40">
        <v>3.0</v>
      </c>
      <c r="K31" s="25"/>
      <c r="L31" s="25"/>
      <c r="M31" s="42">
        <f t="shared" si="12"/>
        <v>150</v>
      </c>
    </row>
    <row r="32" outlineLevel="2">
      <c r="A32" s="32" t="b">
        <v>1</v>
      </c>
      <c r="B32" s="38" t="s">
        <v>85</v>
      </c>
      <c r="C32" s="38" t="s">
        <v>86</v>
      </c>
      <c r="D32" s="191">
        <v>3.0</v>
      </c>
      <c r="E32" s="24"/>
      <c r="F32" s="24"/>
      <c r="G32" s="42">
        <f t="shared" si="11"/>
        <v>150</v>
      </c>
      <c r="H32" s="43"/>
      <c r="I32" s="25"/>
      <c r="J32" s="40">
        <v>3.0</v>
      </c>
      <c r="K32" s="24"/>
      <c r="L32" s="24"/>
      <c r="M32" s="42">
        <f t="shared" si="12"/>
        <v>150</v>
      </c>
    </row>
    <row r="33" outlineLevel="1">
      <c r="A33" s="32" t="b">
        <v>1</v>
      </c>
      <c r="B33" s="38" t="s">
        <v>87</v>
      </c>
      <c r="C33" s="39" t="s">
        <v>88</v>
      </c>
      <c r="D33" s="191">
        <v>6.0</v>
      </c>
      <c r="E33" s="41">
        <v>44898.0</v>
      </c>
      <c r="F33" s="41">
        <v>44899.0</v>
      </c>
      <c r="G33" s="42">
        <f t="shared" si="11"/>
        <v>300</v>
      </c>
      <c r="H33" s="43"/>
      <c r="I33" s="25"/>
      <c r="J33" s="40">
        <v>6.0</v>
      </c>
      <c r="K33" s="41">
        <v>44898.0</v>
      </c>
      <c r="L33" s="41">
        <v>44899.0</v>
      </c>
      <c r="M33" s="42">
        <f t="shared" si="12"/>
        <v>300</v>
      </c>
    </row>
    <row r="34">
      <c r="A34" s="101" t="b">
        <v>1</v>
      </c>
      <c r="B34" s="192" t="s">
        <v>89</v>
      </c>
      <c r="C34" s="192" t="s">
        <v>90</v>
      </c>
      <c r="D34" s="193">
        <f>SUM(D35:D37)</f>
        <v>15</v>
      </c>
      <c r="E34" s="194">
        <f>E35</f>
        <v>44900</v>
      </c>
      <c r="F34" s="194">
        <f>F37</f>
        <v>44905</v>
      </c>
      <c r="G34" s="106">
        <f>SUM(G35,G36,G37)</f>
        <v>750</v>
      </c>
      <c r="H34" s="107">
        <f> G34/G3</f>
        <v>0.06302521008</v>
      </c>
      <c r="I34" s="25"/>
      <c r="J34" s="195">
        <f>SUM(J35:J37)</f>
        <v>6</v>
      </c>
      <c r="K34" s="194">
        <f>K35</f>
        <v>44902</v>
      </c>
      <c r="L34" s="194" t="str">
        <f>L37</f>
        <v/>
      </c>
      <c r="M34" s="106">
        <f>SUM(M35,M36,M37)</f>
        <v>300</v>
      </c>
    </row>
    <row r="35" outlineLevel="1">
      <c r="A35" s="196" t="b">
        <v>1</v>
      </c>
      <c r="B35" s="197" t="s">
        <v>91</v>
      </c>
      <c r="C35" s="198" t="s">
        <v>92</v>
      </c>
      <c r="D35" s="199">
        <v>6.0</v>
      </c>
      <c r="E35" s="200">
        <v>44900.0</v>
      </c>
      <c r="F35" s="200">
        <v>44900.0</v>
      </c>
      <c r="G35" s="201">
        <f t="shared" ref="G35:G37" si="13">D35*50</f>
        <v>300</v>
      </c>
      <c r="H35" s="202"/>
      <c r="I35" s="25"/>
      <c r="J35" s="203">
        <v>6.0</v>
      </c>
      <c r="K35" s="204">
        <v>44902.0</v>
      </c>
      <c r="L35" s="204">
        <v>44902.0</v>
      </c>
      <c r="M35" s="201">
        <f>J35*50</f>
        <v>300</v>
      </c>
    </row>
    <row r="36" outlineLevel="1">
      <c r="A36" s="205" t="b">
        <v>0</v>
      </c>
      <c r="B36" s="206" t="s">
        <v>93</v>
      </c>
      <c r="C36" s="207" t="s">
        <v>94</v>
      </c>
      <c r="D36" s="208">
        <v>6.0</v>
      </c>
      <c r="E36" s="209">
        <v>44903.0</v>
      </c>
      <c r="F36" s="209">
        <v>44903.0</v>
      </c>
      <c r="G36" s="210">
        <f t="shared" si="13"/>
        <v>300</v>
      </c>
      <c r="H36" s="211"/>
      <c r="I36" s="25"/>
      <c r="J36" s="212"/>
      <c r="K36" s="213"/>
      <c r="L36" s="213"/>
      <c r="M36" s="210"/>
    </row>
    <row r="37" outlineLevel="1">
      <c r="A37" s="101" t="b">
        <v>0</v>
      </c>
      <c r="B37" s="214" t="s">
        <v>95</v>
      </c>
      <c r="C37" s="215" t="s">
        <v>96</v>
      </c>
      <c r="D37" s="216">
        <v>3.0</v>
      </c>
      <c r="E37" s="109">
        <v>44905.0</v>
      </c>
      <c r="F37" s="109">
        <v>44905.0</v>
      </c>
      <c r="G37" s="112">
        <f t="shared" si="13"/>
        <v>150</v>
      </c>
      <c r="H37" s="113"/>
      <c r="I37" s="25"/>
      <c r="J37" s="217"/>
      <c r="K37" s="218"/>
      <c r="L37" s="218"/>
      <c r="M37" s="112"/>
    </row>
    <row r="38">
      <c r="A38" s="134" t="b">
        <v>0</v>
      </c>
      <c r="B38" s="219" t="s">
        <v>97</v>
      </c>
      <c r="C38" s="219" t="s">
        <v>98</v>
      </c>
      <c r="D38" s="220"/>
      <c r="E38" s="221">
        <v>44907.0</v>
      </c>
      <c r="F38" s="23"/>
      <c r="G38" s="138"/>
      <c r="H38" s="139"/>
      <c r="I38" s="25"/>
      <c r="J38" s="222"/>
      <c r="K38" s="223"/>
      <c r="L38" s="223"/>
      <c r="M38" s="23"/>
    </row>
    <row r="39">
      <c r="A39" s="101" t="b">
        <v>0</v>
      </c>
      <c r="B39" s="102" t="s">
        <v>99</v>
      </c>
      <c r="C39" s="102" t="s">
        <v>100</v>
      </c>
      <c r="D39" s="224">
        <f>SUM(D40,D43,D48,D49)</f>
        <v>31</v>
      </c>
      <c r="E39" s="104">
        <f>E41</f>
        <v>44917</v>
      </c>
      <c r="F39" s="104">
        <f>F49</f>
        <v>44923</v>
      </c>
      <c r="G39" s="106">
        <f>SUM(G40,G43,G48,G49)</f>
        <v>1550</v>
      </c>
      <c r="H39" s="107">
        <f> G39/G3</f>
        <v>0.1302521008</v>
      </c>
      <c r="I39" s="25"/>
      <c r="J39" s="195"/>
      <c r="K39" s="225"/>
      <c r="L39" s="225"/>
      <c r="M39" s="225"/>
    </row>
    <row r="40" outlineLevel="1">
      <c r="A40" s="101" t="b">
        <v>0</v>
      </c>
      <c r="B40" s="142" t="s">
        <v>101</v>
      </c>
      <c r="C40" s="143" t="s">
        <v>102</v>
      </c>
      <c r="D40" s="226">
        <f>SUM(D41,D42)</f>
        <v>4</v>
      </c>
      <c r="E40" s="145">
        <f t="shared" ref="E40:F40" si="14">E41</f>
        <v>44917</v>
      </c>
      <c r="F40" s="145">
        <f t="shared" si="14"/>
        <v>44917</v>
      </c>
      <c r="G40" s="112">
        <f t="shared" ref="G40:G49" si="15">D40*50</f>
        <v>200</v>
      </c>
      <c r="H40" s="107"/>
      <c r="I40" s="25"/>
      <c r="J40" s="195"/>
      <c r="K40" s="225"/>
      <c r="L40" s="225"/>
      <c r="M40" s="225"/>
    </row>
    <row r="41" outlineLevel="2">
      <c r="A41" s="101" t="b">
        <v>0</v>
      </c>
      <c r="B41" s="146" t="s">
        <v>103</v>
      </c>
      <c r="C41" s="142" t="s">
        <v>104</v>
      </c>
      <c r="D41" s="226">
        <v>1.0</v>
      </c>
      <c r="E41" s="147">
        <v>44917.0</v>
      </c>
      <c r="F41" s="147">
        <v>44917.0</v>
      </c>
      <c r="G41" s="112">
        <f t="shared" si="15"/>
        <v>50</v>
      </c>
      <c r="H41" s="107"/>
      <c r="I41" s="25"/>
      <c r="J41" s="195"/>
      <c r="K41" s="225"/>
      <c r="L41" s="225"/>
      <c r="M41" s="225"/>
    </row>
    <row r="42" outlineLevel="2">
      <c r="A42" s="101" t="b">
        <v>0</v>
      </c>
      <c r="B42" s="146" t="s">
        <v>105</v>
      </c>
      <c r="C42" s="142" t="s">
        <v>106</v>
      </c>
      <c r="D42" s="226">
        <v>3.0</v>
      </c>
      <c r="E42" s="24"/>
      <c r="F42" s="24"/>
      <c r="G42" s="112">
        <f t="shared" si="15"/>
        <v>150</v>
      </c>
      <c r="H42" s="107"/>
      <c r="I42" s="25"/>
      <c r="J42" s="195"/>
      <c r="K42" s="225"/>
      <c r="L42" s="225"/>
      <c r="M42" s="225"/>
    </row>
    <row r="43" outlineLevel="1">
      <c r="A43" s="101" t="b">
        <v>0</v>
      </c>
      <c r="B43" s="146" t="s">
        <v>107</v>
      </c>
      <c r="C43" s="143" t="s">
        <v>108</v>
      </c>
      <c r="D43" s="226">
        <f>SUM(D44,D45,D46,D47)</f>
        <v>21</v>
      </c>
      <c r="E43" s="145">
        <f>E44</f>
        <v>44918</v>
      </c>
      <c r="F43" s="145">
        <f>F46</f>
        <v>44921</v>
      </c>
      <c r="G43" s="112">
        <f t="shared" si="15"/>
        <v>1050</v>
      </c>
      <c r="H43" s="107"/>
      <c r="I43" s="25"/>
      <c r="J43" s="195"/>
      <c r="K43" s="225"/>
      <c r="L43" s="225"/>
      <c r="M43" s="225"/>
    </row>
    <row r="44" outlineLevel="2">
      <c r="A44" s="101" t="b">
        <v>0</v>
      </c>
      <c r="B44" s="146" t="s">
        <v>109</v>
      </c>
      <c r="C44" s="142" t="s">
        <v>110</v>
      </c>
      <c r="D44" s="226">
        <v>3.0</v>
      </c>
      <c r="E44" s="147">
        <v>44918.0</v>
      </c>
      <c r="F44" s="147">
        <v>44918.0</v>
      </c>
      <c r="G44" s="112">
        <f t="shared" si="15"/>
        <v>150</v>
      </c>
      <c r="H44" s="107"/>
      <c r="I44" s="25"/>
      <c r="J44" s="195"/>
      <c r="K44" s="225"/>
      <c r="L44" s="225"/>
      <c r="M44" s="225"/>
    </row>
    <row r="45" outlineLevel="2">
      <c r="A45" s="101" t="b">
        <v>0</v>
      </c>
      <c r="B45" s="146" t="s">
        <v>111</v>
      </c>
      <c r="C45" s="142" t="s">
        <v>112</v>
      </c>
      <c r="D45" s="226">
        <v>6.0</v>
      </c>
      <c r="E45" s="24"/>
      <c r="F45" s="24"/>
      <c r="G45" s="112">
        <f t="shared" si="15"/>
        <v>300</v>
      </c>
      <c r="H45" s="107"/>
      <c r="I45" s="25"/>
      <c r="J45" s="195"/>
      <c r="K45" s="225"/>
      <c r="L45" s="225"/>
      <c r="M45" s="225"/>
    </row>
    <row r="46" outlineLevel="2">
      <c r="A46" s="101" t="b">
        <v>0</v>
      </c>
      <c r="B46" s="146" t="s">
        <v>113</v>
      </c>
      <c r="C46" s="142" t="s">
        <v>114</v>
      </c>
      <c r="D46" s="226">
        <v>6.0</v>
      </c>
      <c r="E46" s="147">
        <v>44921.0</v>
      </c>
      <c r="F46" s="147">
        <v>44921.0</v>
      </c>
      <c r="G46" s="112">
        <f t="shared" si="15"/>
        <v>300</v>
      </c>
      <c r="H46" s="107"/>
      <c r="I46" s="25"/>
      <c r="J46" s="195"/>
      <c r="K46" s="225"/>
      <c r="L46" s="225"/>
      <c r="M46" s="225"/>
    </row>
    <row r="47" outlineLevel="2">
      <c r="A47" s="101" t="b">
        <v>0</v>
      </c>
      <c r="B47" s="146" t="s">
        <v>115</v>
      </c>
      <c r="C47" s="142" t="s">
        <v>116</v>
      </c>
      <c r="D47" s="226">
        <v>6.0</v>
      </c>
      <c r="E47" s="24"/>
      <c r="F47" s="24"/>
      <c r="G47" s="112">
        <f t="shared" si="15"/>
        <v>300</v>
      </c>
      <c r="H47" s="107"/>
      <c r="I47" s="25"/>
      <c r="J47" s="195"/>
      <c r="K47" s="225"/>
      <c r="L47" s="225"/>
      <c r="M47" s="225"/>
    </row>
    <row r="48" outlineLevel="1">
      <c r="A48" s="101" t="b">
        <v>0</v>
      </c>
      <c r="B48" s="146" t="s">
        <v>117</v>
      </c>
      <c r="C48" s="143" t="s">
        <v>118</v>
      </c>
      <c r="D48" s="226">
        <v>3.0</v>
      </c>
      <c r="E48" s="145">
        <v>44922.0</v>
      </c>
      <c r="F48" s="145">
        <v>44922.0</v>
      </c>
      <c r="G48" s="112">
        <f t="shared" si="15"/>
        <v>150</v>
      </c>
      <c r="H48" s="107"/>
      <c r="I48" s="25"/>
      <c r="J48" s="195"/>
      <c r="K48" s="225"/>
      <c r="L48" s="225"/>
      <c r="M48" s="225"/>
    </row>
    <row r="49" outlineLevel="1">
      <c r="A49" s="101" t="b">
        <v>0</v>
      </c>
      <c r="B49" s="146" t="s">
        <v>119</v>
      </c>
      <c r="C49" s="143" t="s">
        <v>120</v>
      </c>
      <c r="D49" s="226">
        <v>3.0</v>
      </c>
      <c r="E49" s="145">
        <v>44923.0</v>
      </c>
      <c r="F49" s="145">
        <v>44923.0</v>
      </c>
      <c r="G49" s="112">
        <f t="shared" si="15"/>
        <v>150</v>
      </c>
      <c r="H49" s="107"/>
      <c r="I49" s="25"/>
      <c r="J49" s="195"/>
      <c r="K49" s="225"/>
      <c r="L49" s="225"/>
      <c r="M49" s="225"/>
    </row>
    <row r="50">
      <c r="A50" s="101" t="b">
        <v>0</v>
      </c>
      <c r="B50" s="102" t="s">
        <v>121</v>
      </c>
      <c r="C50" s="102" t="s">
        <v>122</v>
      </c>
      <c r="D50" s="224">
        <f>SUM(D51,D52)</f>
        <v>24</v>
      </c>
      <c r="E50" s="186">
        <v>44917.0</v>
      </c>
      <c r="F50" s="104">
        <v>44923.0</v>
      </c>
      <c r="G50" s="106">
        <f>SUM(G51,G52)</f>
        <v>1200</v>
      </c>
      <c r="H50" s="107">
        <f> G50/G3</f>
        <v>0.1008403361</v>
      </c>
      <c r="I50" s="25"/>
      <c r="J50" s="195"/>
      <c r="K50" s="225"/>
      <c r="L50" s="225"/>
      <c r="M50" s="225"/>
    </row>
    <row r="51" outlineLevel="1">
      <c r="A51" s="101" t="b">
        <v>0</v>
      </c>
      <c r="B51" s="154" t="s">
        <v>123</v>
      </c>
      <c r="C51" s="187" t="s">
        <v>124</v>
      </c>
      <c r="D51" s="227">
        <v>16.0</v>
      </c>
      <c r="E51" s="188">
        <v>44917.0</v>
      </c>
      <c r="F51" s="188">
        <v>44923.0</v>
      </c>
      <c r="G51" s="112">
        <f t="shared" ref="G51:G54" si="16">D51*50</f>
        <v>800</v>
      </c>
      <c r="H51" s="107"/>
      <c r="I51" s="25"/>
      <c r="J51" s="195"/>
      <c r="K51" s="225"/>
      <c r="L51" s="225"/>
      <c r="M51" s="225"/>
    </row>
    <row r="52" outlineLevel="1">
      <c r="A52" s="92" t="b">
        <v>0</v>
      </c>
      <c r="B52" s="228" t="s">
        <v>125</v>
      </c>
      <c r="C52" s="229" t="s">
        <v>126</v>
      </c>
      <c r="D52" s="230">
        <v>8.0</v>
      </c>
      <c r="E52" s="231">
        <v>44917.0</v>
      </c>
      <c r="F52" s="231">
        <v>44923.0</v>
      </c>
      <c r="G52" s="97">
        <f t="shared" si="16"/>
        <v>400</v>
      </c>
      <c r="H52" s="153"/>
      <c r="I52" s="25"/>
      <c r="J52" s="195"/>
      <c r="K52" s="225"/>
      <c r="L52" s="225"/>
      <c r="M52" s="225"/>
    </row>
    <row r="53">
      <c r="A53" s="101" t="b">
        <v>0</v>
      </c>
      <c r="B53" s="192" t="s">
        <v>127</v>
      </c>
      <c r="C53" s="192" t="s">
        <v>128</v>
      </c>
      <c r="D53" s="193">
        <v>100.0</v>
      </c>
      <c r="E53" s="194">
        <v>44924.0</v>
      </c>
      <c r="F53" s="194">
        <v>44955.0</v>
      </c>
      <c r="G53" s="106">
        <f t="shared" si="16"/>
        <v>5000</v>
      </c>
      <c r="H53" s="107">
        <f> G53/G3</f>
        <v>0.4201680672</v>
      </c>
      <c r="I53" s="25"/>
      <c r="J53" s="195"/>
      <c r="K53" s="225"/>
      <c r="L53" s="225"/>
      <c r="M53" s="225"/>
    </row>
    <row r="54">
      <c r="A54" s="101" t="b">
        <v>0</v>
      </c>
      <c r="B54" s="192" t="s">
        <v>137</v>
      </c>
      <c r="C54" s="192" t="s">
        <v>138</v>
      </c>
      <c r="D54" s="193">
        <v>20.0</v>
      </c>
      <c r="E54" s="194">
        <v>44956.0</v>
      </c>
      <c r="F54" s="232">
        <v>44969.0</v>
      </c>
      <c r="G54" s="106">
        <f t="shared" si="16"/>
        <v>1000</v>
      </c>
      <c r="H54" s="107">
        <f> G54/G3</f>
        <v>0.08403361345</v>
      </c>
      <c r="I54" s="25"/>
      <c r="J54" s="195"/>
      <c r="K54" s="225"/>
      <c r="L54" s="225"/>
      <c r="M54" s="225"/>
    </row>
    <row r="55">
      <c r="A55" s="27" t="b">
        <v>0</v>
      </c>
      <c r="B55" s="233" t="s">
        <v>145</v>
      </c>
      <c r="C55" s="233" t="s">
        <v>146</v>
      </c>
      <c r="D55" s="234"/>
      <c r="E55" s="235">
        <v>44970.0</v>
      </c>
      <c r="F55" s="21"/>
      <c r="G55" s="115"/>
      <c r="H55" s="31"/>
      <c r="I55" s="24"/>
      <c r="J55" s="236"/>
      <c r="K55" s="20"/>
      <c r="L55" s="20"/>
      <c r="M55" s="21"/>
    </row>
  </sheetData>
  <mergeCells count="37">
    <mergeCell ref="F30:F32"/>
    <mergeCell ref="E38:F38"/>
    <mergeCell ref="E46:E47"/>
    <mergeCell ref="F46:F47"/>
    <mergeCell ref="A1:B2"/>
    <mergeCell ref="C1:C2"/>
    <mergeCell ref="D1:D2"/>
    <mergeCell ref="E1:E2"/>
    <mergeCell ref="F1:F2"/>
    <mergeCell ref="G1:G2"/>
    <mergeCell ref="I1:I55"/>
    <mergeCell ref="E55:F55"/>
    <mergeCell ref="H1:H2"/>
    <mergeCell ref="J1:M1"/>
    <mergeCell ref="E6:E8"/>
    <mergeCell ref="F6:F8"/>
    <mergeCell ref="K6:K8"/>
    <mergeCell ref="L6:L8"/>
    <mergeCell ref="E13:E14"/>
    <mergeCell ref="F13:F14"/>
    <mergeCell ref="K13:K14"/>
    <mergeCell ref="L13:L14"/>
    <mergeCell ref="E25:E26"/>
    <mergeCell ref="F25:F26"/>
    <mergeCell ref="K25:K26"/>
    <mergeCell ref="L25:L26"/>
    <mergeCell ref="K28:K29"/>
    <mergeCell ref="K30:K32"/>
    <mergeCell ref="L30:L32"/>
    <mergeCell ref="J38:M38"/>
    <mergeCell ref="E28:E29"/>
    <mergeCell ref="E30:E32"/>
    <mergeCell ref="E41:E42"/>
    <mergeCell ref="F41:F42"/>
    <mergeCell ref="E44:E45"/>
    <mergeCell ref="F44:F45"/>
    <mergeCell ref="J55:M55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3"/>
  <cols>
    <col customWidth="1" min="1" max="1" width="3.88"/>
    <col customWidth="1" min="2" max="2" width="6.38"/>
    <col customWidth="1" min="3" max="3" width="48.63"/>
    <col customWidth="1" min="4" max="4" width="9.5"/>
    <col customWidth="1" min="5" max="6" width="12.63"/>
    <col customWidth="1" min="7" max="8" width="9.5"/>
    <col customWidth="1" min="9" max="9" width="1.38"/>
    <col customWidth="1" min="10" max="13" width="12.63"/>
  </cols>
  <sheetData>
    <row r="1">
      <c r="A1" s="16" t="s">
        <v>147</v>
      </c>
      <c r="B1" s="17"/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  <c r="I1" s="18"/>
      <c r="J1" s="19" t="s">
        <v>26</v>
      </c>
      <c r="K1" s="20"/>
      <c r="L1" s="20"/>
      <c r="M1" s="21"/>
    </row>
    <row r="2">
      <c r="A2" s="22"/>
      <c r="B2" s="23"/>
      <c r="C2" s="24"/>
      <c r="D2" s="24"/>
      <c r="E2" s="24"/>
      <c r="F2" s="24"/>
      <c r="G2" s="24"/>
      <c r="H2" s="24"/>
      <c r="I2" s="25"/>
      <c r="J2" s="26" t="s">
        <v>21</v>
      </c>
      <c r="K2" s="26" t="s">
        <v>22</v>
      </c>
      <c r="L2" s="26" t="s">
        <v>23</v>
      </c>
      <c r="M2" s="26" t="s">
        <v>24</v>
      </c>
    </row>
    <row r="3">
      <c r="A3" s="27" t="b">
        <v>0</v>
      </c>
      <c r="B3" s="28" t="s">
        <v>27</v>
      </c>
      <c r="C3" s="28" t="s">
        <v>28</v>
      </c>
      <c r="D3" s="189">
        <f> SUM(D4,D23,D34,D39,D40,D41,D42)</f>
        <v>283</v>
      </c>
      <c r="E3" s="3">
        <f>E6</f>
        <v>44874</v>
      </c>
      <c r="F3" s="3">
        <f>E43</f>
        <v>44970</v>
      </c>
      <c r="G3" s="30">
        <f>SUM(G4,G23,G34,G39,G40,G41,G42)</f>
        <v>13250</v>
      </c>
      <c r="H3" s="31">
        <f> SUM(H4,H23,H34,H39,H40,H41,H42)</f>
        <v>1</v>
      </c>
      <c r="I3" s="25"/>
      <c r="J3" s="29">
        <f> SUM(J4,J23,J34,J39,J40,J41,J42)</f>
        <v>88</v>
      </c>
      <c r="K3" s="3">
        <f>K6</f>
        <v>44874</v>
      </c>
      <c r="L3" s="3" t="str">
        <f>K43</f>
        <v/>
      </c>
      <c r="M3" s="30">
        <f>SUM(M4,M23,M34,M39,M40,M41,M42)</f>
        <v>3300</v>
      </c>
    </row>
    <row r="4">
      <c r="A4" s="32" t="b">
        <v>1</v>
      </c>
      <c r="B4" s="33" t="s">
        <v>29</v>
      </c>
      <c r="C4" s="33" t="s">
        <v>30</v>
      </c>
      <c r="D4" s="190">
        <f>SUM(D5,D11,D19,D22)</f>
        <v>52</v>
      </c>
      <c r="E4" s="35">
        <f>E6</f>
        <v>44874</v>
      </c>
      <c r="F4" s="35">
        <f>F22</f>
        <v>44892</v>
      </c>
      <c r="G4" s="36">
        <f>SUM(G5,G11,G19,G22)</f>
        <v>1700</v>
      </c>
      <c r="H4" s="37">
        <f> G4/G3</f>
        <v>0.1283018868</v>
      </c>
      <c r="I4" s="25"/>
      <c r="J4" s="34">
        <f>SUM(J5,J11,J19,J22)</f>
        <v>52</v>
      </c>
      <c r="K4" s="35">
        <f>K6</f>
        <v>44874</v>
      </c>
      <c r="L4" s="35">
        <f>L22</f>
        <v>44892</v>
      </c>
      <c r="M4" s="36">
        <f>SUM(M5,M11,M19,M22)</f>
        <v>1700</v>
      </c>
    </row>
    <row r="5" outlineLevel="1" collapsed="1">
      <c r="A5" s="32" t="b">
        <v>1</v>
      </c>
      <c r="B5" s="38" t="s">
        <v>31</v>
      </c>
      <c r="C5" s="39" t="s">
        <v>32</v>
      </c>
      <c r="D5" s="191">
        <f>SUM(D6:D10)</f>
        <v>18</v>
      </c>
      <c r="E5" s="41">
        <f>E6</f>
        <v>44874</v>
      </c>
      <c r="F5" s="41">
        <f>F10</f>
        <v>44883</v>
      </c>
      <c r="G5" s="42">
        <f>SUM(G6,G7,G8,G9,G10)</f>
        <v>600</v>
      </c>
      <c r="H5" s="43"/>
      <c r="I5" s="25"/>
      <c r="J5" s="40">
        <f>SUM(J6:J10)</f>
        <v>18</v>
      </c>
      <c r="K5" s="41">
        <f>K6</f>
        <v>44874</v>
      </c>
      <c r="L5" s="41">
        <f>L10</f>
        <v>44883</v>
      </c>
      <c r="M5" s="42">
        <f>SUM(M6,M7,M8,M9,M10)</f>
        <v>600</v>
      </c>
    </row>
    <row r="6" hidden="1" outlineLevel="2">
      <c r="A6" s="32" t="b">
        <v>1</v>
      </c>
      <c r="B6" s="38" t="s">
        <v>33</v>
      </c>
      <c r="C6" s="38" t="s">
        <v>34</v>
      </c>
      <c r="D6" s="191">
        <v>2.0</v>
      </c>
      <c r="E6" s="44">
        <v>44874.0</v>
      </c>
      <c r="F6" s="44">
        <v>44874.0</v>
      </c>
      <c r="G6" s="45">
        <v>0.0</v>
      </c>
      <c r="H6" s="43"/>
      <c r="I6" s="25"/>
      <c r="J6" s="40">
        <v>2.0</v>
      </c>
      <c r="K6" s="44">
        <v>44874.0</v>
      </c>
      <c r="L6" s="44">
        <v>44874.0</v>
      </c>
      <c r="M6" s="45">
        <v>0.0</v>
      </c>
    </row>
    <row r="7" hidden="1" outlineLevel="2">
      <c r="A7" s="32" t="b">
        <v>1</v>
      </c>
      <c r="B7" s="38" t="s">
        <v>35</v>
      </c>
      <c r="C7" s="38" t="s">
        <v>36</v>
      </c>
      <c r="D7" s="191">
        <v>2.0</v>
      </c>
      <c r="E7" s="25"/>
      <c r="F7" s="25"/>
      <c r="G7" s="45">
        <v>0.0</v>
      </c>
      <c r="H7" s="43"/>
      <c r="I7" s="25"/>
      <c r="J7" s="40">
        <v>2.0</v>
      </c>
      <c r="K7" s="25"/>
      <c r="L7" s="25"/>
      <c r="M7" s="45">
        <v>0.0</v>
      </c>
    </row>
    <row r="8" hidden="1" outlineLevel="2">
      <c r="A8" s="32" t="b">
        <v>1</v>
      </c>
      <c r="B8" s="38" t="s">
        <v>37</v>
      </c>
      <c r="C8" s="38" t="s">
        <v>38</v>
      </c>
      <c r="D8" s="191">
        <v>2.0</v>
      </c>
      <c r="E8" s="24"/>
      <c r="F8" s="24"/>
      <c r="G8" s="45">
        <v>0.0</v>
      </c>
      <c r="H8" s="43"/>
      <c r="I8" s="25"/>
      <c r="J8" s="40">
        <v>2.0</v>
      </c>
      <c r="K8" s="24"/>
      <c r="L8" s="24"/>
      <c r="M8" s="45">
        <v>0.0</v>
      </c>
    </row>
    <row r="9" hidden="1" outlineLevel="2">
      <c r="A9" s="32" t="b">
        <v>1</v>
      </c>
      <c r="B9" s="38" t="s">
        <v>39</v>
      </c>
      <c r="C9" s="38" t="s">
        <v>40</v>
      </c>
      <c r="D9" s="191">
        <v>6.0</v>
      </c>
      <c r="E9" s="41">
        <v>44875.0</v>
      </c>
      <c r="F9" s="41">
        <v>44878.0</v>
      </c>
      <c r="G9" s="42">
        <f t="shared" ref="G9:G10" si="1">D9*50</f>
        <v>300</v>
      </c>
      <c r="H9" s="43"/>
      <c r="I9" s="25"/>
      <c r="J9" s="40">
        <v>6.0</v>
      </c>
      <c r="K9" s="41">
        <v>44875.0</v>
      </c>
      <c r="L9" s="41">
        <v>44878.0</v>
      </c>
      <c r="M9" s="42">
        <f t="shared" ref="M9:M10" si="2">J9*50</f>
        <v>300</v>
      </c>
    </row>
    <row r="10" hidden="1" outlineLevel="2">
      <c r="A10" s="32" t="b">
        <v>1</v>
      </c>
      <c r="B10" s="38" t="s">
        <v>41</v>
      </c>
      <c r="C10" s="38" t="s">
        <v>42</v>
      </c>
      <c r="D10" s="191">
        <v>6.0</v>
      </c>
      <c r="E10" s="41">
        <v>44879.0</v>
      </c>
      <c r="F10" s="41">
        <v>44883.0</v>
      </c>
      <c r="G10" s="42">
        <f t="shared" si="1"/>
        <v>300</v>
      </c>
      <c r="H10" s="43"/>
      <c r="I10" s="25"/>
      <c r="J10" s="40">
        <v>6.0</v>
      </c>
      <c r="K10" s="41">
        <v>44879.0</v>
      </c>
      <c r="L10" s="41">
        <v>44883.0</v>
      </c>
      <c r="M10" s="42">
        <f t="shared" si="2"/>
        <v>300</v>
      </c>
    </row>
    <row r="11" outlineLevel="1">
      <c r="A11" s="32" t="b">
        <v>1</v>
      </c>
      <c r="B11" s="38" t="s">
        <v>43</v>
      </c>
      <c r="C11" s="39" t="s">
        <v>44</v>
      </c>
      <c r="D11" s="191">
        <f>SUM(D12,D15)</f>
        <v>10</v>
      </c>
      <c r="E11" s="41">
        <f>E13</f>
        <v>44884</v>
      </c>
      <c r="F11" s="41">
        <f>F18</f>
        <v>44889</v>
      </c>
      <c r="G11" s="42">
        <f>SUM(G12,G15)</f>
        <v>500</v>
      </c>
      <c r="H11" s="43"/>
      <c r="I11" s="25"/>
      <c r="J11" s="40">
        <f>SUM(J12,J15)</f>
        <v>10</v>
      </c>
      <c r="K11" s="41">
        <f>K13</f>
        <v>44884</v>
      </c>
      <c r="L11" s="41">
        <f>L18</f>
        <v>44889</v>
      </c>
      <c r="M11" s="42">
        <f>SUM(M12,M15)</f>
        <v>500</v>
      </c>
    </row>
    <row r="12" outlineLevel="2">
      <c r="A12" s="32" t="b">
        <v>1</v>
      </c>
      <c r="B12" s="38" t="s">
        <v>45</v>
      </c>
      <c r="C12" s="38" t="s">
        <v>46</v>
      </c>
      <c r="D12" s="191">
        <f> SUM(D13:D14)</f>
        <v>3</v>
      </c>
      <c r="E12" s="41">
        <f t="shared" ref="E12:F12" si="3">E13</f>
        <v>44884</v>
      </c>
      <c r="F12" s="41">
        <f t="shared" si="3"/>
        <v>44884</v>
      </c>
      <c r="G12" s="42">
        <f>SUM(G13,G14)</f>
        <v>150</v>
      </c>
      <c r="H12" s="43"/>
      <c r="I12" s="25"/>
      <c r="J12" s="40">
        <f> SUM(J13:J14)</f>
        <v>3</v>
      </c>
      <c r="K12" s="41">
        <f t="shared" ref="K12:L12" si="4">K13</f>
        <v>44884</v>
      </c>
      <c r="L12" s="41">
        <f t="shared" si="4"/>
        <v>44884</v>
      </c>
      <c r="M12" s="42">
        <f>SUM(M13,M14)</f>
        <v>150</v>
      </c>
    </row>
    <row r="13" outlineLevel="3">
      <c r="A13" s="32" t="b">
        <v>1</v>
      </c>
      <c r="B13" s="38" t="s">
        <v>47</v>
      </c>
      <c r="C13" s="38" t="s">
        <v>48</v>
      </c>
      <c r="D13" s="191">
        <v>0.0</v>
      </c>
      <c r="E13" s="44">
        <v>44884.0</v>
      </c>
      <c r="F13" s="44">
        <v>44884.0</v>
      </c>
      <c r="G13" s="42">
        <f t="shared" ref="G13:G14" si="5">D13*50</f>
        <v>0</v>
      </c>
      <c r="H13" s="43"/>
      <c r="I13" s="25"/>
      <c r="J13" s="40">
        <v>0.0</v>
      </c>
      <c r="K13" s="44">
        <v>44884.0</v>
      </c>
      <c r="L13" s="44">
        <v>44884.0</v>
      </c>
      <c r="M13" s="42">
        <f t="shared" ref="M13:M14" si="6">J13*50</f>
        <v>0</v>
      </c>
    </row>
    <row r="14" outlineLevel="3">
      <c r="A14" s="32" t="b">
        <v>1</v>
      </c>
      <c r="B14" s="38" t="s">
        <v>49</v>
      </c>
      <c r="C14" s="38" t="s">
        <v>50</v>
      </c>
      <c r="D14" s="191">
        <v>3.0</v>
      </c>
      <c r="E14" s="24"/>
      <c r="F14" s="24"/>
      <c r="G14" s="42">
        <f t="shared" si="5"/>
        <v>150</v>
      </c>
      <c r="H14" s="43"/>
      <c r="I14" s="25"/>
      <c r="J14" s="40">
        <v>3.0</v>
      </c>
      <c r="K14" s="24"/>
      <c r="L14" s="24"/>
      <c r="M14" s="42">
        <f t="shared" si="6"/>
        <v>150</v>
      </c>
    </row>
    <row r="15" outlineLevel="2">
      <c r="A15" s="32" t="b">
        <v>1</v>
      </c>
      <c r="B15" s="38" t="s">
        <v>51</v>
      </c>
      <c r="C15" s="38" t="s">
        <v>52</v>
      </c>
      <c r="D15" s="191">
        <f>SUM(D16:D18)</f>
        <v>7</v>
      </c>
      <c r="E15" s="41">
        <f>E16</f>
        <v>44886</v>
      </c>
      <c r="F15" s="41">
        <f>F18</f>
        <v>44889</v>
      </c>
      <c r="G15" s="42">
        <f>SUM(G16,G17,G18)</f>
        <v>350</v>
      </c>
      <c r="H15" s="43"/>
      <c r="I15" s="25"/>
      <c r="J15" s="40">
        <f>SUM(J16:J18)</f>
        <v>7</v>
      </c>
      <c r="K15" s="41">
        <f>K16</f>
        <v>44886</v>
      </c>
      <c r="L15" s="41">
        <f>L18</f>
        <v>44889</v>
      </c>
      <c r="M15" s="42">
        <f>SUM(M16,M17,M18)</f>
        <v>350</v>
      </c>
    </row>
    <row r="16" outlineLevel="3">
      <c r="A16" s="32" t="b">
        <v>1</v>
      </c>
      <c r="B16" s="38" t="s">
        <v>53</v>
      </c>
      <c r="C16" s="38" t="s">
        <v>54</v>
      </c>
      <c r="D16" s="191">
        <v>6.0</v>
      </c>
      <c r="E16" s="41">
        <v>44886.0</v>
      </c>
      <c r="F16" s="41">
        <v>44887.0</v>
      </c>
      <c r="G16" s="42">
        <f t="shared" ref="G16:G18" si="7">D16*50</f>
        <v>300</v>
      </c>
      <c r="H16" s="43"/>
      <c r="I16" s="25"/>
      <c r="J16" s="40">
        <v>6.0</v>
      </c>
      <c r="K16" s="41">
        <v>44886.0</v>
      </c>
      <c r="L16" s="41">
        <v>44887.0</v>
      </c>
      <c r="M16" s="42">
        <f t="shared" ref="M16:M18" si="8">J16*50</f>
        <v>300</v>
      </c>
    </row>
    <row r="17" outlineLevel="3">
      <c r="A17" s="32" t="b">
        <v>1</v>
      </c>
      <c r="B17" s="38" t="s">
        <v>55</v>
      </c>
      <c r="C17" s="38" t="s">
        <v>56</v>
      </c>
      <c r="D17" s="191">
        <v>0.6</v>
      </c>
      <c r="E17" s="41">
        <v>44888.0</v>
      </c>
      <c r="F17" s="41">
        <v>44888.0</v>
      </c>
      <c r="G17" s="42">
        <f t="shared" si="7"/>
        <v>30</v>
      </c>
      <c r="H17" s="43"/>
      <c r="I17" s="25"/>
      <c r="J17" s="40">
        <v>0.6</v>
      </c>
      <c r="K17" s="41">
        <v>44888.0</v>
      </c>
      <c r="L17" s="41">
        <v>44888.0</v>
      </c>
      <c r="M17" s="42">
        <f t="shared" si="8"/>
        <v>30</v>
      </c>
    </row>
    <row r="18" outlineLevel="3">
      <c r="A18" s="32" t="b">
        <v>1</v>
      </c>
      <c r="B18" s="38" t="s">
        <v>57</v>
      </c>
      <c r="C18" s="38" t="s">
        <v>58</v>
      </c>
      <c r="D18" s="191">
        <v>0.4</v>
      </c>
      <c r="E18" s="41">
        <v>44889.0</v>
      </c>
      <c r="F18" s="41">
        <v>44889.0</v>
      </c>
      <c r="G18" s="42">
        <f t="shared" si="7"/>
        <v>20</v>
      </c>
      <c r="H18" s="43"/>
      <c r="I18" s="25"/>
      <c r="J18" s="40">
        <v>0.4</v>
      </c>
      <c r="K18" s="41">
        <v>44889.0</v>
      </c>
      <c r="L18" s="41">
        <v>44889.0</v>
      </c>
      <c r="M18" s="42">
        <f t="shared" si="8"/>
        <v>20</v>
      </c>
    </row>
    <row r="19" outlineLevel="1" collapsed="1">
      <c r="A19" s="32" t="b">
        <v>1</v>
      </c>
      <c r="B19" s="38" t="s">
        <v>59</v>
      </c>
      <c r="C19" s="39" t="s">
        <v>60</v>
      </c>
      <c r="D19" s="191">
        <f>SUM(D20:D21)</f>
        <v>12</v>
      </c>
      <c r="E19" s="41">
        <f>E20</f>
        <v>44890</v>
      </c>
      <c r="F19" s="41">
        <f>F21</f>
        <v>44891</v>
      </c>
      <c r="G19" s="42">
        <f>SUM(G21,G20)</f>
        <v>0</v>
      </c>
      <c r="H19" s="43"/>
      <c r="I19" s="25"/>
      <c r="J19" s="40">
        <f>SUM(J20:J21)</f>
        <v>12</v>
      </c>
      <c r="K19" s="41">
        <f>K20</f>
        <v>44890</v>
      </c>
      <c r="L19" s="41">
        <f>L21</f>
        <v>44891</v>
      </c>
      <c r="M19" s="42">
        <f>SUM(M21,M20)</f>
        <v>0</v>
      </c>
    </row>
    <row r="20" hidden="1" outlineLevel="2">
      <c r="A20" s="32" t="b">
        <v>1</v>
      </c>
      <c r="B20" s="38" t="s">
        <v>61</v>
      </c>
      <c r="C20" s="38" t="s">
        <v>62</v>
      </c>
      <c r="D20" s="191">
        <v>3.0</v>
      </c>
      <c r="E20" s="41">
        <v>44890.0</v>
      </c>
      <c r="F20" s="41">
        <v>44890.0</v>
      </c>
      <c r="G20" s="45">
        <v>0.0</v>
      </c>
      <c r="H20" s="43"/>
      <c r="I20" s="25"/>
      <c r="J20" s="40">
        <v>3.0</v>
      </c>
      <c r="K20" s="41">
        <v>44890.0</v>
      </c>
      <c r="L20" s="41">
        <v>44890.0</v>
      </c>
      <c r="M20" s="45">
        <v>0.0</v>
      </c>
    </row>
    <row r="21" hidden="1" outlineLevel="2">
      <c r="A21" s="32" t="b">
        <v>1</v>
      </c>
      <c r="B21" s="38" t="s">
        <v>63</v>
      </c>
      <c r="C21" s="38" t="s">
        <v>64</v>
      </c>
      <c r="D21" s="191">
        <v>9.0</v>
      </c>
      <c r="E21" s="41">
        <v>44891.0</v>
      </c>
      <c r="F21" s="41">
        <v>44891.0</v>
      </c>
      <c r="G21" s="45">
        <v>0.0</v>
      </c>
      <c r="H21" s="43"/>
      <c r="I21" s="25"/>
      <c r="J21" s="40">
        <v>9.0</v>
      </c>
      <c r="K21" s="41">
        <v>44891.0</v>
      </c>
      <c r="L21" s="41">
        <v>44891.0</v>
      </c>
      <c r="M21" s="45">
        <v>0.0</v>
      </c>
    </row>
    <row r="22" outlineLevel="1">
      <c r="A22" s="32" t="b">
        <v>1</v>
      </c>
      <c r="B22" s="38" t="s">
        <v>65</v>
      </c>
      <c r="C22" s="39" t="s">
        <v>66</v>
      </c>
      <c r="D22" s="191">
        <v>12.0</v>
      </c>
      <c r="E22" s="41">
        <v>44892.0</v>
      </c>
      <c r="F22" s="41">
        <v>44892.0</v>
      </c>
      <c r="G22" s="42">
        <f>D22*50</f>
        <v>600</v>
      </c>
      <c r="H22" s="43"/>
      <c r="I22" s="25"/>
      <c r="J22" s="40">
        <v>12.0</v>
      </c>
      <c r="K22" s="41">
        <v>44892.0</v>
      </c>
      <c r="L22" s="41">
        <v>44892.0</v>
      </c>
      <c r="M22" s="42">
        <f>J22*50</f>
        <v>600</v>
      </c>
    </row>
    <row r="23">
      <c r="A23" s="101" t="b">
        <v>1</v>
      </c>
      <c r="B23" s="102" t="s">
        <v>67</v>
      </c>
      <c r="C23" s="102" t="s">
        <v>68</v>
      </c>
      <c r="D23" s="224">
        <f>SUM(D24,D25,D26,D27,D33)</f>
        <v>41</v>
      </c>
      <c r="E23" s="104">
        <f>E24</f>
        <v>44893</v>
      </c>
      <c r="F23" s="104">
        <f>F33</f>
        <v>44899</v>
      </c>
      <c r="G23" s="106">
        <f>SUM(G24,G25,G26,G27,G33)</f>
        <v>2050</v>
      </c>
      <c r="H23" s="107">
        <f> G23/G3</f>
        <v>0.1547169811</v>
      </c>
      <c r="I23" s="25"/>
      <c r="J23" s="103">
        <f>SUM(J24,J25,J26,J27,J33)</f>
        <v>36</v>
      </c>
      <c r="K23" s="104">
        <f>K24</f>
        <v>44893</v>
      </c>
      <c r="L23" s="104">
        <f>L33</f>
        <v>44899</v>
      </c>
      <c r="M23" s="106">
        <f>SUM(M24,M25,M26,M27,M33)</f>
        <v>1600</v>
      </c>
    </row>
    <row r="24" outlineLevel="1">
      <c r="A24" s="101" t="b">
        <v>1</v>
      </c>
      <c r="B24" s="110" t="s">
        <v>69</v>
      </c>
      <c r="C24" s="111" t="s">
        <v>70</v>
      </c>
      <c r="D24" s="237">
        <v>6.0</v>
      </c>
      <c r="E24" s="109">
        <v>44893.0</v>
      </c>
      <c r="F24" s="109">
        <v>44893.0</v>
      </c>
      <c r="G24" s="112">
        <f t="shared" ref="G24:G26" si="9">D24*50</f>
        <v>300</v>
      </c>
      <c r="H24" s="113"/>
      <c r="I24" s="25"/>
      <c r="J24" s="108">
        <v>6.0</v>
      </c>
      <c r="K24" s="109">
        <v>44893.0</v>
      </c>
      <c r="L24" s="109">
        <v>44893.0</v>
      </c>
      <c r="M24" s="112">
        <f>J24*50</f>
        <v>300</v>
      </c>
    </row>
    <row r="25" outlineLevel="1">
      <c r="A25" s="101" t="b">
        <v>1</v>
      </c>
      <c r="B25" s="110" t="s">
        <v>71</v>
      </c>
      <c r="C25" s="111" t="s">
        <v>72</v>
      </c>
      <c r="D25" s="237">
        <v>2.0</v>
      </c>
      <c r="E25" s="184">
        <v>44894.0</v>
      </c>
      <c r="F25" s="184">
        <v>44894.0</v>
      </c>
      <c r="G25" s="112">
        <f t="shared" si="9"/>
        <v>100</v>
      </c>
      <c r="H25" s="113"/>
      <c r="I25" s="25"/>
      <c r="J25" s="108">
        <v>4.0</v>
      </c>
      <c r="K25" s="184">
        <v>44894.0</v>
      </c>
      <c r="L25" s="184">
        <v>44894.0</v>
      </c>
      <c r="M25" s="112">
        <f t="shared" ref="M25:M26" si="10">100</f>
        <v>100</v>
      </c>
    </row>
    <row r="26" outlineLevel="1">
      <c r="A26" s="101" t="b">
        <v>1</v>
      </c>
      <c r="B26" s="110" t="s">
        <v>73</v>
      </c>
      <c r="C26" s="111" t="s">
        <v>74</v>
      </c>
      <c r="D26" s="237">
        <v>6.0</v>
      </c>
      <c r="E26" s="24"/>
      <c r="F26" s="24"/>
      <c r="G26" s="112">
        <f t="shared" si="9"/>
        <v>300</v>
      </c>
      <c r="H26" s="113"/>
      <c r="I26" s="25"/>
      <c r="J26" s="108">
        <v>4.0</v>
      </c>
      <c r="K26" s="24"/>
      <c r="L26" s="24"/>
      <c r="M26" s="112">
        <f t="shared" si="10"/>
        <v>100</v>
      </c>
    </row>
    <row r="27" outlineLevel="1">
      <c r="A27" s="101" t="b">
        <v>1</v>
      </c>
      <c r="B27" s="110" t="s">
        <v>75</v>
      </c>
      <c r="C27" s="111" t="s">
        <v>76</v>
      </c>
      <c r="D27" s="237">
        <f>SUM(D28:D32)</f>
        <v>21</v>
      </c>
      <c r="E27" s="109">
        <f>E28</f>
        <v>44895</v>
      </c>
      <c r="F27" s="109">
        <f>F30</f>
        <v>44897</v>
      </c>
      <c r="G27" s="112">
        <f>SUM(G28,G29,G30,G31,G32)</f>
        <v>1050</v>
      </c>
      <c r="H27" s="113"/>
      <c r="I27" s="25"/>
      <c r="J27" s="108">
        <f>SUM(J28:J32)</f>
        <v>16</v>
      </c>
      <c r="K27" s="109">
        <f>K28</f>
        <v>44895</v>
      </c>
      <c r="L27" s="109">
        <f>L30</f>
        <v>44897</v>
      </c>
      <c r="M27" s="112">
        <f>SUM(M28,M29,M30,M31,M32)</f>
        <v>800</v>
      </c>
    </row>
    <row r="28" outlineLevel="2">
      <c r="A28" s="101" t="b">
        <v>1</v>
      </c>
      <c r="B28" s="110" t="s">
        <v>77</v>
      </c>
      <c r="C28" s="110" t="s">
        <v>78</v>
      </c>
      <c r="D28" s="237">
        <v>1.0</v>
      </c>
      <c r="E28" s="238">
        <v>44895.0</v>
      </c>
      <c r="F28" s="109">
        <v>44895.0</v>
      </c>
      <c r="G28" s="112">
        <f t="shared" ref="G28:G33" si="11">D28*50</f>
        <v>50</v>
      </c>
      <c r="H28" s="113"/>
      <c r="I28" s="25"/>
      <c r="J28" s="108">
        <v>1.0</v>
      </c>
      <c r="K28" s="238">
        <v>44895.0</v>
      </c>
      <c r="L28" s="109">
        <v>44895.0</v>
      </c>
      <c r="M28" s="112">
        <f t="shared" ref="M28:M33" si="12">J28*50</f>
        <v>50</v>
      </c>
    </row>
    <row r="29" outlineLevel="2">
      <c r="A29" s="101" t="b">
        <v>1</v>
      </c>
      <c r="B29" s="110" t="s">
        <v>79</v>
      </c>
      <c r="C29" s="110" t="s">
        <v>80</v>
      </c>
      <c r="D29" s="237">
        <v>12.0</v>
      </c>
      <c r="E29" s="24"/>
      <c r="F29" s="109">
        <v>44896.0</v>
      </c>
      <c r="G29" s="112">
        <f t="shared" si="11"/>
        <v>600</v>
      </c>
      <c r="H29" s="113"/>
      <c r="I29" s="25"/>
      <c r="J29" s="108">
        <v>6.0</v>
      </c>
      <c r="K29" s="24"/>
      <c r="L29" s="109">
        <v>44896.0</v>
      </c>
      <c r="M29" s="112">
        <f t="shared" si="12"/>
        <v>300</v>
      </c>
    </row>
    <row r="30" outlineLevel="2">
      <c r="A30" s="101" t="b">
        <v>1</v>
      </c>
      <c r="B30" s="110" t="s">
        <v>81</v>
      </c>
      <c r="C30" s="110" t="s">
        <v>82</v>
      </c>
      <c r="D30" s="237">
        <v>1.0</v>
      </c>
      <c r="E30" s="184">
        <v>44897.0</v>
      </c>
      <c r="F30" s="184">
        <v>44897.0</v>
      </c>
      <c r="G30" s="112">
        <f t="shared" si="11"/>
        <v>50</v>
      </c>
      <c r="H30" s="113"/>
      <c r="I30" s="25"/>
      <c r="J30" s="108">
        <v>3.0</v>
      </c>
      <c r="K30" s="184">
        <v>44897.0</v>
      </c>
      <c r="L30" s="184">
        <v>44897.0</v>
      </c>
      <c r="M30" s="112">
        <f t="shared" si="12"/>
        <v>150</v>
      </c>
    </row>
    <row r="31" outlineLevel="2">
      <c r="A31" s="101" t="b">
        <v>1</v>
      </c>
      <c r="B31" s="110" t="s">
        <v>83</v>
      </c>
      <c r="C31" s="110" t="s">
        <v>84</v>
      </c>
      <c r="D31" s="237">
        <v>6.0</v>
      </c>
      <c r="E31" s="25"/>
      <c r="F31" s="25"/>
      <c r="G31" s="112">
        <f t="shared" si="11"/>
        <v>300</v>
      </c>
      <c r="H31" s="113"/>
      <c r="I31" s="25"/>
      <c r="J31" s="108">
        <v>3.0</v>
      </c>
      <c r="K31" s="25"/>
      <c r="L31" s="25"/>
      <c r="M31" s="112">
        <f t="shared" si="12"/>
        <v>150</v>
      </c>
    </row>
    <row r="32" outlineLevel="2">
      <c r="A32" s="101" t="b">
        <v>1</v>
      </c>
      <c r="B32" s="110" t="s">
        <v>85</v>
      </c>
      <c r="C32" s="110" t="s">
        <v>86</v>
      </c>
      <c r="D32" s="237">
        <v>1.0</v>
      </c>
      <c r="E32" s="24"/>
      <c r="F32" s="24"/>
      <c r="G32" s="112">
        <f t="shared" si="11"/>
        <v>50</v>
      </c>
      <c r="H32" s="113"/>
      <c r="I32" s="25"/>
      <c r="J32" s="108">
        <v>3.0</v>
      </c>
      <c r="K32" s="24"/>
      <c r="L32" s="24"/>
      <c r="M32" s="112">
        <f t="shared" si="12"/>
        <v>150</v>
      </c>
    </row>
    <row r="33" outlineLevel="1">
      <c r="A33" s="126" t="b">
        <v>1</v>
      </c>
      <c r="B33" s="127" t="s">
        <v>87</v>
      </c>
      <c r="C33" s="128" t="s">
        <v>88</v>
      </c>
      <c r="D33" s="239">
        <v>6.0</v>
      </c>
      <c r="E33" s="130">
        <v>44898.0</v>
      </c>
      <c r="F33" s="130">
        <v>44899.0</v>
      </c>
      <c r="G33" s="131">
        <f t="shared" si="11"/>
        <v>300</v>
      </c>
      <c r="H33" s="132"/>
      <c r="I33" s="25"/>
      <c r="J33" s="129">
        <v>6.0</v>
      </c>
      <c r="K33" s="130">
        <v>44898.0</v>
      </c>
      <c r="L33" s="130">
        <v>44899.0</v>
      </c>
      <c r="M33" s="131">
        <f t="shared" si="12"/>
        <v>300</v>
      </c>
    </row>
    <row r="34" collapsed="1">
      <c r="A34" s="92" t="b">
        <v>0</v>
      </c>
      <c r="B34" s="240" t="s">
        <v>89</v>
      </c>
      <c r="C34" s="240" t="s">
        <v>90</v>
      </c>
      <c r="D34" s="241">
        <f>SUM(D35:D37)</f>
        <v>15</v>
      </c>
      <c r="E34" s="242">
        <f>E35</f>
        <v>44900</v>
      </c>
      <c r="F34" s="242">
        <f>F37</f>
        <v>44902</v>
      </c>
      <c r="G34" s="152">
        <f>SUM(G35,G36,G37)</f>
        <v>750</v>
      </c>
      <c r="H34" s="153">
        <f> G34/G3</f>
        <v>0.05660377358</v>
      </c>
      <c r="I34" s="25"/>
      <c r="J34" s="243"/>
      <c r="K34" s="244"/>
      <c r="L34" s="244"/>
      <c r="M34" s="244"/>
    </row>
    <row r="35" hidden="1" outlineLevel="1">
      <c r="A35" s="101" t="b">
        <v>0</v>
      </c>
      <c r="B35" s="214" t="s">
        <v>91</v>
      </c>
      <c r="C35" s="215" t="s">
        <v>92</v>
      </c>
      <c r="D35" s="216">
        <v>6.0</v>
      </c>
      <c r="E35" s="218">
        <v>44900.0</v>
      </c>
      <c r="F35" s="218">
        <v>44900.0</v>
      </c>
      <c r="G35" s="112">
        <f t="shared" ref="G35:G37" si="13">D35*50</f>
        <v>300</v>
      </c>
      <c r="H35" s="113"/>
      <c r="I35" s="25"/>
      <c r="J35" s="195"/>
      <c r="K35" s="225"/>
      <c r="L35" s="225"/>
      <c r="M35" s="225"/>
    </row>
    <row r="36" hidden="1" outlineLevel="1">
      <c r="A36" s="101" t="b">
        <v>0</v>
      </c>
      <c r="B36" s="214" t="s">
        <v>93</v>
      </c>
      <c r="C36" s="215" t="s">
        <v>94</v>
      </c>
      <c r="D36" s="216">
        <v>6.0</v>
      </c>
      <c r="E36" s="218">
        <v>44901.0</v>
      </c>
      <c r="F36" s="218">
        <v>44901.0</v>
      </c>
      <c r="G36" s="112">
        <f t="shared" si="13"/>
        <v>300</v>
      </c>
      <c r="H36" s="113"/>
      <c r="I36" s="25"/>
      <c r="J36" s="195"/>
      <c r="K36" s="225"/>
      <c r="L36" s="225"/>
      <c r="M36" s="225"/>
    </row>
    <row r="37" hidden="1" outlineLevel="1">
      <c r="A37" s="101" t="b">
        <v>0</v>
      </c>
      <c r="B37" s="214" t="s">
        <v>95</v>
      </c>
      <c r="C37" s="215" t="s">
        <v>96</v>
      </c>
      <c r="D37" s="216">
        <v>3.0</v>
      </c>
      <c r="E37" s="218">
        <v>44902.0</v>
      </c>
      <c r="F37" s="218">
        <v>44902.0</v>
      </c>
      <c r="G37" s="112">
        <f t="shared" si="13"/>
        <v>150</v>
      </c>
      <c r="H37" s="113"/>
      <c r="I37" s="25"/>
      <c r="J37" s="195"/>
      <c r="K37" s="225"/>
      <c r="L37" s="225"/>
      <c r="M37" s="225"/>
    </row>
    <row r="38">
      <c r="A38" s="27" t="b">
        <v>0</v>
      </c>
      <c r="B38" s="233" t="s">
        <v>97</v>
      </c>
      <c r="C38" s="233" t="s">
        <v>98</v>
      </c>
      <c r="D38" s="234"/>
      <c r="E38" s="235">
        <v>44907.0</v>
      </c>
      <c r="F38" s="21"/>
      <c r="G38" s="115"/>
      <c r="H38" s="31"/>
      <c r="I38" s="25"/>
      <c r="J38" s="236"/>
      <c r="K38" s="20"/>
      <c r="L38" s="20"/>
      <c r="M38" s="21"/>
    </row>
    <row r="39">
      <c r="A39" s="101" t="b">
        <v>0</v>
      </c>
      <c r="B39" s="192" t="s">
        <v>99</v>
      </c>
      <c r="C39" s="192" t="s">
        <v>100</v>
      </c>
      <c r="D39" s="193">
        <v>31.0</v>
      </c>
      <c r="E39" s="194">
        <v>44917.0</v>
      </c>
      <c r="F39" s="194">
        <v>44923.0</v>
      </c>
      <c r="G39" s="106">
        <f t="shared" ref="G39:G42" si="14">D39*50</f>
        <v>1550</v>
      </c>
      <c r="H39" s="107">
        <f> G39/G3</f>
        <v>0.1169811321</v>
      </c>
      <c r="I39" s="25"/>
      <c r="J39" s="195"/>
      <c r="K39" s="225"/>
      <c r="L39" s="225"/>
      <c r="M39" s="225"/>
    </row>
    <row r="40">
      <c r="A40" s="101" t="b">
        <v>0</v>
      </c>
      <c r="B40" s="192" t="s">
        <v>121</v>
      </c>
      <c r="C40" s="192" t="s">
        <v>122</v>
      </c>
      <c r="D40" s="193">
        <v>24.0</v>
      </c>
      <c r="E40" s="245">
        <v>44917.0</v>
      </c>
      <c r="F40" s="194">
        <v>44923.0</v>
      </c>
      <c r="G40" s="106">
        <f t="shared" si="14"/>
        <v>1200</v>
      </c>
      <c r="H40" s="107">
        <f> G40/G3</f>
        <v>0.09056603774</v>
      </c>
      <c r="I40" s="25"/>
      <c r="J40" s="195"/>
      <c r="K40" s="225"/>
      <c r="L40" s="225"/>
      <c r="M40" s="225"/>
    </row>
    <row r="41">
      <c r="A41" s="101" t="b">
        <v>0</v>
      </c>
      <c r="B41" s="192" t="s">
        <v>127</v>
      </c>
      <c r="C41" s="192" t="s">
        <v>128</v>
      </c>
      <c r="D41" s="193">
        <v>100.0</v>
      </c>
      <c r="E41" s="194">
        <v>44924.0</v>
      </c>
      <c r="F41" s="194">
        <v>44955.0</v>
      </c>
      <c r="G41" s="106">
        <f t="shared" si="14"/>
        <v>5000</v>
      </c>
      <c r="H41" s="107">
        <f> G41/G3</f>
        <v>0.3773584906</v>
      </c>
      <c r="I41" s="25"/>
      <c r="J41" s="195"/>
      <c r="K41" s="225"/>
      <c r="L41" s="225"/>
      <c r="M41" s="225"/>
    </row>
    <row r="42">
      <c r="A42" s="101" t="b">
        <v>0</v>
      </c>
      <c r="B42" s="192" t="s">
        <v>137</v>
      </c>
      <c r="C42" s="192" t="s">
        <v>138</v>
      </c>
      <c r="D42" s="193">
        <v>20.0</v>
      </c>
      <c r="E42" s="194">
        <v>44956.0</v>
      </c>
      <c r="F42" s="232">
        <v>44969.0</v>
      </c>
      <c r="G42" s="106">
        <f t="shared" si="14"/>
        <v>1000</v>
      </c>
      <c r="H42" s="107">
        <f> G42/G3</f>
        <v>0.07547169811</v>
      </c>
      <c r="I42" s="25"/>
      <c r="J42" s="195"/>
      <c r="K42" s="225"/>
      <c r="L42" s="225"/>
      <c r="M42" s="225"/>
    </row>
    <row r="43">
      <c r="A43" s="27" t="b">
        <v>0</v>
      </c>
      <c r="B43" s="233" t="s">
        <v>145</v>
      </c>
      <c r="C43" s="233" t="s">
        <v>146</v>
      </c>
      <c r="D43" s="234"/>
      <c r="E43" s="235">
        <v>44970.0</v>
      </c>
      <c r="F43" s="21"/>
      <c r="G43" s="115"/>
      <c r="H43" s="31"/>
      <c r="I43" s="24"/>
      <c r="J43" s="236"/>
      <c r="K43" s="20"/>
      <c r="L43" s="20"/>
      <c r="M43" s="21"/>
    </row>
  </sheetData>
  <mergeCells count="31">
    <mergeCell ref="H1:H2"/>
    <mergeCell ref="J1:M1"/>
    <mergeCell ref="E6:E8"/>
    <mergeCell ref="F6:F8"/>
    <mergeCell ref="K6:K8"/>
    <mergeCell ref="L6:L8"/>
    <mergeCell ref="E13:E14"/>
    <mergeCell ref="F13:F14"/>
    <mergeCell ref="K13:K14"/>
    <mergeCell ref="L13:L14"/>
    <mergeCell ref="E28:E29"/>
    <mergeCell ref="E30:E32"/>
    <mergeCell ref="F30:F32"/>
    <mergeCell ref="E38:F38"/>
    <mergeCell ref="A1:B2"/>
    <mergeCell ref="C1:C2"/>
    <mergeCell ref="D1:D2"/>
    <mergeCell ref="E1:E2"/>
    <mergeCell ref="F1:F2"/>
    <mergeCell ref="G1:G2"/>
    <mergeCell ref="I1:I43"/>
    <mergeCell ref="E43:F43"/>
    <mergeCell ref="J38:M38"/>
    <mergeCell ref="J43:M43"/>
    <mergeCell ref="E25:E26"/>
    <mergeCell ref="F25:F26"/>
    <mergeCell ref="K25:K26"/>
    <mergeCell ref="L25:L26"/>
    <mergeCell ref="K28:K29"/>
    <mergeCell ref="K30:K32"/>
    <mergeCell ref="L30:L32"/>
  </mergeCells>
  <drawing r:id="rId1"/>
</worksheet>
</file>