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ne\OneDrive\Desktop\Uni\Master Thesis\Program\data\"/>
    </mc:Choice>
  </mc:AlternateContent>
  <xr:revisionPtr revIDLastSave="0" documentId="13_ncr:1_{DC07ED04-B0F6-45AA-9246-08C7D7ECA781}" xr6:coauthVersionLast="47" xr6:coauthVersionMax="47" xr10:uidLastSave="{00000000-0000-0000-0000-000000000000}"/>
  <bookViews>
    <workbookView xWindow="-93" yWindow="-93" windowWidth="25786" windowHeight="13866" activeTab="3" xr2:uid="{662D8E27-B371-4312-AB71-68EE945A7946}"/>
  </bookViews>
  <sheets>
    <sheet name="stoichiometric_matrix" sheetId="2" r:id="rId1"/>
    <sheet name="circulating_metabolites" sheetId="4" r:id="rId2"/>
    <sheet name="tissue_reactions" sheetId="5" r:id="rId3"/>
    <sheet name="Vm" sheetId="6" r:id="rId4"/>
    <sheet name="Km" sheetId="7" r:id="rId5"/>
    <sheet name="mu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6" l="1"/>
  <c r="H15" i="6"/>
  <c r="H23" i="6"/>
  <c r="I14" i="6"/>
  <c r="I15" i="6"/>
  <c r="I19" i="6"/>
  <c r="I23" i="6"/>
  <c r="I24" i="6"/>
  <c r="I30" i="6"/>
  <c r="C14" i="6"/>
  <c r="C15" i="6"/>
  <c r="D14" i="6"/>
  <c r="D15" i="6"/>
  <c r="D23" i="6"/>
  <c r="E13" i="6"/>
  <c r="E14" i="6"/>
  <c r="E15" i="6"/>
  <c r="E23" i="6"/>
  <c r="F7" i="6"/>
  <c r="F9" i="6"/>
  <c r="F13" i="6"/>
  <c r="F14" i="6"/>
  <c r="F15" i="6"/>
  <c r="F20" i="6"/>
  <c r="F21" i="6"/>
  <c r="G9" i="6"/>
  <c r="G13" i="6"/>
  <c r="G14" i="6"/>
  <c r="G15" i="6"/>
  <c r="G20" i="6"/>
  <c r="G23" i="6"/>
</calcChain>
</file>

<file path=xl/sharedStrings.xml><?xml version="1.0" encoding="utf-8"?>
<sst xmlns="http://schemas.openxmlformats.org/spreadsheetml/2006/main" count="395" uniqueCount="96">
  <si>
    <t>Reaction</t>
  </si>
  <si>
    <t>GLC</t>
  </si>
  <si>
    <t>G6P</t>
  </si>
  <si>
    <t>GA3P</t>
  </si>
  <si>
    <t>PYR</t>
  </si>
  <si>
    <t>ACoA</t>
  </si>
  <si>
    <t>OXA</t>
  </si>
  <si>
    <t>CIT</t>
  </si>
  <si>
    <t>LAC</t>
  </si>
  <si>
    <t>AA</t>
  </si>
  <si>
    <t>FFA</t>
  </si>
  <si>
    <t>TGL</t>
  </si>
  <si>
    <t>GLR</t>
  </si>
  <si>
    <t>KET</t>
  </si>
  <si>
    <t>PRO</t>
  </si>
  <si>
    <t>TGL_AP</t>
  </si>
  <si>
    <t>INS</t>
  </si>
  <si>
    <t>GLU</t>
  </si>
  <si>
    <t>Metabolites</t>
  </si>
  <si>
    <t>GLY</t>
  </si>
  <si>
    <t>GLC -&gt; G6P</t>
  </si>
  <si>
    <t>G6P -&gt; GLC</t>
  </si>
  <si>
    <t>G6P -&gt; GA3P</t>
  </si>
  <si>
    <t>GA3P -&gt; G6P</t>
  </si>
  <si>
    <t>G6P -&gt; GLY</t>
  </si>
  <si>
    <t>GLY -&gt; G6P</t>
  </si>
  <si>
    <t>GA3P -&gt; PYR</t>
  </si>
  <si>
    <t>PYR -&gt; GA3P</t>
  </si>
  <si>
    <t>PYR -&gt; LAC</t>
  </si>
  <si>
    <t>LAC -&gt; PYR</t>
  </si>
  <si>
    <t>PYR -&gt; AA</t>
  </si>
  <si>
    <t>AA -&gt; PYR</t>
  </si>
  <si>
    <t>PYR -&gt; ACoA</t>
  </si>
  <si>
    <t>ACoA + OXA -&gt; CIT</t>
  </si>
  <si>
    <t>CIT -&gt; OXA</t>
  </si>
  <si>
    <t>OXA -&gt; PYR</t>
  </si>
  <si>
    <t>PYR -&gt; OXA</t>
  </si>
  <si>
    <t>GLR -&gt; GA3P</t>
  </si>
  <si>
    <t>GA3P -&gt; GLR</t>
  </si>
  <si>
    <t>3FFA + GLR -&gt; TGL</t>
  </si>
  <si>
    <t>TGL -&gt; 3FFA + GLR</t>
  </si>
  <si>
    <t>FFA -&gt; ACoA</t>
  </si>
  <si>
    <t>ACoA -&gt; FFA</t>
  </si>
  <si>
    <t>KET -&gt; ACoA</t>
  </si>
  <si>
    <t>ACoA -&gt; KET</t>
  </si>
  <si>
    <t>AA -&gt; PRO</t>
  </si>
  <si>
    <t>PRO -&gt; AA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</si>
  <si>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</si>
  <si>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</si>
  <si>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</si>
  <si>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</si>
  <si>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</si>
  <si>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</si>
  <si>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</si>
  <si>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</si>
  <si>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</si>
  <si>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</si>
  <si>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</si>
  <si>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</si>
  <si>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</si>
  <si>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</si>
  <si>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</si>
  <si>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</si>
  <si>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</si>
  <si>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</si>
  <si>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</si>
  <si>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</si>
  <si>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</si>
  <si>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</si>
  <si>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</si>
  <si>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</si>
  <si>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</si>
  <si>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</si>
  <si>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</si>
  <si>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</si>
  <si>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</si>
  <si>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</si>
  <si>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</si>
  <si>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3FFA + GLR -&gt; TGL_AP</t>
  </si>
  <si>
    <t>TGL_AP -&gt; 3FFA + GLR</t>
  </si>
  <si>
    <t>Insulin -&gt; Formation and Breakdown</t>
  </si>
  <si>
    <t>Glucagon -&gt; Formation and Breakdown</t>
  </si>
  <si>
    <t>circulating</t>
  </si>
  <si>
    <t>Brain</t>
  </si>
  <si>
    <t>Heart</t>
  </si>
  <si>
    <t>Gut</t>
  </si>
  <si>
    <t>Liver</t>
  </si>
  <si>
    <t>Kidney</t>
  </si>
  <si>
    <t>Muscle</t>
  </si>
  <si>
    <t>Adipose</t>
  </si>
  <si>
    <t>Vm [mM/min]</t>
  </si>
  <si>
    <t>Km  [mmol/L]</t>
  </si>
  <si>
    <t>mu</t>
  </si>
  <si>
    <t>[0.0000045, 0.00001, 0.00001]</t>
  </si>
  <si>
    <t>[0.0178, 0.05, 0.05]</t>
  </si>
  <si>
    <t>[0.1368, 0.1, 0.1]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</si>
</sst>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Consolas"/>
      <family val="3"/>
    </font>
    <font>
      <sz val="11"/>
      <color theme="0" tint="-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2" xfId="0" applyFont="1" applyBorder="1"/>
    <xf numFmtId="0" fontId="3" fillId="0" borderId="0" xfId="0" applyFont="1" applyAlignment="1">
      <alignment horizontal="left" vertical="center" indent="1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165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3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CB6A8-93AB-4779-A1FE-77DEB2A68FD1}">
  <dimension ref="A1:T32"/>
  <sheetViews>
    <sheetView zoomScale="91" workbookViewId="0">
      <pane ySplit="1" topLeftCell="A2" activePane="bottomLeft" state="frozen"/>
      <selection pane="bottomLeft" activeCell="M22" sqref="M22"/>
    </sheetView>
  </sheetViews>
  <sheetFormatPr defaultRowHeight="14.35" x14ac:dyDescent="0.5"/>
  <cols>
    <col min="2" max="2" width="31.1171875" bestFit="1" customWidth="1"/>
    <col min="3" max="20" width="7.29296875" style="1" customWidth="1"/>
  </cols>
  <sheetData>
    <row r="1" spans="1:20" x14ac:dyDescent="0.5">
      <c r="A1" s="3" t="s">
        <v>0</v>
      </c>
      <c r="B1" s="4" t="s">
        <v>18</v>
      </c>
      <c r="C1" s="5" t="s">
        <v>1</v>
      </c>
      <c r="D1" s="5" t="s">
        <v>2</v>
      </c>
      <c r="E1" s="5" t="s">
        <v>19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</row>
    <row r="2" spans="1:20" x14ac:dyDescent="0.5">
      <c r="A2" t="s">
        <v>47</v>
      </c>
      <c r="B2" s="2" t="s">
        <v>20</v>
      </c>
      <c r="C2" s="1">
        <v>-1</v>
      </c>
      <c r="D2" s="1">
        <v>1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</row>
    <row r="3" spans="1:20" x14ac:dyDescent="0.5">
      <c r="A3" t="s">
        <v>48</v>
      </c>
      <c r="B3" s="2" t="s">
        <v>21</v>
      </c>
      <c r="C3" s="1">
        <v>1</v>
      </c>
      <c r="D3" s="1">
        <v>-1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</row>
    <row r="4" spans="1:20" x14ac:dyDescent="0.5">
      <c r="A4" t="s">
        <v>49</v>
      </c>
      <c r="B4" s="2" t="s">
        <v>22</v>
      </c>
      <c r="C4" s="12">
        <v>0</v>
      </c>
      <c r="D4" s="1">
        <v>-1</v>
      </c>
      <c r="E4" s="12">
        <v>0</v>
      </c>
      <c r="F4" s="1">
        <v>2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</row>
    <row r="5" spans="1:20" x14ac:dyDescent="0.5">
      <c r="A5" t="s">
        <v>50</v>
      </c>
      <c r="B5" s="2" t="s">
        <v>23</v>
      </c>
      <c r="C5" s="12">
        <v>0</v>
      </c>
      <c r="D5" s="1">
        <v>1</v>
      </c>
      <c r="E5" s="12">
        <v>0</v>
      </c>
      <c r="F5" s="1">
        <v>-2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</row>
    <row r="6" spans="1:20" x14ac:dyDescent="0.5">
      <c r="A6" t="s">
        <v>51</v>
      </c>
      <c r="B6" s="2" t="s">
        <v>24</v>
      </c>
      <c r="C6" s="12">
        <v>0</v>
      </c>
      <c r="D6" s="1">
        <v>-1</v>
      </c>
      <c r="E6" s="1">
        <v>1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</row>
    <row r="7" spans="1:20" x14ac:dyDescent="0.5">
      <c r="A7" t="s">
        <v>52</v>
      </c>
      <c r="B7" s="2" t="s">
        <v>25</v>
      </c>
      <c r="C7" s="12">
        <v>0</v>
      </c>
      <c r="D7" s="1">
        <v>1</v>
      </c>
      <c r="E7" s="1">
        <v>-1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</row>
    <row r="8" spans="1:20" x14ac:dyDescent="0.5">
      <c r="A8" t="s">
        <v>53</v>
      </c>
      <c r="B8" s="2" t="s">
        <v>26</v>
      </c>
      <c r="C8" s="12">
        <v>0</v>
      </c>
      <c r="D8" s="12">
        <v>0</v>
      </c>
      <c r="E8" s="12">
        <v>0</v>
      </c>
      <c r="F8" s="1">
        <v>-1</v>
      </c>
      <c r="G8" s="1">
        <v>1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</row>
    <row r="9" spans="1:20" x14ac:dyDescent="0.5">
      <c r="A9" t="s">
        <v>54</v>
      </c>
      <c r="B9" s="2" t="s">
        <v>27</v>
      </c>
      <c r="C9" s="12">
        <v>0</v>
      </c>
      <c r="D9" s="12">
        <v>0</v>
      </c>
      <c r="E9" s="12">
        <v>0</v>
      </c>
      <c r="F9" s="1">
        <v>1</v>
      </c>
      <c r="G9" s="1">
        <v>-1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</row>
    <row r="10" spans="1:20" x14ac:dyDescent="0.5">
      <c r="A10" t="s">
        <v>55</v>
      </c>
      <c r="B10" s="2" t="s">
        <v>28</v>
      </c>
      <c r="C10" s="12">
        <v>0</v>
      </c>
      <c r="D10" s="12">
        <v>0</v>
      </c>
      <c r="E10" s="12">
        <v>0</v>
      </c>
      <c r="F10" s="12">
        <v>0</v>
      </c>
      <c r="G10" s="1">
        <v>-1</v>
      </c>
      <c r="H10" s="12">
        <v>0</v>
      </c>
      <c r="I10" s="12">
        <v>0</v>
      </c>
      <c r="J10" s="12">
        <v>0</v>
      </c>
      <c r="K10" s="1">
        <v>1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</row>
    <row r="11" spans="1:20" x14ac:dyDescent="0.5">
      <c r="A11" t="s">
        <v>56</v>
      </c>
      <c r="B11" s="2" t="s">
        <v>29</v>
      </c>
      <c r="C11" s="12">
        <v>0</v>
      </c>
      <c r="D11" s="12">
        <v>0</v>
      </c>
      <c r="E11" s="12">
        <v>0</v>
      </c>
      <c r="F11" s="12">
        <v>0</v>
      </c>
      <c r="G11" s="1">
        <v>1</v>
      </c>
      <c r="H11" s="12">
        <v>0</v>
      </c>
      <c r="I11" s="12">
        <v>0</v>
      </c>
      <c r="J11" s="12">
        <v>0</v>
      </c>
      <c r="K11" s="1">
        <v>-1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</row>
    <row r="12" spans="1:20" x14ac:dyDescent="0.5">
      <c r="A12" t="s">
        <v>57</v>
      </c>
      <c r="B12" s="2" t="s">
        <v>30</v>
      </c>
      <c r="C12" s="12">
        <v>0</v>
      </c>
      <c r="D12" s="12">
        <v>0</v>
      </c>
      <c r="E12" s="12">
        <v>0</v>
      </c>
      <c r="F12" s="12">
        <v>0</v>
      </c>
      <c r="G12" s="1">
        <v>-1</v>
      </c>
      <c r="H12" s="12">
        <v>0</v>
      </c>
      <c r="I12" s="12">
        <v>0</v>
      </c>
      <c r="J12" s="12">
        <v>0</v>
      </c>
      <c r="K12" s="12">
        <v>0</v>
      </c>
      <c r="L12" s="1">
        <v>1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</row>
    <row r="13" spans="1:20" x14ac:dyDescent="0.5">
      <c r="A13" t="s">
        <v>58</v>
      </c>
      <c r="B13" s="2" t="s">
        <v>31</v>
      </c>
      <c r="C13" s="12">
        <v>0</v>
      </c>
      <c r="D13" s="12">
        <v>0</v>
      </c>
      <c r="E13" s="12">
        <v>0</v>
      </c>
      <c r="F13" s="12">
        <v>0</v>
      </c>
      <c r="G13" s="1">
        <v>1</v>
      </c>
      <c r="H13" s="12">
        <v>0</v>
      </c>
      <c r="I13" s="12">
        <v>0</v>
      </c>
      <c r="J13" s="12">
        <v>0</v>
      </c>
      <c r="K13" s="12">
        <v>0</v>
      </c>
      <c r="L13" s="1">
        <v>-1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</row>
    <row r="14" spans="1:20" x14ac:dyDescent="0.5">
      <c r="A14" t="s">
        <v>59</v>
      </c>
      <c r="B14" s="2" t="s">
        <v>32</v>
      </c>
      <c r="C14" s="12">
        <v>0</v>
      </c>
      <c r="D14" s="12">
        <v>0</v>
      </c>
      <c r="E14" s="12">
        <v>0</v>
      </c>
      <c r="F14" s="12">
        <v>0</v>
      </c>
      <c r="G14" s="1">
        <v>-1</v>
      </c>
      <c r="H14" s="1">
        <v>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</row>
    <row r="15" spans="1:20" x14ac:dyDescent="0.5">
      <c r="A15" t="s">
        <v>60</v>
      </c>
      <c r="B15" s="2" t="s">
        <v>33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">
        <v>-1</v>
      </c>
      <c r="I15" s="1">
        <v>-1</v>
      </c>
      <c r="J15" s="1">
        <v>1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</row>
    <row r="16" spans="1:20" x14ac:dyDescent="0.5">
      <c r="A16" t="s">
        <v>61</v>
      </c>
      <c r="B16" s="2" t="s">
        <v>34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">
        <v>1</v>
      </c>
      <c r="J16" s="1">
        <v>-1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</row>
    <row r="17" spans="1:20" x14ac:dyDescent="0.5">
      <c r="A17" t="s">
        <v>62</v>
      </c>
      <c r="B17" s="2" t="s">
        <v>35</v>
      </c>
      <c r="C17" s="12">
        <v>0</v>
      </c>
      <c r="D17" s="12">
        <v>0</v>
      </c>
      <c r="E17" s="12">
        <v>0</v>
      </c>
      <c r="F17" s="12">
        <v>0</v>
      </c>
      <c r="G17" s="1">
        <v>1</v>
      </c>
      <c r="H17" s="12">
        <v>0</v>
      </c>
      <c r="I17" s="1">
        <v>-1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</row>
    <row r="18" spans="1:20" x14ac:dyDescent="0.5">
      <c r="A18" t="s">
        <v>63</v>
      </c>
      <c r="B18" s="2" t="s">
        <v>36</v>
      </c>
      <c r="C18" s="12">
        <v>0</v>
      </c>
      <c r="D18" s="12">
        <v>0</v>
      </c>
      <c r="E18" s="12">
        <v>0</v>
      </c>
      <c r="F18" s="12">
        <v>0</v>
      </c>
      <c r="G18" s="1">
        <v>-1</v>
      </c>
      <c r="H18" s="12">
        <v>0</v>
      </c>
      <c r="I18" s="1">
        <v>1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</row>
    <row r="19" spans="1:20" x14ac:dyDescent="0.5">
      <c r="A19" t="s">
        <v>64</v>
      </c>
      <c r="B19" s="2" t="s">
        <v>38</v>
      </c>
      <c r="C19" s="12">
        <v>0</v>
      </c>
      <c r="D19" s="12">
        <v>0</v>
      </c>
      <c r="E19" s="12">
        <v>0</v>
      </c>
      <c r="F19" s="1">
        <v>-1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">
        <v>1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</row>
    <row r="20" spans="1:20" x14ac:dyDescent="0.5">
      <c r="A20" t="s">
        <v>65</v>
      </c>
      <c r="B20" s="2" t="s">
        <v>37</v>
      </c>
      <c r="C20" s="12">
        <v>0</v>
      </c>
      <c r="D20" s="12">
        <v>0</v>
      </c>
      <c r="E20" s="12">
        <v>0</v>
      </c>
      <c r="F20" s="1">
        <v>1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">
        <v>-1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</row>
    <row r="21" spans="1:20" x14ac:dyDescent="0.5">
      <c r="A21" t="s">
        <v>66</v>
      </c>
      <c r="B21" s="2" t="s">
        <v>39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">
        <v>-3</v>
      </c>
      <c r="N21" s="1">
        <v>1</v>
      </c>
      <c r="O21" s="1">
        <v>-1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</row>
    <row r="22" spans="1:20" x14ac:dyDescent="0.5">
      <c r="A22" t="s">
        <v>67</v>
      </c>
      <c r="B22" s="2" t="s">
        <v>40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">
        <v>3</v>
      </c>
      <c r="N22" s="1">
        <v>-1</v>
      </c>
      <c r="O22" s="1">
        <v>1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</row>
    <row r="23" spans="1:20" x14ac:dyDescent="0.5">
      <c r="A23" t="s">
        <v>68</v>
      </c>
      <c r="B23" s="2" t="s">
        <v>41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">
        <v>7</v>
      </c>
      <c r="I23" s="12">
        <v>0</v>
      </c>
      <c r="J23" s="12">
        <v>0</v>
      </c>
      <c r="K23" s="12">
        <v>0</v>
      </c>
      <c r="L23" s="12">
        <v>0</v>
      </c>
      <c r="M23" s="1">
        <v>-1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</row>
    <row r="24" spans="1:20" x14ac:dyDescent="0.5">
      <c r="A24" t="s">
        <v>69</v>
      </c>
      <c r="B24" s="2" t="s">
        <v>42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">
        <v>-7</v>
      </c>
      <c r="I24" s="12">
        <v>0</v>
      </c>
      <c r="J24" s="12">
        <v>0</v>
      </c>
      <c r="K24" s="12">
        <v>0</v>
      </c>
      <c r="L24" s="12">
        <v>0</v>
      </c>
      <c r="M24" s="1">
        <v>1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</row>
    <row r="25" spans="1:20" x14ac:dyDescent="0.5">
      <c r="A25" t="s">
        <v>70</v>
      </c>
      <c r="B25" s="2" t="s">
        <v>43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">
        <v>1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">
        <v>-1</v>
      </c>
      <c r="Q25" s="12">
        <v>0</v>
      </c>
      <c r="R25" s="12">
        <v>0</v>
      </c>
      <c r="S25" s="12">
        <v>0</v>
      </c>
      <c r="T25" s="12">
        <v>0</v>
      </c>
    </row>
    <row r="26" spans="1:20" x14ac:dyDescent="0.5">
      <c r="A26" t="s">
        <v>71</v>
      </c>
      <c r="B26" s="2" t="s">
        <v>44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">
        <v>-1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">
        <v>1</v>
      </c>
      <c r="Q26" s="12">
        <v>0</v>
      </c>
      <c r="R26" s="12">
        <v>0</v>
      </c>
      <c r="S26" s="12">
        <v>0</v>
      </c>
      <c r="T26" s="12">
        <v>0</v>
      </c>
    </row>
    <row r="27" spans="1:20" x14ac:dyDescent="0.5">
      <c r="A27" t="s">
        <v>72</v>
      </c>
      <c r="B27" s="2" t="s">
        <v>45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">
        <v>-1</v>
      </c>
      <c r="M27" s="12">
        <v>0</v>
      </c>
      <c r="N27" s="12">
        <v>0</v>
      </c>
      <c r="O27" s="12">
        <v>0</v>
      </c>
      <c r="P27" s="12">
        <v>0</v>
      </c>
      <c r="Q27" s="1">
        <v>1</v>
      </c>
      <c r="R27" s="12">
        <v>0</v>
      </c>
      <c r="S27" s="12">
        <v>0</v>
      </c>
      <c r="T27" s="12">
        <v>0</v>
      </c>
    </row>
    <row r="28" spans="1:20" x14ac:dyDescent="0.5">
      <c r="A28" t="s">
        <v>73</v>
      </c>
      <c r="B28" s="2" t="s">
        <v>46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">
        <v>1</v>
      </c>
      <c r="M28" s="12">
        <v>0</v>
      </c>
      <c r="N28" s="12">
        <v>0</v>
      </c>
      <c r="O28" s="12">
        <v>0</v>
      </c>
      <c r="P28" s="12">
        <v>0</v>
      </c>
      <c r="Q28" s="1">
        <v>-1</v>
      </c>
      <c r="R28" s="12">
        <v>0</v>
      </c>
      <c r="S28" s="12">
        <v>0</v>
      </c>
      <c r="T28" s="12">
        <v>0</v>
      </c>
    </row>
    <row r="29" spans="1:20" x14ac:dyDescent="0.5">
      <c r="A29" t="s">
        <v>74</v>
      </c>
      <c r="B29" s="2" t="s">
        <v>78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">
        <v>-3</v>
      </c>
      <c r="N29" s="12">
        <v>0</v>
      </c>
      <c r="O29" s="1">
        <v>-1</v>
      </c>
      <c r="P29" s="12">
        <v>0</v>
      </c>
      <c r="Q29" s="12">
        <v>0</v>
      </c>
      <c r="R29" s="1">
        <v>1</v>
      </c>
      <c r="S29" s="12">
        <v>0</v>
      </c>
      <c r="T29" s="12">
        <v>0</v>
      </c>
    </row>
    <row r="30" spans="1:20" x14ac:dyDescent="0.5">
      <c r="A30" t="s">
        <v>75</v>
      </c>
      <c r="B30" s="2" t="s">
        <v>79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">
        <v>3</v>
      </c>
      <c r="N30" s="12">
        <v>0</v>
      </c>
      <c r="O30" s="1">
        <v>1</v>
      </c>
      <c r="P30" s="12">
        <v>0</v>
      </c>
      <c r="Q30" s="12">
        <v>0</v>
      </c>
      <c r="R30" s="1">
        <v>-1</v>
      </c>
      <c r="S30" s="12">
        <v>0</v>
      </c>
      <c r="T30" s="12">
        <v>0</v>
      </c>
    </row>
    <row r="31" spans="1:20" x14ac:dyDescent="0.5">
      <c r="A31" t="s">
        <v>76</v>
      </c>
      <c r="B31" s="2" t="s">
        <v>80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">
        <v>1</v>
      </c>
      <c r="T31" s="12">
        <v>0</v>
      </c>
    </row>
    <row r="32" spans="1:20" x14ac:dyDescent="0.5">
      <c r="A32" t="s">
        <v>77</v>
      </c>
      <c r="B32" s="2" t="s">
        <v>81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206A6-D16C-44B1-9A7E-D1474506BC87}">
  <dimension ref="A1:S5"/>
  <sheetViews>
    <sheetView topLeftCell="L1" workbookViewId="0">
      <selection activeCell="P7" sqref="P7"/>
    </sheetView>
  </sheetViews>
  <sheetFormatPr defaultRowHeight="14.35" x14ac:dyDescent="0.5"/>
  <cols>
    <col min="1" max="1" width="10.29296875" bestFit="1" customWidth="1"/>
    <col min="2" max="19" width="7.29296875" style="1" customWidth="1"/>
  </cols>
  <sheetData>
    <row r="1" spans="1:19" x14ac:dyDescent="0.5">
      <c r="A1" s="7" t="s">
        <v>18</v>
      </c>
      <c r="B1" s="6" t="s">
        <v>1</v>
      </c>
      <c r="C1" s="6" t="s">
        <v>2</v>
      </c>
      <c r="D1" s="6" t="s">
        <v>19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</row>
    <row r="2" spans="1:19" x14ac:dyDescent="0.5">
      <c r="A2" s="2" t="s">
        <v>82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 s="1">
        <v>1</v>
      </c>
    </row>
    <row r="3" spans="1:19" x14ac:dyDescent="0.5"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19" x14ac:dyDescent="0.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1:19" x14ac:dyDescent="0.5"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057F-CD47-431F-8259-80D112803A34}">
  <dimension ref="A1:I32"/>
  <sheetViews>
    <sheetView workbookViewId="0">
      <pane ySplit="1" topLeftCell="A2" activePane="bottomLeft" state="frozen"/>
      <selection pane="bottomLeft" activeCell="H2" sqref="H2:H32"/>
    </sheetView>
  </sheetViews>
  <sheetFormatPr defaultRowHeight="14.35" x14ac:dyDescent="0.5"/>
  <cols>
    <col min="2" max="2" width="31.1171875" bestFit="1" customWidth="1"/>
  </cols>
  <sheetData>
    <row r="1" spans="1:9" x14ac:dyDescent="0.5">
      <c r="A1" s="8" t="s">
        <v>0</v>
      </c>
      <c r="B1" s="7" t="s">
        <v>18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8" t="s">
        <v>89</v>
      </c>
    </row>
    <row r="2" spans="1:9" x14ac:dyDescent="0.5">
      <c r="A2" t="s">
        <v>47</v>
      </c>
      <c r="B2" s="2" t="s">
        <v>20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</row>
    <row r="3" spans="1:9" x14ac:dyDescent="0.5">
      <c r="A3" t="s">
        <v>48</v>
      </c>
      <c r="B3" s="2" t="s">
        <v>21</v>
      </c>
      <c r="C3" s="12">
        <v>0</v>
      </c>
      <c r="D3" s="12">
        <v>0</v>
      </c>
      <c r="E3" s="12">
        <v>0</v>
      </c>
      <c r="F3" s="1">
        <v>1</v>
      </c>
      <c r="G3" s="1">
        <v>1</v>
      </c>
      <c r="H3" s="12">
        <v>0</v>
      </c>
      <c r="I3" s="12">
        <v>0</v>
      </c>
    </row>
    <row r="4" spans="1:9" x14ac:dyDescent="0.5">
      <c r="A4" t="s">
        <v>49</v>
      </c>
      <c r="B4" s="2" t="s">
        <v>22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</row>
    <row r="5" spans="1:9" x14ac:dyDescent="0.5">
      <c r="A5" t="s">
        <v>50</v>
      </c>
      <c r="B5" s="2" t="s">
        <v>23</v>
      </c>
      <c r="C5" s="12">
        <v>0</v>
      </c>
      <c r="D5" s="12">
        <v>0</v>
      </c>
      <c r="E5" s="12">
        <v>0</v>
      </c>
      <c r="F5" s="1">
        <v>1</v>
      </c>
      <c r="G5" s="1">
        <v>1</v>
      </c>
      <c r="H5" s="12">
        <v>0</v>
      </c>
      <c r="I5" s="12">
        <v>0</v>
      </c>
    </row>
    <row r="6" spans="1:9" x14ac:dyDescent="0.5">
      <c r="A6" t="s">
        <v>51</v>
      </c>
      <c r="B6" s="2" t="s">
        <v>24</v>
      </c>
      <c r="C6" s="12">
        <v>0</v>
      </c>
      <c r="D6" s="12">
        <v>0</v>
      </c>
      <c r="E6" s="12">
        <v>0</v>
      </c>
      <c r="F6" s="1">
        <v>1</v>
      </c>
      <c r="G6" s="12">
        <v>0</v>
      </c>
      <c r="H6" s="1">
        <v>1</v>
      </c>
      <c r="I6" s="1">
        <v>0</v>
      </c>
    </row>
    <row r="7" spans="1:9" x14ac:dyDescent="0.5">
      <c r="A7" t="s">
        <v>52</v>
      </c>
      <c r="B7" s="2" t="s">
        <v>25</v>
      </c>
      <c r="C7" s="12">
        <v>0</v>
      </c>
      <c r="D7" s="12">
        <v>0</v>
      </c>
      <c r="E7" s="12">
        <v>0</v>
      </c>
      <c r="F7" s="1">
        <v>1</v>
      </c>
      <c r="G7" s="12">
        <v>0</v>
      </c>
      <c r="H7" s="1">
        <v>1</v>
      </c>
      <c r="I7" s="1">
        <v>0</v>
      </c>
    </row>
    <row r="8" spans="1:9" x14ac:dyDescent="0.5">
      <c r="A8" t="s">
        <v>53</v>
      </c>
      <c r="B8" s="2" t="s">
        <v>26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</row>
    <row r="9" spans="1:9" x14ac:dyDescent="0.5">
      <c r="A9" t="s">
        <v>54</v>
      </c>
      <c r="B9" s="2" t="s">
        <v>27</v>
      </c>
      <c r="C9" s="12">
        <v>0</v>
      </c>
      <c r="D9" s="12">
        <v>0</v>
      </c>
      <c r="E9" s="12">
        <v>0</v>
      </c>
      <c r="F9" s="1">
        <v>1</v>
      </c>
      <c r="G9" s="1">
        <v>1</v>
      </c>
      <c r="H9" s="12">
        <v>0</v>
      </c>
      <c r="I9" s="12">
        <v>0</v>
      </c>
    </row>
    <row r="10" spans="1:9" x14ac:dyDescent="0.5">
      <c r="A10" t="s">
        <v>55</v>
      </c>
      <c r="B10" s="2" t="s">
        <v>28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</row>
    <row r="11" spans="1:9" x14ac:dyDescent="0.5">
      <c r="A11" t="s">
        <v>56</v>
      </c>
      <c r="B11" s="2" t="s">
        <v>29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</row>
    <row r="12" spans="1:9" x14ac:dyDescent="0.5">
      <c r="A12" t="s">
        <v>57</v>
      </c>
      <c r="B12" s="2" t="s">
        <v>30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">
        <v>1</v>
      </c>
      <c r="I12" s="12">
        <v>0</v>
      </c>
    </row>
    <row r="13" spans="1:9" x14ac:dyDescent="0.5">
      <c r="A13" t="s">
        <v>58</v>
      </c>
      <c r="B13" s="2" t="s">
        <v>31</v>
      </c>
      <c r="C13" s="12">
        <v>0</v>
      </c>
      <c r="D13" s="12">
        <v>0</v>
      </c>
      <c r="E13" s="1">
        <v>1</v>
      </c>
      <c r="F13" s="1">
        <v>1</v>
      </c>
      <c r="G13" s="1">
        <v>1</v>
      </c>
      <c r="H13" s="12">
        <v>0</v>
      </c>
      <c r="I13" s="12">
        <v>0</v>
      </c>
    </row>
    <row r="14" spans="1:9" x14ac:dyDescent="0.5">
      <c r="A14" t="s">
        <v>59</v>
      </c>
      <c r="B14" s="2" t="s">
        <v>32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</row>
    <row r="15" spans="1:9" x14ac:dyDescent="0.5">
      <c r="A15" t="s">
        <v>60</v>
      </c>
      <c r="B15" s="2" t="s">
        <v>33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</row>
    <row r="16" spans="1:9" x14ac:dyDescent="0.5">
      <c r="A16" t="s">
        <v>61</v>
      </c>
      <c r="B16" s="2" t="s">
        <v>34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</row>
    <row r="17" spans="1:9" x14ac:dyDescent="0.5">
      <c r="A17" t="s">
        <v>62</v>
      </c>
      <c r="B17" s="2" t="s">
        <v>35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</row>
    <row r="18" spans="1:9" x14ac:dyDescent="0.5">
      <c r="A18" t="s">
        <v>63</v>
      </c>
      <c r="B18" s="2" t="s">
        <v>36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</row>
    <row r="19" spans="1:9" x14ac:dyDescent="0.5">
      <c r="A19" t="s">
        <v>64</v>
      </c>
      <c r="B19" s="2" t="s">
        <v>38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">
        <v>1</v>
      </c>
    </row>
    <row r="20" spans="1:9" x14ac:dyDescent="0.5">
      <c r="A20" t="s">
        <v>65</v>
      </c>
      <c r="B20" s="2" t="s">
        <v>37</v>
      </c>
      <c r="C20" s="12">
        <v>0</v>
      </c>
      <c r="D20" s="12">
        <v>0</v>
      </c>
      <c r="E20" s="12">
        <v>0</v>
      </c>
      <c r="F20" s="1">
        <v>1</v>
      </c>
      <c r="G20" s="1">
        <v>1</v>
      </c>
      <c r="H20" s="12">
        <v>0</v>
      </c>
      <c r="I20" s="12">
        <v>0</v>
      </c>
    </row>
    <row r="21" spans="1:9" x14ac:dyDescent="0.5">
      <c r="A21" t="s">
        <v>66</v>
      </c>
      <c r="B21" s="2" t="s">
        <v>39</v>
      </c>
      <c r="C21" s="12">
        <v>0</v>
      </c>
      <c r="D21" s="12">
        <v>0</v>
      </c>
      <c r="E21" s="12">
        <v>0</v>
      </c>
      <c r="F21" s="1">
        <v>1</v>
      </c>
      <c r="G21" s="12">
        <v>0</v>
      </c>
      <c r="H21" s="12">
        <v>0</v>
      </c>
      <c r="I21" s="12">
        <v>0</v>
      </c>
    </row>
    <row r="22" spans="1:9" x14ac:dyDescent="0.5">
      <c r="A22" t="s">
        <v>67</v>
      </c>
      <c r="B22" s="2" t="s">
        <v>40</v>
      </c>
      <c r="C22" s="12">
        <v>0</v>
      </c>
      <c r="D22" s="1">
        <v>1</v>
      </c>
      <c r="E22" s="12">
        <v>0</v>
      </c>
      <c r="F22" s="12">
        <v>0</v>
      </c>
      <c r="G22" s="12">
        <v>0</v>
      </c>
      <c r="H22" s="1">
        <v>1</v>
      </c>
      <c r="I22" s="1">
        <v>1</v>
      </c>
    </row>
    <row r="23" spans="1:9" x14ac:dyDescent="0.5">
      <c r="A23" t="s">
        <v>68</v>
      </c>
      <c r="B23" s="2" t="s">
        <v>41</v>
      </c>
      <c r="C23" s="12">
        <v>0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</row>
    <row r="24" spans="1:9" x14ac:dyDescent="0.5">
      <c r="A24" t="s">
        <v>69</v>
      </c>
      <c r="B24" s="2" t="s">
        <v>42</v>
      </c>
      <c r="C24" s="12">
        <v>0</v>
      </c>
      <c r="D24" s="12">
        <v>0</v>
      </c>
      <c r="E24" s="12">
        <v>0</v>
      </c>
      <c r="F24" s="1">
        <v>1</v>
      </c>
      <c r="G24" s="12">
        <v>0</v>
      </c>
      <c r="H24" s="12">
        <v>0</v>
      </c>
      <c r="I24" s="1">
        <v>1</v>
      </c>
    </row>
    <row r="25" spans="1:9" x14ac:dyDescent="0.5">
      <c r="A25" t="s">
        <v>70</v>
      </c>
      <c r="B25" s="2" t="s">
        <v>43</v>
      </c>
      <c r="C25" s="1">
        <v>1</v>
      </c>
      <c r="D25" s="1">
        <v>1</v>
      </c>
      <c r="E25" s="12">
        <v>0</v>
      </c>
      <c r="F25" s="12">
        <v>0</v>
      </c>
      <c r="G25" s="12">
        <v>0</v>
      </c>
      <c r="H25" s="1">
        <v>1</v>
      </c>
      <c r="I25" s="12">
        <v>0</v>
      </c>
    </row>
    <row r="26" spans="1:9" x14ac:dyDescent="0.5">
      <c r="A26" t="s">
        <v>71</v>
      </c>
      <c r="B26" s="2" t="s">
        <v>44</v>
      </c>
      <c r="C26" s="12">
        <v>0</v>
      </c>
      <c r="D26" s="12">
        <v>0</v>
      </c>
      <c r="E26" s="12">
        <v>0</v>
      </c>
      <c r="F26" s="1">
        <v>1</v>
      </c>
      <c r="G26" s="12">
        <v>0</v>
      </c>
      <c r="H26" s="12">
        <v>0</v>
      </c>
      <c r="I26" s="12">
        <v>0</v>
      </c>
    </row>
    <row r="27" spans="1:9" x14ac:dyDescent="0.5">
      <c r="A27" t="s">
        <v>72</v>
      </c>
      <c r="B27" s="2" t="s">
        <v>45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">
        <v>1</v>
      </c>
      <c r="I27" s="12">
        <v>0</v>
      </c>
    </row>
    <row r="28" spans="1:9" x14ac:dyDescent="0.5">
      <c r="A28" t="s">
        <v>73</v>
      </c>
      <c r="B28" s="2" t="s">
        <v>46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">
        <v>1</v>
      </c>
      <c r="I28" s="12">
        <v>0</v>
      </c>
    </row>
    <row r="29" spans="1:9" x14ac:dyDescent="0.5">
      <c r="A29" t="s">
        <v>74</v>
      </c>
      <c r="B29" s="2" t="s">
        <v>78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">
        <v>1</v>
      </c>
    </row>
    <row r="30" spans="1:9" x14ac:dyDescent="0.5">
      <c r="A30" t="s">
        <v>75</v>
      </c>
      <c r="B30" s="2" t="s">
        <v>79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">
        <v>1</v>
      </c>
    </row>
    <row r="31" spans="1:9" x14ac:dyDescent="0.5">
      <c r="A31" t="s">
        <v>76</v>
      </c>
      <c r="B31" s="2" t="s">
        <v>80</v>
      </c>
      <c r="C31" s="12">
        <v>0</v>
      </c>
      <c r="D31" s="12">
        <v>0</v>
      </c>
      <c r="E31" s="12">
        <v>0</v>
      </c>
      <c r="F31" s="1">
        <v>1</v>
      </c>
      <c r="G31" s="1">
        <v>1</v>
      </c>
      <c r="H31" s="1">
        <v>1</v>
      </c>
      <c r="I31" s="1">
        <v>1</v>
      </c>
    </row>
    <row r="32" spans="1:9" x14ac:dyDescent="0.5">
      <c r="A32" t="s">
        <v>77</v>
      </c>
      <c r="B32" s="2" t="s">
        <v>81</v>
      </c>
      <c r="C32" s="12">
        <v>0</v>
      </c>
      <c r="D32" s="12">
        <v>0</v>
      </c>
      <c r="E32" s="12">
        <v>0</v>
      </c>
      <c r="F32" s="1">
        <v>1</v>
      </c>
      <c r="G32" s="12">
        <v>0</v>
      </c>
      <c r="H32" s="12">
        <v>0</v>
      </c>
      <c r="I32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3A83F-5B0B-40E0-801E-9F0D589F8A7C}">
  <dimension ref="A1:I32"/>
  <sheetViews>
    <sheetView tabSelected="1" workbookViewId="0">
      <pane ySplit="1" topLeftCell="A2" activePane="bottomLeft" state="frozen"/>
      <selection pane="bottomLeft" activeCell="H32" sqref="H2:H32"/>
    </sheetView>
  </sheetViews>
  <sheetFormatPr defaultRowHeight="14.35" x14ac:dyDescent="0.5"/>
  <cols>
    <col min="1" max="1" width="11.703125" bestFit="1" customWidth="1"/>
    <col min="2" max="2" width="31.1171875" bestFit="1" customWidth="1"/>
    <col min="3" max="9" width="9.5859375" customWidth="1"/>
  </cols>
  <sheetData>
    <row r="1" spans="1:9" x14ac:dyDescent="0.5">
      <c r="A1" s="8" t="s">
        <v>90</v>
      </c>
      <c r="B1" s="7" t="s">
        <v>18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8" t="s">
        <v>89</v>
      </c>
    </row>
    <row r="2" spans="1:9" x14ac:dyDescent="0.5">
      <c r="A2" t="s">
        <v>47</v>
      </c>
      <c r="B2" s="2" t="s">
        <v>20</v>
      </c>
      <c r="C2" s="10">
        <v>0.39629999999999999</v>
      </c>
      <c r="D2" s="10">
        <v>0.12429999999999999</v>
      </c>
      <c r="E2" s="10">
        <v>0.25640000000000002</v>
      </c>
      <c r="F2" s="10">
        <v>0.4274</v>
      </c>
      <c r="G2" s="10">
        <v>0.25640000000000002</v>
      </c>
      <c r="H2" s="10">
        <v>0.2331</v>
      </c>
      <c r="I2" s="10">
        <v>7.7700000000000005E-2</v>
      </c>
    </row>
    <row r="3" spans="1:9" x14ac:dyDescent="0.5">
      <c r="A3" t="s">
        <v>48</v>
      </c>
      <c r="B3" s="2" t="s">
        <v>21</v>
      </c>
      <c r="C3" s="11">
        <v>0</v>
      </c>
      <c r="D3" s="11">
        <v>0</v>
      </c>
      <c r="E3" s="11">
        <v>0</v>
      </c>
      <c r="F3" s="10">
        <v>0.622</v>
      </c>
      <c r="G3" s="10">
        <v>0.15540000000000001</v>
      </c>
      <c r="H3" s="11">
        <v>0</v>
      </c>
      <c r="I3" s="11">
        <v>0</v>
      </c>
    </row>
    <row r="4" spans="1:9" x14ac:dyDescent="0.5">
      <c r="A4" t="s">
        <v>49</v>
      </c>
      <c r="B4" s="2" t="s">
        <v>22</v>
      </c>
      <c r="C4" s="10">
        <v>0.39629999999999999</v>
      </c>
      <c r="D4" s="10">
        <v>0.32800000000000001</v>
      </c>
      <c r="E4" s="10">
        <v>0.32800000000000001</v>
      </c>
      <c r="F4" s="10">
        <v>0.32800000000000001</v>
      </c>
      <c r="G4" s="10">
        <v>0.32800000000000001</v>
      </c>
      <c r="H4" s="10">
        <v>0.32800000000000001</v>
      </c>
      <c r="I4" s="10">
        <v>0.32800000000000001</v>
      </c>
    </row>
    <row r="5" spans="1:9" x14ac:dyDescent="0.5">
      <c r="A5" t="s">
        <v>50</v>
      </c>
      <c r="B5" s="2" t="s">
        <v>23</v>
      </c>
      <c r="C5" s="11">
        <v>0</v>
      </c>
      <c r="D5" s="11">
        <v>0</v>
      </c>
      <c r="E5" s="11">
        <v>0</v>
      </c>
      <c r="F5" s="10">
        <v>0.2331</v>
      </c>
      <c r="G5" s="10">
        <v>0.15540000000000001</v>
      </c>
      <c r="H5" s="11">
        <v>0</v>
      </c>
      <c r="I5" s="11">
        <v>0</v>
      </c>
    </row>
    <row r="6" spans="1:9" x14ac:dyDescent="0.5">
      <c r="A6" t="s">
        <v>51</v>
      </c>
      <c r="B6" s="2" t="s">
        <v>24</v>
      </c>
      <c r="C6" s="11">
        <v>0</v>
      </c>
      <c r="D6" s="11">
        <v>0</v>
      </c>
      <c r="E6" s="11">
        <v>0</v>
      </c>
      <c r="F6" s="10">
        <v>0.68159999999999998</v>
      </c>
      <c r="G6" s="11">
        <v>0</v>
      </c>
      <c r="H6" s="10">
        <v>0.49869999999999998</v>
      </c>
      <c r="I6" s="11">
        <v>0</v>
      </c>
    </row>
    <row r="7" spans="1:9" x14ac:dyDescent="0.5">
      <c r="A7" t="s">
        <v>52</v>
      </c>
      <c r="B7" s="2" t="s">
        <v>25</v>
      </c>
      <c r="C7" s="11">
        <v>0</v>
      </c>
      <c r="D7" s="11">
        <v>0</v>
      </c>
      <c r="E7" s="11">
        <v>0</v>
      </c>
      <c r="F7" s="10">
        <f>0.389 * 2</f>
        <v>0.77800000000000002</v>
      </c>
      <c r="G7" s="11">
        <v>0</v>
      </c>
      <c r="H7" s="10">
        <v>0.44369999999999998</v>
      </c>
      <c r="I7" s="11">
        <v>0</v>
      </c>
    </row>
    <row r="8" spans="1:9" x14ac:dyDescent="0.5">
      <c r="A8" t="s">
        <v>53</v>
      </c>
      <c r="B8" s="2" t="s">
        <v>26</v>
      </c>
      <c r="C8" s="10">
        <v>6.27</v>
      </c>
      <c r="D8" s="10">
        <v>6.27</v>
      </c>
      <c r="E8" s="10">
        <v>6.27</v>
      </c>
      <c r="F8" s="10">
        <v>6.27</v>
      </c>
      <c r="G8" s="10">
        <v>6.27</v>
      </c>
      <c r="H8" s="10">
        <v>6.27</v>
      </c>
      <c r="I8" s="10">
        <v>6.27</v>
      </c>
    </row>
    <row r="9" spans="1:9" x14ac:dyDescent="0.5">
      <c r="A9" t="s">
        <v>54</v>
      </c>
      <c r="B9" s="2" t="s">
        <v>27</v>
      </c>
      <c r="C9" s="11">
        <v>0</v>
      </c>
      <c r="D9" s="11">
        <v>0</v>
      </c>
      <c r="E9" s="11">
        <v>0</v>
      </c>
      <c r="F9" s="10">
        <f>0.3857 * 2</f>
        <v>0.77139999999999997</v>
      </c>
      <c r="G9" s="10">
        <f>0.2741*2</f>
        <v>0.54820000000000002</v>
      </c>
      <c r="H9" s="11">
        <v>0</v>
      </c>
      <c r="I9" s="11">
        <v>0</v>
      </c>
    </row>
    <row r="10" spans="1:9" x14ac:dyDescent="0.5">
      <c r="A10" t="s">
        <v>55</v>
      </c>
      <c r="B10" s="2" t="s">
        <v>28</v>
      </c>
      <c r="C10" s="10">
        <v>0.55710000000000004</v>
      </c>
      <c r="D10" s="10">
        <v>0.61160000000000003</v>
      </c>
      <c r="E10" s="10">
        <v>0.62219999999999998</v>
      </c>
      <c r="F10" s="10">
        <v>0.89490000000000003</v>
      </c>
      <c r="G10" s="10">
        <v>0.24540000000000001</v>
      </c>
      <c r="H10" s="10">
        <v>0.82099999999999995</v>
      </c>
      <c r="I10" s="10">
        <v>0.51659999999999995</v>
      </c>
    </row>
    <row r="11" spans="1:9" x14ac:dyDescent="0.5">
      <c r="A11" t="s">
        <v>56</v>
      </c>
      <c r="B11" s="2" t="s">
        <v>29</v>
      </c>
      <c r="C11" s="10">
        <v>1.4453</v>
      </c>
      <c r="D11" s="10">
        <v>0.79279999999999995</v>
      </c>
      <c r="E11" s="10">
        <v>0.9748</v>
      </c>
      <c r="F11" s="10">
        <v>1.4098999999999999</v>
      </c>
      <c r="G11" s="10">
        <v>0.41439999999999999</v>
      </c>
      <c r="H11" s="10">
        <v>0.68520000000000003</v>
      </c>
      <c r="I11" s="10">
        <v>0.93259999999999998</v>
      </c>
    </row>
    <row r="12" spans="1:9" x14ac:dyDescent="0.5">
      <c r="A12" t="s">
        <v>57</v>
      </c>
      <c r="B12" s="2" t="s">
        <v>30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0">
        <v>7.7609999999999998E-2</v>
      </c>
      <c r="I12" s="11">
        <v>0</v>
      </c>
    </row>
    <row r="13" spans="1:9" x14ac:dyDescent="0.5">
      <c r="A13" t="s">
        <v>58</v>
      </c>
      <c r="B13" s="2" t="s">
        <v>31</v>
      </c>
      <c r="C13" s="11">
        <v>0</v>
      </c>
      <c r="D13" s="11">
        <v>0</v>
      </c>
      <c r="E13" s="10">
        <f>0.3766 * 3</f>
        <v>1.1297999999999999</v>
      </c>
      <c r="F13" s="10">
        <f>(0.1856 + 0.343) * 2</f>
        <v>1.0571999999999999</v>
      </c>
      <c r="G13" s="10">
        <f>0.082 * 2</f>
        <v>0.16400000000000001</v>
      </c>
      <c r="H13" s="11">
        <v>0</v>
      </c>
      <c r="I13" s="11">
        <v>0</v>
      </c>
    </row>
    <row r="14" spans="1:9" x14ac:dyDescent="0.5">
      <c r="A14" t="s">
        <v>59</v>
      </c>
      <c r="B14" s="2" t="s">
        <v>32</v>
      </c>
      <c r="C14" s="10">
        <f>0.6953*2</f>
        <v>1.3906000000000001</v>
      </c>
      <c r="D14" s="10">
        <f>0.0454 * 2</f>
        <v>9.0800000000000006E-2</v>
      </c>
      <c r="E14" s="10">
        <f>0.4476 * 3</f>
        <v>1.3428</v>
      </c>
      <c r="F14" s="10">
        <f>0.343 * 2</f>
        <v>0.68600000000000005</v>
      </c>
      <c r="G14" s="10">
        <f>0.1166 * 2</f>
        <v>0.23319999999999999</v>
      </c>
      <c r="H14" s="10">
        <f>0.09892 * 2</f>
        <v>0.19783999999999999</v>
      </c>
      <c r="I14" s="10">
        <f>0.00777 * 11</f>
        <v>8.5470000000000004E-2</v>
      </c>
    </row>
    <row r="15" spans="1:9" x14ac:dyDescent="0.5">
      <c r="A15" t="s">
        <v>60</v>
      </c>
      <c r="B15" s="2" t="s">
        <v>33</v>
      </c>
      <c r="C15" s="10">
        <f>0.6953 * 1.2</f>
        <v>0.83435999999999999</v>
      </c>
      <c r="D15" s="10">
        <f>0.2562 * 1.2</f>
        <v>0.30743999999999999</v>
      </c>
      <c r="E15" s="10">
        <f>0.5968 * 1.5</f>
        <v>0.8952</v>
      </c>
      <c r="F15" s="10">
        <f>0.9881 * 1.1</f>
        <v>1.08691</v>
      </c>
      <c r="G15" s="10">
        <f>0.366 * 1.2</f>
        <v>0.43919999999999998</v>
      </c>
      <c r="H15" s="10">
        <f>0.6587 * 1.5</f>
        <v>0.98804999999999987</v>
      </c>
      <c r="I15" s="10">
        <f>0.098474 * 1.2</f>
        <v>0.1181688</v>
      </c>
    </row>
    <row r="16" spans="1:9" x14ac:dyDescent="0.5">
      <c r="A16" t="s">
        <v>61</v>
      </c>
      <c r="B16" s="2" t="s">
        <v>34</v>
      </c>
      <c r="C16" s="10">
        <v>39.340000000000003</v>
      </c>
      <c r="D16" s="10">
        <v>39.340000000000003</v>
      </c>
      <c r="E16" s="10">
        <v>39.340000000000003</v>
      </c>
      <c r="F16" s="10">
        <v>39.340000000000003</v>
      </c>
      <c r="G16" s="10">
        <v>39.340000000000003</v>
      </c>
      <c r="H16" s="10">
        <v>39.340000000000003</v>
      </c>
      <c r="I16" s="10">
        <v>39.340000000000003</v>
      </c>
    </row>
    <row r="17" spans="1:9" x14ac:dyDescent="0.5">
      <c r="A17" t="s">
        <v>62</v>
      </c>
      <c r="B17" s="2" t="s">
        <v>35</v>
      </c>
      <c r="C17" s="10">
        <v>0.01</v>
      </c>
      <c r="D17" s="10">
        <v>0.01</v>
      </c>
      <c r="E17" s="10">
        <v>0.01</v>
      </c>
      <c r="F17" s="10">
        <v>0.01</v>
      </c>
      <c r="G17" s="10">
        <v>0.01</v>
      </c>
      <c r="H17" s="10">
        <v>0.01</v>
      </c>
      <c r="I17" s="10">
        <v>0.01</v>
      </c>
    </row>
    <row r="18" spans="1:9" x14ac:dyDescent="0.5">
      <c r="A18" t="s">
        <v>63</v>
      </c>
      <c r="B18" s="2" t="s">
        <v>36</v>
      </c>
      <c r="C18" s="10">
        <v>0.01</v>
      </c>
      <c r="D18" s="10">
        <v>0.01</v>
      </c>
      <c r="E18" s="10">
        <v>0.01</v>
      </c>
      <c r="F18" s="10">
        <v>0.01</v>
      </c>
      <c r="G18" s="10">
        <v>0.01</v>
      </c>
      <c r="H18" s="10">
        <v>0.01</v>
      </c>
      <c r="I18" s="10">
        <v>0.01</v>
      </c>
    </row>
    <row r="19" spans="1:9" x14ac:dyDescent="0.5">
      <c r="A19" t="s">
        <v>64</v>
      </c>
      <c r="B19" s="2" t="s">
        <v>38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0">
        <f>0.0155 * 2</f>
        <v>3.1E-2</v>
      </c>
    </row>
    <row r="20" spans="1:9" x14ac:dyDescent="0.5">
      <c r="A20" t="s">
        <v>65</v>
      </c>
      <c r="B20" s="2" t="s">
        <v>37</v>
      </c>
      <c r="C20" s="11">
        <v>0</v>
      </c>
      <c r="D20" s="11">
        <v>0</v>
      </c>
      <c r="E20" s="11">
        <v>0</v>
      </c>
      <c r="F20" s="10">
        <f>0.0806 * 2</f>
        <v>0.16120000000000001</v>
      </c>
      <c r="G20" s="10">
        <f>0.0368 * 2</f>
        <v>7.3599999999999999E-2</v>
      </c>
      <c r="H20" s="11">
        <v>0</v>
      </c>
      <c r="I20" s="11">
        <v>0</v>
      </c>
    </row>
    <row r="21" spans="1:9" x14ac:dyDescent="0.5">
      <c r="A21" t="s">
        <v>66</v>
      </c>
      <c r="B21" s="2" t="s">
        <v>39</v>
      </c>
      <c r="C21" s="11">
        <v>0</v>
      </c>
      <c r="D21" s="11">
        <v>0</v>
      </c>
      <c r="E21" s="11">
        <v>0</v>
      </c>
      <c r="F21" s="10">
        <f>0.0213 * 2</f>
        <v>4.2599999999999999E-2</v>
      </c>
      <c r="G21" s="11">
        <v>0</v>
      </c>
      <c r="H21" s="11">
        <v>0</v>
      </c>
      <c r="I21" s="11">
        <v>0</v>
      </c>
    </row>
    <row r="22" spans="1:9" x14ac:dyDescent="0.5">
      <c r="A22" t="s">
        <v>67</v>
      </c>
      <c r="B22" s="2" t="s">
        <v>40</v>
      </c>
      <c r="C22" s="11">
        <v>0</v>
      </c>
      <c r="D22" s="10">
        <v>3.2000000000000002E-3</v>
      </c>
      <c r="E22" s="11">
        <v>0</v>
      </c>
      <c r="F22" s="11">
        <v>0</v>
      </c>
      <c r="G22" s="11">
        <v>0</v>
      </c>
      <c r="H22" s="10">
        <v>3.2000000000000002E-3</v>
      </c>
      <c r="I22" s="10">
        <v>1.7897000000000001</v>
      </c>
    </row>
    <row r="23" spans="1:9" x14ac:dyDescent="0.5">
      <c r="A23" t="s">
        <v>68</v>
      </c>
      <c r="B23" s="2" t="s">
        <v>41</v>
      </c>
      <c r="C23" s="11">
        <v>0</v>
      </c>
      <c r="D23" s="10">
        <f>0.02645 * 2</f>
        <v>5.2900000000000003E-2</v>
      </c>
      <c r="E23" s="10">
        <f>0.0213 * 3</f>
        <v>6.3899999999999998E-2</v>
      </c>
      <c r="F23" s="10">
        <v>0.3</v>
      </c>
      <c r="G23" s="10">
        <f>0.0356 * 2</f>
        <v>7.1199999999999999E-2</v>
      </c>
      <c r="H23" s="10">
        <f>0.08004 * 2</f>
        <v>0.16008</v>
      </c>
      <c r="I23" s="10">
        <f>0.01296 * 2</f>
        <v>2.5919999999999999E-2</v>
      </c>
    </row>
    <row r="24" spans="1:9" x14ac:dyDescent="0.5">
      <c r="A24" t="s">
        <v>69</v>
      </c>
      <c r="B24" s="2" t="s">
        <v>42</v>
      </c>
      <c r="C24" s="11">
        <v>0</v>
      </c>
      <c r="D24" s="11">
        <v>0</v>
      </c>
      <c r="E24" s="11">
        <v>0</v>
      </c>
      <c r="F24" s="10">
        <v>0.3</v>
      </c>
      <c r="G24" s="11">
        <v>0</v>
      </c>
      <c r="H24" s="11">
        <v>0</v>
      </c>
      <c r="I24" s="10">
        <f>0.01296 * 2</f>
        <v>2.5919999999999999E-2</v>
      </c>
    </row>
    <row r="25" spans="1:9" x14ac:dyDescent="0.5">
      <c r="A25" t="s">
        <v>70</v>
      </c>
      <c r="B25" s="2" t="s">
        <v>43</v>
      </c>
      <c r="C25" s="10">
        <v>1</v>
      </c>
      <c r="D25" s="9">
        <v>2.562E-2</v>
      </c>
      <c r="E25" s="11">
        <v>0</v>
      </c>
      <c r="F25" s="11">
        <v>0</v>
      </c>
      <c r="G25" s="11">
        <v>0</v>
      </c>
      <c r="H25" s="10">
        <v>6.5869999999999998E-2</v>
      </c>
      <c r="I25" s="11">
        <v>0</v>
      </c>
    </row>
    <row r="26" spans="1:9" x14ac:dyDescent="0.5">
      <c r="A26" t="s">
        <v>71</v>
      </c>
      <c r="B26" s="2" t="s">
        <v>44</v>
      </c>
      <c r="C26" s="11">
        <v>0</v>
      </c>
      <c r="D26" s="11">
        <v>0</v>
      </c>
      <c r="E26" s="11">
        <v>0</v>
      </c>
      <c r="F26" s="10">
        <v>1</v>
      </c>
      <c r="G26" s="11">
        <v>0</v>
      </c>
      <c r="H26" s="11">
        <v>0</v>
      </c>
      <c r="I26" s="11">
        <v>0</v>
      </c>
    </row>
    <row r="27" spans="1:9" x14ac:dyDescent="0.5">
      <c r="A27" t="s">
        <v>72</v>
      </c>
      <c r="B27" s="2" t="s">
        <v>45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0">
        <v>1.92</v>
      </c>
      <c r="I27" s="11">
        <v>0</v>
      </c>
    </row>
    <row r="28" spans="1:9" x14ac:dyDescent="0.5">
      <c r="A28" t="s">
        <v>73</v>
      </c>
      <c r="B28" s="2" t="s">
        <v>46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0">
        <v>2.4</v>
      </c>
      <c r="I28" s="11">
        <v>0</v>
      </c>
    </row>
    <row r="29" spans="1:9" x14ac:dyDescent="0.5">
      <c r="A29" t="s">
        <v>74</v>
      </c>
      <c r="B29" s="2" t="s">
        <v>78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0">
        <v>0.35780000000000001</v>
      </c>
    </row>
    <row r="30" spans="1:9" x14ac:dyDescent="0.5">
      <c r="A30" t="s">
        <v>75</v>
      </c>
      <c r="B30" s="2" t="s">
        <v>79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0">
        <f>0.3158 * 2</f>
        <v>0.63160000000000005</v>
      </c>
    </row>
    <row r="31" spans="1:9" x14ac:dyDescent="0.5">
      <c r="A31" t="s">
        <v>76</v>
      </c>
      <c r="B31" s="2" t="s">
        <v>80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</row>
    <row r="32" spans="1:9" x14ac:dyDescent="0.5">
      <c r="A32" t="s">
        <v>77</v>
      </c>
      <c r="B32" s="2" t="s">
        <v>81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68AE5-491C-44B2-8780-3E70AA486A1E}">
  <dimension ref="A1:K32"/>
  <sheetViews>
    <sheetView workbookViewId="0">
      <pane ySplit="1" topLeftCell="A2" activePane="bottomLeft" state="frozen"/>
      <selection pane="bottomLeft" activeCell="D30" sqref="D30"/>
    </sheetView>
  </sheetViews>
  <sheetFormatPr defaultRowHeight="14.35" x14ac:dyDescent="0.5"/>
  <cols>
    <col min="1" max="1" width="11.703125" bestFit="1" customWidth="1"/>
    <col min="2" max="2" width="31.1171875" bestFit="1" customWidth="1"/>
    <col min="3" max="9" width="21.8203125" style="1" customWidth="1"/>
  </cols>
  <sheetData>
    <row r="1" spans="1:11" x14ac:dyDescent="0.5">
      <c r="A1" s="8" t="s">
        <v>91</v>
      </c>
      <c r="B1" s="7" t="s">
        <v>18</v>
      </c>
      <c r="C1" s="6" t="s">
        <v>83</v>
      </c>
      <c r="D1" s="6" t="s">
        <v>84</v>
      </c>
      <c r="E1" s="6" t="s">
        <v>85</v>
      </c>
      <c r="F1" s="6" t="s">
        <v>86</v>
      </c>
      <c r="G1" s="6" t="s">
        <v>87</v>
      </c>
      <c r="H1" s="6" t="s">
        <v>88</v>
      </c>
      <c r="I1" s="6" t="s">
        <v>89</v>
      </c>
      <c r="J1" s="3"/>
    </row>
    <row r="2" spans="1:11" x14ac:dyDescent="0.5">
      <c r="A2" t="s">
        <v>47</v>
      </c>
      <c r="B2" s="2" t="s">
        <v>20</v>
      </c>
      <c r="C2" s="15">
        <v>1</v>
      </c>
      <c r="D2" s="15">
        <v>3</v>
      </c>
      <c r="E2" s="15">
        <v>17</v>
      </c>
      <c r="F2" s="15">
        <v>17</v>
      </c>
      <c r="G2" s="15">
        <v>17</v>
      </c>
      <c r="H2" s="15">
        <v>5</v>
      </c>
      <c r="I2" s="15">
        <v>5</v>
      </c>
    </row>
    <row r="3" spans="1:11" x14ac:dyDescent="0.5">
      <c r="A3" t="s">
        <v>48</v>
      </c>
      <c r="B3" s="2" t="s">
        <v>21</v>
      </c>
      <c r="C3" s="11">
        <v>0</v>
      </c>
      <c r="D3" s="11">
        <v>0</v>
      </c>
      <c r="E3" s="11">
        <v>0</v>
      </c>
      <c r="F3" s="16">
        <v>1.0000000000000001E-5</v>
      </c>
      <c r="G3" s="16">
        <v>1.0000000000000001E-5</v>
      </c>
      <c r="H3" s="11">
        <v>0</v>
      </c>
      <c r="I3" s="11">
        <v>0</v>
      </c>
    </row>
    <row r="4" spans="1:11" x14ac:dyDescent="0.5">
      <c r="A4" t="s">
        <v>49</v>
      </c>
      <c r="B4" s="2" t="s">
        <v>22</v>
      </c>
      <c r="C4" s="15">
        <v>4.1999999999999997E-3</v>
      </c>
      <c r="D4" s="15">
        <v>4.1999999999999997E-3</v>
      </c>
      <c r="E4" s="15">
        <v>4.1999999999999997E-3</v>
      </c>
      <c r="F4" s="15">
        <v>0.25750000000000001</v>
      </c>
      <c r="G4" s="15">
        <v>4.1999999999999997E-3</v>
      </c>
      <c r="H4" s="15">
        <v>4.1999999999999997E-3</v>
      </c>
      <c r="I4" s="15">
        <v>4.1999999999999997E-3</v>
      </c>
    </row>
    <row r="5" spans="1:11" x14ac:dyDescent="0.5">
      <c r="A5" t="s">
        <v>50</v>
      </c>
      <c r="B5" s="2" t="s">
        <v>23</v>
      </c>
      <c r="C5" s="11">
        <v>0</v>
      </c>
      <c r="D5" s="11">
        <v>0</v>
      </c>
      <c r="E5" s="11">
        <v>0</v>
      </c>
      <c r="F5" s="16">
        <v>1.0000000000000001E-5</v>
      </c>
      <c r="G5" s="16">
        <v>1.0000000000000001E-5</v>
      </c>
      <c r="H5" s="11">
        <v>0</v>
      </c>
      <c r="I5" s="11">
        <v>0</v>
      </c>
    </row>
    <row r="6" spans="1:11" x14ac:dyDescent="0.5">
      <c r="A6" t="s">
        <v>51</v>
      </c>
      <c r="B6" s="2" t="s">
        <v>24</v>
      </c>
      <c r="C6" s="11">
        <v>0</v>
      </c>
      <c r="D6" s="11">
        <v>0</v>
      </c>
      <c r="E6" s="11">
        <v>0</v>
      </c>
      <c r="F6" s="15">
        <v>0.25750000000000001</v>
      </c>
      <c r="G6" s="11">
        <v>0</v>
      </c>
      <c r="H6" s="15">
        <v>8.9300000000000004E-2</v>
      </c>
      <c r="I6" s="11">
        <v>0</v>
      </c>
    </row>
    <row r="7" spans="1:11" x14ac:dyDescent="0.5">
      <c r="A7" t="s">
        <v>52</v>
      </c>
      <c r="B7" s="2" t="s">
        <v>25</v>
      </c>
      <c r="C7" s="11">
        <v>0</v>
      </c>
      <c r="D7" s="11">
        <v>0</v>
      </c>
      <c r="E7" s="11">
        <v>0</v>
      </c>
      <c r="F7" s="15">
        <v>221.3</v>
      </c>
      <c r="G7" s="11">
        <v>0</v>
      </c>
      <c r="H7" s="15">
        <v>571.20000000000005</v>
      </c>
      <c r="I7" s="11">
        <v>0</v>
      </c>
    </row>
    <row r="8" spans="1:11" x14ac:dyDescent="0.5">
      <c r="A8" t="s">
        <v>53</v>
      </c>
      <c r="B8" s="2" t="s">
        <v>26</v>
      </c>
      <c r="C8" s="15">
        <v>1.86</v>
      </c>
      <c r="D8" s="15">
        <v>1.86</v>
      </c>
      <c r="E8" s="15">
        <v>1.86</v>
      </c>
      <c r="F8" s="15">
        <v>1.86</v>
      </c>
      <c r="G8" s="15">
        <v>1.86</v>
      </c>
      <c r="H8" s="15">
        <v>1.86</v>
      </c>
      <c r="I8" s="15">
        <v>1.86</v>
      </c>
    </row>
    <row r="9" spans="1:11" x14ac:dyDescent="0.5">
      <c r="A9" t="s">
        <v>54</v>
      </c>
      <c r="B9" s="2" t="s">
        <v>27</v>
      </c>
      <c r="C9" s="11">
        <v>0</v>
      </c>
      <c r="D9" s="11">
        <v>0</v>
      </c>
      <c r="E9" s="11">
        <v>0</v>
      </c>
      <c r="F9" s="15">
        <v>0.187</v>
      </c>
      <c r="G9" s="15">
        <v>0.187</v>
      </c>
      <c r="H9" s="11">
        <v>0</v>
      </c>
      <c r="I9" s="11">
        <v>0</v>
      </c>
    </row>
    <row r="10" spans="1:11" x14ac:dyDescent="0.5">
      <c r="A10" t="s">
        <v>55</v>
      </c>
      <c r="B10" s="2" t="s">
        <v>28</v>
      </c>
      <c r="C10" s="15">
        <v>6.5000000000000002E-2</v>
      </c>
      <c r="D10" s="15">
        <v>0.12189999999999999</v>
      </c>
      <c r="E10" s="15">
        <v>3.9100000000000003E-2</v>
      </c>
      <c r="F10" s="15">
        <v>0.2414</v>
      </c>
      <c r="G10" s="15">
        <v>0.30449999999999999</v>
      </c>
      <c r="H10" s="15">
        <v>0.50290000000000001</v>
      </c>
      <c r="I10" s="15">
        <v>2.2000000000000001E-3</v>
      </c>
    </row>
    <row r="11" spans="1:11" x14ac:dyDescent="0.5">
      <c r="A11" t="s">
        <v>56</v>
      </c>
      <c r="B11" s="2" t="s">
        <v>29</v>
      </c>
      <c r="C11" s="15">
        <v>4.5068000000000001</v>
      </c>
      <c r="D11" s="15">
        <v>3.3714</v>
      </c>
      <c r="E11" s="15">
        <v>1.1989000000000001</v>
      </c>
      <c r="F11" s="15">
        <v>1.0518000000000001</v>
      </c>
      <c r="G11" s="15">
        <v>0.32390000000000002</v>
      </c>
      <c r="H11" s="15">
        <v>0.3821</v>
      </c>
      <c r="I11" s="15">
        <v>1.9798</v>
      </c>
    </row>
    <row r="12" spans="1:11" x14ac:dyDescent="0.5">
      <c r="A12" t="s">
        <v>57</v>
      </c>
      <c r="B12" s="2" t="s">
        <v>30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5">
        <v>7.4299999999999995E-4</v>
      </c>
      <c r="I12" s="11">
        <v>0</v>
      </c>
    </row>
    <row r="13" spans="1:11" x14ac:dyDescent="0.5">
      <c r="A13" t="s">
        <v>58</v>
      </c>
      <c r="B13" s="2" t="s">
        <v>31</v>
      </c>
      <c r="C13" s="11">
        <v>0</v>
      </c>
      <c r="D13" s="11">
        <v>0</v>
      </c>
      <c r="E13" s="15">
        <v>8.5500000000000007</v>
      </c>
      <c r="F13" s="15">
        <v>2.85</v>
      </c>
      <c r="G13" s="15">
        <v>2.85</v>
      </c>
      <c r="H13" s="11">
        <v>0</v>
      </c>
      <c r="I13" s="11">
        <v>0</v>
      </c>
      <c r="K13" s="17"/>
    </row>
    <row r="14" spans="1:11" x14ac:dyDescent="0.5">
      <c r="A14" t="s">
        <v>59</v>
      </c>
      <c r="B14" s="2" t="s">
        <v>32</v>
      </c>
      <c r="C14" s="15">
        <v>0.187</v>
      </c>
      <c r="D14" s="15">
        <v>0.187</v>
      </c>
      <c r="E14" s="15">
        <v>0.56100000000000005</v>
      </c>
      <c r="F14" s="15">
        <v>0.187</v>
      </c>
      <c r="G14" s="15">
        <v>0.187</v>
      </c>
      <c r="H14" s="15">
        <v>0.187</v>
      </c>
      <c r="I14" s="10">
        <v>1.87</v>
      </c>
    </row>
    <row r="15" spans="1:11" x14ac:dyDescent="0.5">
      <c r="A15" t="s">
        <v>60</v>
      </c>
      <c r="B15" s="2" t="s">
        <v>33</v>
      </c>
      <c r="C15" s="16" t="s">
        <v>93</v>
      </c>
      <c r="D15" s="16" t="s">
        <v>93</v>
      </c>
      <c r="E15" s="16" t="s">
        <v>93</v>
      </c>
      <c r="F15" s="16" t="s">
        <v>93</v>
      </c>
      <c r="G15" s="16" t="s">
        <v>93</v>
      </c>
      <c r="H15" s="16" t="s">
        <v>93</v>
      </c>
      <c r="I15" s="16" t="s">
        <v>93</v>
      </c>
    </row>
    <row r="16" spans="1:11" x14ac:dyDescent="0.5">
      <c r="A16" t="s">
        <v>61</v>
      </c>
      <c r="B16" s="2" t="s">
        <v>34</v>
      </c>
      <c r="C16" s="15">
        <v>2.5099999999999998</v>
      </c>
      <c r="D16" s="15">
        <v>2.5099999999999998</v>
      </c>
      <c r="E16" s="15">
        <v>2.5099999999999998</v>
      </c>
      <c r="F16" s="15">
        <v>2.5099999999999998</v>
      </c>
      <c r="G16" s="15">
        <v>2.5099999999999998</v>
      </c>
      <c r="H16" s="15">
        <v>2.5099999999999998</v>
      </c>
      <c r="I16" s="15">
        <v>2.5099999999999998</v>
      </c>
    </row>
    <row r="17" spans="1:9" x14ac:dyDescent="0.5">
      <c r="A17" t="s">
        <v>62</v>
      </c>
      <c r="B17" s="2" t="s">
        <v>35</v>
      </c>
      <c r="C17" s="15">
        <v>3.0000000000000001E-3</v>
      </c>
      <c r="D17" s="15">
        <v>3.0000000000000001E-3</v>
      </c>
      <c r="E17" s="15">
        <v>3.0000000000000001E-3</v>
      </c>
      <c r="F17" s="15">
        <v>3.0000000000000001E-3</v>
      </c>
      <c r="G17" s="15">
        <v>3.0000000000000001E-3</v>
      </c>
      <c r="H17" s="15">
        <v>3.0000000000000001E-3</v>
      </c>
      <c r="I17" s="15">
        <v>3.0000000000000001E-3</v>
      </c>
    </row>
    <row r="18" spans="1:9" x14ac:dyDescent="0.5">
      <c r="A18" t="s">
        <v>63</v>
      </c>
      <c r="B18" s="2" t="s">
        <v>36</v>
      </c>
      <c r="C18" s="15">
        <v>0.187</v>
      </c>
      <c r="D18" s="15">
        <v>0.187</v>
      </c>
      <c r="E18" s="15">
        <v>0.187</v>
      </c>
      <c r="F18" s="15">
        <v>0.187</v>
      </c>
      <c r="G18" s="15">
        <v>0.187</v>
      </c>
      <c r="H18" s="15">
        <v>0.187</v>
      </c>
      <c r="I18" s="15">
        <v>0.187</v>
      </c>
    </row>
    <row r="19" spans="1:9" x14ac:dyDescent="0.5">
      <c r="A19" t="s">
        <v>64</v>
      </c>
      <c r="B19" s="2" t="s">
        <v>38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5">
        <v>1.6E-2</v>
      </c>
    </row>
    <row r="20" spans="1:9" x14ac:dyDescent="0.5">
      <c r="A20" t="s">
        <v>65</v>
      </c>
      <c r="B20" s="2" t="s">
        <v>37</v>
      </c>
      <c r="C20" s="11">
        <v>0</v>
      </c>
      <c r="D20" s="11">
        <v>0</v>
      </c>
      <c r="E20" s="11">
        <v>0</v>
      </c>
      <c r="F20" s="15">
        <v>0.05</v>
      </c>
      <c r="G20" s="15">
        <v>0.05</v>
      </c>
      <c r="H20" s="11">
        <v>0</v>
      </c>
      <c r="I20" s="11">
        <v>0</v>
      </c>
    </row>
    <row r="21" spans="1:9" x14ac:dyDescent="0.5">
      <c r="A21" t="s">
        <v>66</v>
      </c>
      <c r="B21" s="2" t="s">
        <v>39</v>
      </c>
      <c r="C21" s="11">
        <v>0</v>
      </c>
      <c r="D21" s="11">
        <v>0</v>
      </c>
      <c r="E21" s="11">
        <v>0</v>
      </c>
      <c r="F21" s="15" t="s">
        <v>94</v>
      </c>
      <c r="G21" s="11">
        <v>0</v>
      </c>
      <c r="H21" s="11">
        <v>0</v>
      </c>
      <c r="I21" s="11">
        <v>0</v>
      </c>
    </row>
    <row r="22" spans="1:9" x14ac:dyDescent="0.5">
      <c r="A22" t="s">
        <v>67</v>
      </c>
      <c r="B22" s="2" t="s">
        <v>40</v>
      </c>
      <c r="C22" s="11">
        <v>0</v>
      </c>
      <c r="D22" s="15">
        <v>11.21</v>
      </c>
      <c r="E22" s="11">
        <v>0</v>
      </c>
      <c r="F22" s="11">
        <v>0</v>
      </c>
      <c r="G22" s="11">
        <v>0</v>
      </c>
      <c r="H22" s="15">
        <v>11.21</v>
      </c>
      <c r="I22" s="15">
        <v>63.524999999999999</v>
      </c>
    </row>
    <row r="23" spans="1:9" x14ac:dyDescent="0.5">
      <c r="A23" t="s">
        <v>68</v>
      </c>
      <c r="B23" s="2" t="s">
        <v>41</v>
      </c>
      <c r="C23" s="11">
        <v>0</v>
      </c>
      <c r="D23" s="15">
        <v>0.45</v>
      </c>
      <c r="E23" s="10">
        <v>1.35</v>
      </c>
      <c r="F23" s="15">
        <v>1.385</v>
      </c>
      <c r="G23" s="15">
        <v>0.45</v>
      </c>
      <c r="H23" s="15">
        <v>0.45</v>
      </c>
      <c r="I23" s="15">
        <v>0.45</v>
      </c>
    </row>
    <row r="24" spans="1:9" x14ac:dyDescent="0.5">
      <c r="A24" t="s">
        <v>69</v>
      </c>
      <c r="B24" s="2" t="s">
        <v>42</v>
      </c>
      <c r="C24" s="11">
        <v>0</v>
      </c>
      <c r="D24" s="11">
        <v>0</v>
      </c>
      <c r="E24" s="11">
        <v>0</v>
      </c>
      <c r="F24" s="15">
        <v>0.5</v>
      </c>
      <c r="G24" s="11">
        <v>0</v>
      </c>
      <c r="H24" s="11">
        <v>0</v>
      </c>
      <c r="I24" s="15">
        <v>1</v>
      </c>
    </row>
    <row r="25" spans="1:9" x14ac:dyDescent="0.5">
      <c r="A25" t="s">
        <v>70</v>
      </c>
      <c r="B25" s="2" t="s">
        <v>43</v>
      </c>
      <c r="C25" s="15">
        <v>5</v>
      </c>
      <c r="D25" s="15">
        <v>0.5</v>
      </c>
      <c r="E25" s="11">
        <v>0</v>
      </c>
      <c r="F25" s="11">
        <v>0</v>
      </c>
      <c r="G25" s="11">
        <v>0</v>
      </c>
      <c r="H25" s="15">
        <v>0.5</v>
      </c>
      <c r="I25" s="11">
        <v>0</v>
      </c>
    </row>
    <row r="26" spans="1:9" x14ac:dyDescent="0.5">
      <c r="A26" t="s">
        <v>71</v>
      </c>
      <c r="B26" s="2" t="s">
        <v>44</v>
      </c>
      <c r="C26" s="11">
        <v>0</v>
      </c>
      <c r="D26" s="11">
        <v>0</v>
      </c>
      <c r="E26" s="11">
        <v>0</v>
      </c>
      <c r="F26" s="15">
        <v>2</v>
      </c>
      <c r="G26" s="11">
        <v>0</v>
      </c>
      <c r="H26" s="15">
        <v>0</v>
      </c>
      <c r="I26" s="11">
        <v>0</v>
      </c>
    </row>
    <row r="27" spans="1:9" x14ac:dyDescent="0.5">
      <c r="A27" t="s">
        <v>72</v>
      </c>
      <c r="B27" s="2" t="s">
        <v>45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5">
        <v>11.4</v>
      </c>
      <c r="I27" s="11">
        <v>0</v>
      </c>
    </row>
    <row r="28" spans="1:9" x14ac:dyDescent="0.5">
      <c r="A28" t="s">
        <v>73</v>
      </c>
      <c r="B28" s="2" t="s">
        <v>46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5">
        <v>11541</v>
      </c>
      <c r="I28" s="11">
        <v>0</v>
      </c>
    </row>
    <row r="29" spans="1:9" x14ac:dyDescent="0.5">
      <c r="A29" t="s">
        <v>74</v>
      </c>
      <c r="B29" s="2" t="s">
        <v>78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5" t="s">
        <v>95</v>
      </c>
    </row>
    <row r="30" spans="1:9" x14ac:dyDescent="0.5">
      <c r="A30" t="s">
        <v>75</v>
      </c>
      <c r="B30" s="2" t="s">
        <v>79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5">
        <v>5978</v>
      </c>
    </row>
    <row r="31" spans="1:9" x14ac:dyDescent="0.5">
      <c r="A31" t="s">
        <v>76</v>
      </c>
      <c r="B31" s="2" t="s">
        <v>80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</row>
    <row r="32" spans="1:9" x14ac:dyDescent="0.5">
      <c r="A32" t="s">
        <v>77</v>
      </c>
      <c r="B32" s="2" t="s">
        <v>81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5A5DA-CC06-444A-8E6D-2FFD85EE525C}">
  <dimension ref="A1:I32"/>
  <sheetViews>
    <sheetView zoomScale="94" zoomScaleNormal="100" workbookViewId="0">
      <pane ySplit="1" topLeftCell="A2" activePane="bottomLeft" state="frozen"/>
      <selection pane="bottomLeft" activeCell="I2" sqref="I2"/>
    </sheetView>
  </sheetViews>
  <sheetFormatPr defaultRowHeight="14.35" x14ac:dyDescent="0.5"/>
  <cols>
    <col min="1" max="1" width="11.703125" bestFit="1" customWidth="1"/>
    <col min="2" max="2" width="25.234375" customWidth="1"/>
    <col min="3" max="9" width="9.5859375" customWidth="1"/>
  </cols>
  <sheetData>
    <row r="1" spans="1:9" x14ac:dyDescent="0.5">
      <c r="A1" s="8" t="s">
        <v>92</v>
      </c>
      <c r="B1" s="7" t="s">
        <v>18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8" t="s">
        <v>89</v>
      </c>
    </row>
    <row r="2" spans="1:9" x14ac:dyDescent="0.5">
      <c r="A2" t="s">
        <v>47</v>
      </c>
      <c r="B2" s="2" t="s">
        <v>20</v>
      </c>
      <c r="C2" s="11">
        <v>0</v>
      </c>
      <c r="D2" s="11">
        <v>0</v>
      </c>
      <c r="E2" s="11">
        <v>0</v>
      </c>
      <c r="F2" s="13">
        <v>4.2422000000000004</v>
      </c>
      <c r="G2" s="11">
        <v>0</v>
      </c>
      <c r="H2" s="14">
        <v>2.1556999999999999</v>
      </c>
      <c r="I2" s="13">
        <v>0.63519999999999999</v>
      </c>
    </row>
    <row r="3" spans="1:9" x14ac:dyDescent="0.5">
      <c r="A3" t="s">
        <v>48</v>
      </c>
      <c r="B3" s="2" t="s">
        <v>21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</row>
    <row r="4" spans="1:9" x14ac:dyDescent="0.5">
      <c r="A4" t="s">
        <v>49</v>
      </c>
      <c r="B4" s="2" t="s">
        <v>22</v>
      </c>
      <c r="C4" s="11">
        <v>0</v>
      </c>
      <c r="D4" s="11">
        <v>0</v>
      </c>
      <c r="E4" s="11">
        <v>0</v>
      </c>
      <c r="F4" s="13">
        <v>3</v>
      </c>
      <c r="G4" s="11">
        <v>0</v>
      </c>
      <c r="H4" s="13">
        <v>0.1</v>
      </c>
      <c r="I4" s="11">
        <v>0</v>
      </c>
    </row>
    <row r="5" spans="1:9" x14ac:dyDescent="0.5">
      <c r="A5" t="s">
        <v>50</v>
      </c>
      <c r="B5" s="2" t="s">
        <v>23</v>
      </c>
      <c r="C5" s="11">
        <v>0</v>
      </c>
      <c r="D5" s="11">
        <v>0</v>
      </c>
      <c r="E5" s="11">
        <v>0</v>
      </c>
      <c r="F5" s="13">
        <v>0.5</v>
      </c>
      <c r="G5" s="11">
        <v>0</v>
      </c>
      <c r="H5" s="11">
        <v>0</v>
      </c>
      <c r="I5" s="11">
        <v>0</v>
      </c>
    </row>
    <row r="6" spans="1:9" x14ac:dyDescent="0.5">
      <c r="A6" t="s">
        <v>51</v>
      </c>
      <c r="B6" s="2" t="s">
        <v>24</v>
      </c>
      <c r="C6" s="11">
        <v>0</v>
      </c>
      <c r="D6" s="11">
        <v>0</v>
      </c>
      <c r="E6" s="11">
        <v>0</v>
      </c>
      <c r="F6" s="13">
        <v>2</v>
      </c>
      <c r="G6" s="11">
        <v>0</v>
      </c>
      <c r="H6" s="13">
        <v>3</v>
      </c>
      <c r="I6" s="11">
        <v>0</v>
      </c>
    </row>
    <row r="7" spans="1:9" x14ac:dyDescent="0.5">
      <c r="A7" t="s">
        <v>52</v>
      </c>
      <c r="B7" s="2" t="s">
        <v>25</v>
      </c>
      <c r="C7" s="11">
        <v>0</v>
      </c>
      <c r="D7" s="11">
        <v>0</v>
      </c>
      <c r="E7" s="11">
        <v>0</v>
      </c>
      <c r="F7" s="13">
        <v>0.5</v>
      </c>
      <c r="G7" s="11">
        <v>0</v>
      </c>
      <c r="H7" s="13">
        <v>0.2</v>
      </c>
      <c r="I7" s="11">
        <v>0</v>
      </c>
    </row>
    <row r="8" spans="1:9" x14ac:dyDescent="0.5">
      <c r="A8" t="s">
        <v>53</v>
      </c>
      <c r="B8" s="2" t="s">
        <v>26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</row>
    <row r="9" spans="1:9" x14ac:dyDescent="0.5">
      <c r="A9" t="s">
        <v>54</v>
      </c>
      <c r="B9" s="2" t="s">
        <v>27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</row>
    <row r="10" spans="1:9" x14ac:dyDescent="0.5">
      <c r="A10" t="s">
        <v>55</v>
      </c>
      <c r="B10" s="2" t="s">
        <v>28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</row>
    <row r="11" spans="1:9" x14ac:dyDescent="0.5">
      <c r="A11" t="s">
        <v>56</v>
      </c>
      <c r="B11" s="2" t="s">
        <v>29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1:9" x14ac:dyDescent="0.5">
      <c r="A12" t="s">
        <v>57</v>
      </c>
      <c r="B12" s="2" t="s">
        <v>30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</row>
    <row r="13" spans="1:9" x14ac:dyDescent="0.5">
      <c r="A13" t="s">
        <v>58</v>
      </c>
      <c r="B13" s="2" t="s">
        <v>31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1:9" x14ac:dyDescent="0.5">
      <c r="A14" t="s">
        <v>59</v>
      </c>
      <c r="B14" s="2" t="s">
        <v>32</v>
      </c>
      <c r="C14" s="11">
        <v>0</v>
      </c>
      <c r="D14" s="11">
        <v>0</v>
      </c>
      <c r="E14" s="11">
        <v>0</v>
      </c>
      <c r="F14" s="13">
        <v>3</v>
      </c>
      <c r="G14" s="11">
        <v>0</v>
      </c>
      <c r="H14" s="13">
        <v>0.5</v>
      </c>
      <c r="I14" s="11">
        <v>0</v>
      </c>
    </row>
    <row r="15" spans="1:9" x14ac:dyDescent="0.5">
      <c r="A15" t="s">
        <v>60</v>
      </c>
      <c r="B15" s="2" t="s">
        <v>33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1:9" x14ac:dyDescent="0.5">
      <c r="A16" t="s">
        <v>61</v>
      </c>
      <c r="B16" s="2" t="s">
        <v>34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</row>
    <row r="17" spans="1:9" x14ac:dyDescent="0.5">
      <c r="A17" t="s">
        <v>62</v>
      </c>
      <c r="B17" s="2" t="s">
        <v>35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1:9" x14ac:dyDescent="0.5">
      <c r="A18" t="s">
        <v>63</v>
      </c>
      <c r="B18" s="2" t="s">
        <v>36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</row>
    <row r="19" spans="1:9" x14ac:dyDescent="0.5">
      <c r="A19" t="s">
        <v>64</v>
      </c>
      <c r="B19" s="2" t="s">
        <v>38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</row>
    <row r="20" spans="1:9" x14ac:dyDescent="0.5">
      <c r="A20" t="s">
        <v>65</v>
      </c>
      <c r="B20" s="2" t="s">
        <v>37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</row>
    <row r="21" spans="1:9" x14ac:dyDescent="0.5">
      <c r="A21" t="s">
        <v>66</v>
      </c>
      <c r="B21" s="2" t="s">
        <v>39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</row>
    <row r="22" spans="1:9" x14ac:dyDescent="0.5">
      <c r="A22" t="s">
        <v>67</v>
      </c>
      <c r="B22" s="2" t="s">
        <v>40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3">
        <v>4</v>
      </c>
    </row>
    <row r="23" spans="1:9" x14ac:dyDescent="0.5">
      <c r="A23" t="s">
        <v>68</v>
      </c>
      <c r="B23" s="2" t="s">
        <v>41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</row>
    <row r="24" spans="1:9" x14ac:dyDescent="0.5">
      <c r="A24" t="s">
        <v>69</v>
      </c>
      <c r="B24" s="2" t="s">
        <v>42</v>
      </c>
      <c r="C24" s="11">
        <v>0</v>
      </c>
      <c r="D24" s="11">
        <v>0</v>
      </c>
      <c r="E24" s="11">
        <v>0</v>
      </c>
      <c r="F24" s="13">
        <v>3</v>
      </c>
      <c r="G24" s="11">
        <v>0</v>
      </c>
      <c r="H24" s="11">
        <v>0</v>
      </c>
      <c r="I24" s="11">
        <v>0</v>
      </c>
    </row>
    <row r="25" spans="1:9" x14ac:dyDescent="0.5">
      <c r="A25" t="s">
        <v>70</v>
      </c>
      <c r="B25" s="2" t="s">
        <v>43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</row>
    <row r="26" spans="1:9" x14ac:dyDescent="0.5">
      <c r="A26" t="s">
        <v>71</v>
      </c>
      <c r="B26" s="2" t="s">
        <v>44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 spans="1:9" x14ac:dyDescent="0.5">
      <c r="A27" t="s">
        <v>72</v>
      </c>
      <c r="B27" s="2" t="s">
        <v>45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3">
        <v>4</v>
      </c>
      <c r="I27" s="11">
        <v>0</v>
      </c>
    </row>
    <row r="28" spans="1:9" x14ac:dyDescent="0.5">
      <c r="A28" t="s">
        <v>73</v>
      </c>
      <c r="B28" s="2" t="s">
        <v>46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3">
        <v>0.25</v>
      </c>
      <c r="I28" s="11">
        <v>0</v>
      </c>
    </row>
    <row r="29" spans="1:9" x14ac:dyDescent="0.5">
      <c r="A29" t="s">
        <v>74</v>
      </c>
      <c r="B29" s="2" t="s">
        <v>78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3">
        <v>2</v>
      </c>
    </row>
    <row r="30" spans="1:9" x14ac:dyDescent="0.5">
      <c r="A30" t="s">
        <v>75</v>
      </c>
      <c r="B30" s="2" t="s">
        <v>79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3">
        <v>0.1</v>
      </c>
    </row>
    <row r="31" spans="1:9" x14ac:dyDescent="0.5">
      <c r="A31" t="s">
        <v>76</v>
      </c>
      <c r="B31" s="2" t="s">
        <v>80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</row>
    <row r="32" spans="1:9" x14ac:dyDescent="0.5">
      <c r="A32" t="s">
        <v>77</v>
      </c>
      <c r="B32" s="2" t="s">
        <v>81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stoichiometric_matrix</vt:lpstr>
      <vt:lpstr>circulating_metabolites</vt:lpstr>
      <vt:lpstr>tissue_reactions</vt:lpstr>
      <vt:lpstr>Vm</vt:lpstr>
      <vt:lpstr>Km</vt:lpstr>
      <vt:lpstr>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Rossen</dc:creator>
  <cp:lastModifiedBy>Anne Rossen</cp:lastModifiedBy>
  <dcterms:created xsi:type="dcterms:W3CDTF">2025-02-10T20:07:48Z</dcterms:created>
  <dcterms:modified xsi:type="dcterms:W3CDTF">2025-02-27T15:13:32Z</dcterms:modified>
</cp:coreProperties>
</file>