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em165153_aut_ac_nz/Documents/Documents/projects/Lukas/my_work/"/>
    </mc:Choice>
  </mc:AlternateContent>
  <xr:revisionPtr revIDLastSave="57" documentId="13_ncr:1_{AB4AEC1A-106B-482F-B32F-82629A036CAF}" xr6:coauthVersionLast="45" xr6:coauthVersionMax="45" xr10:uidLastSave="{924BF247-1F96-4177-8CB4-72A2A06F86B0}"/>
  <bookViews>
    <workbookView xWindow="-120" yWindow="-120" windowWidth="29040" windowHeight="17640" activeTab="1" xr2:uid="{8A51FF57-7CB4-49F4-A1D8-530696E0C3EE}"/>
  </bookViews>
  <sheets>
    <sheet name="squares" sheetId="3" r:id="rId1"/>
    <sheet name="rectangles" sheetId="1" r:id="rId2"/>
    <sheet name="neur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J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U25" i="1" l="1"/>
  <c r="U26" i="1" s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R24" i="1"/>
  <c r="I10" i="1"/>
  <c r="I17" i="1"/>
  <c r="R29" i="1"/>
  <c r="K21" i="1"/>
  <c r="F3" i="1" s="1"/>
  <c r="I3" i="1" s="1"/>
  <c r="K22" i="1"/>
  <c r="F4" i="1" s="1"/>
  <c r="I4" i="1" s="1"/>
  <c r="K23" i="1"/>
  <c r="F5" i="1" s="1"/>
  <c r="I5" i="1" s="1"/>
  <c r="K24" i="1"/>
  <c r="F6" i="1" s="1"/>
  <c r="I6" i="1" s="1"/>
  <c r="K25" i="1"/>
  <c r="F7" i="1" s="1"/>
  <c r="I7" i="1" s="1"/>
  <c r="K26" i="1"/>
  <c r="F8" i="1" s="1"/>
  <c r="G8" i="1" s="1"/>
  <c r="K27" i="1"/>
  <c r="F9" i="1" s="1"/>
  <c r="I9" i="1" s="1"/>
  <c r="K28" i="1"/>
  <c r="K29" i="1"/>
  <c r="F11" i="1" s="1"/>
  <c r="I11" i="1" s="1"/>
  <c r="K30" i="1"/>
  <c r="F12" i="1" s="1"/>
  <c r="G12" i="1" s="1"/>
  <c r="K31" i="1"/>
  <c r="F13" i="1" s="1"/>
  <c r="K32" i="1"/>
  <c r="F14" i="1" s="1"/>
  <c r="G14" i="1" s="1"/>
  <c r="K33" i="1"/>
  <c r="F15" i="1" s="1"/>
  <c r="G15" i="1" s="1"/>
  <c r="K34" i="1"/>
  <c r="F16" i="1" s="1"/>
  <c r="I16" i="1" s="1"/>
  <c r="K35" i="1"/>
  <c r="K20" i="1"/>
  <c r="F2" i="1" s="1"/>
  <c r="Q30" i="1"/>
  <c r="Q29" i="1"/>
  <c r="AB2" i="1"/>
  <c r="AB12" i="1"/>
  <c r="Y13" i="1"/>
  <c r="Y12" i="1"/>
  <c r="Y3" i="1"/>
  <c r="Y2" i="1"/>
  <c r="V13" i="1"/>
  <c r="V14" i="1"/>
  <c r="V12" i="1"/>
  <c r="V3" i="1"/>
  <c r="V4" i="1"/>
  <c r="V5" i="1"/>
  <c r="V2" i="1"/>
  <c r="S13" i="1"/>
  <c r="S14" i="1"/>
  <c r="S15" i="1"/>
  <c r="S16" i="1"/>
  <c r="S12" i="1"/>
  <c r="S3" i="1"/>
  <c r="S4" i="1"/>
  <c r="S5" i="1"/>
  <c r="S6" i="1"/>
  <c r="S7" i="1"/>
  <c r="S8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I13" i="1" l="1"/>
  <c r="G13" i="1"/>
  <c r="I8" i="1"/>
  <c r="I2" i="1"/>
  <c r="G2" i="1"/>
  <c r="G9" i="1"/>
  <c r="G7" i="1"/>
  <c r="I15" i="1"/>
  <c r="G3" i="1"/>
  <c r="G5" i="1"/>
  <c r="G4" i="1"/>
  <c r="G16" i="1"/>
  <c r="I14" i="1"/>
  <c r="G17" i="1"/>
  <c r="I12" i="1"/>
  <c r="G11" i="1"/>
  <c r="G10" i="1"/>
  <c r="G6" i="1"/>
  <c r="G35" i="3"/>
  <c r="E35" i="3"/>
  <c r="D35" i="3"/>
  <c r="G34" i="3"/>
  <c r="E34" i="3"/>
  <c r="F34" i="3" s="1"/>
  <c r="D34" i="3"/>
  <c r="G33" i="3"/>
  <c r="E33" i="3"/>
  <c r="F33" i="3" s="1"/>
  <c r="D33" i="3"/>
  <c r="G32" i="3"/>
  <c r="E32" i="3"/>
  <c r="D32" i="3"/>
  <c r="G31" i="3"/>
  <c r="E31" i="3"/>
  <c r="F31" i="3" s="1"/>
  <c r="D31" i="3"/>
  <c r="G30" i="3"/>
  <c r="E30" i="3"/>
  <c r="D30" i="3"/>
  <c r="G29" i="3"/>
  <c r="F29" i="3"/>
  <c r="E29" i="3"/>
  <c r="D29" i="3"/>
  <c r="G28" i="3"/>
  <c r="E28" i="3"/>
  <c r="D28" i="3"/>
  <c r="G27" i="3"/>
  <c r="E27" i="3"/>
  <c r="D27" i="3"/>
  <c r="G26" i="3"/>
  <c r="E26" i="3"/>
  <c r="D26" i="3"/>
  <c r="G25" i="3"/>
  <c r="E25" i="3"/>
  <c r="D25" i="3"/>
  <c r="G24" i="3"/>
  <c r="E24" i="3"/>
  <c r="D24" i="3"/>
  <c r="G23" i="3"/>
  <c r="E23" i="3"/>
  <c r="D23" i="3"/>
  <c r="G22" i="3"/>
  <c r="E22" i="3"/>
  <c r="D22" i="3"/>
  <c r="G21" i="3"/>
  <c r="E21" i="3"/>
  <c r="D21" i="3"/>
  <c r="G20" i="3"/>
  <c r="E20" i="3"/>
  <c r="D20" i="3"/>
  <c r="N17" i="3"/>
  <c r="K17" i="3"/>
  <c r="I17" i="3"/>
  <c r="L17" i="3" s="1"/>
  <c r="O17" i="3" s="1"/>
  <c r="R17" i="3" s="1"/>
  <c r="U17" i="3" s="1"/>
  <c r="X17" i="3" s="1"/>
  <c r="AA17" i="3" s="1"/>
  <c r="H17" i="3"/>
  <c r="G17" i="3"/>
  <c r="D17" i="3"/>
  <c r="E17" i="3" s="1"/>
  <c r="F35" i="3" s="1"/>
  <c r="Q16" i="3"/>
  <c r="N16" i="3"/>
  <c r="K16" i="3"/>
  <c r="I16" i="3"/>
  <c r="L16" i="3" s="1"/>
  <c r="O16" i="3" s="1"/>
  <c r="R16" i="3" s="1"/>
  <c r="U16" i="3" s="1"/>
  <c r="X16" i="3" s="1"/>
  <c r="AA16" i="3" s="1"/>
  <c r="G16" i="3"/>
  <c r="H16" i="3" s="1"/>
  <c r="D16" i="3"/>
  <c r="E16" i="3" s="1"/>
  <c r="Q15" i="3"/>
  <c r="N15" i="3"/>
  <c r="K15" i="3"/>
  <c r="I15" i="3"/>
  <c r="L15" i="3" s="1"/>
  <c r="O15" i="3" s="1"/>
  <c r="R15" i="3" s="1"/>
  <c r="H15" i="3"/>
  <c r="G15" i="3"/>
  <c r="E15" i="3"/>
  <c r="D15" i="3"/>
  <c r="T14" i="3"/>
  <c r="Q14" i="3"/>
  <c r="N14" i="3"/>
  <c r="L14" i="3"/>
  <c r="O14" i="3" s="1"/>
  <c r="R14" i="3" s="1"/>
  <c r="U14" i="3" s="1"/>
  <c r="X14" i="3" s="1"/>
  <c r="AA14" i="3" s="1"/>
  <c r="K14" i="3"/>
  <c r="I14" i="3"/>
  <c r="G14" i="3"/>
  <c r="H14" i="3" s="1"/>
  <c r="D14" i="3"/>
  <c r="E14" i="3" s="1"/>
  <c r="F32" i="3" s="1"/>
  <c r="Z13" i="3"/>
  <c r="W13" i="3"/>
  <c r="T13" i="3"/>
  <c r="Q13" i="3"/>
  <c r="N13" i="3"/>
  <c r="K13" i="3"/>
  <c r="G13" i="3"/>
  <c r="I13" i="3" s="1"/>
  <c r="L13" i="3" s="1"/>
  <c r="O13" i="3" s="1"/>
  <c r="R13" i="3" s="1"/>
  <c r="U13" i="3" s="1"/>
  <c r="X13" i="3" s="1"/>
  <c r="AA13" i="3" s="1"/>
  <c r="D13" i="3"/>
  <c r="E13" i="3" s="1"/>
  <c r="Z12" i="3"/>
  <c r="W12" i="3"/>
  <c r="T12" i="3"/>
  <c r="Q12" i="3"/>
  <c r="N12" i="3"/>
  <c r="K12" i="3"/>
  <c r="I12" i="3"/>
  <c r="L12" i="3" s="1"/>
  <c r="O12" i="3" s="1"/>
  <c r="R12" i="3" s="1"/>
  <c r="U12" i="3" s="1"/>
  <c r="X12" i="3" s="1"/>
  <c r="AA12" i="3" s="1"/>
  <c r="G12" i="3"/>
  <c r="H12" i="3" s="1"/>
  <c r="D12" i="3"/>
  <c r="E12" i="3" s="1"/>
  <c r="F30" i="3" s="1"/>
  <c r="N11" i="3"/>
  <c r="L11" i="3"/>
  <c r="O11" i="3" s="1"/>
  <c r="R11" i="3" s="1"/>
  <c r="U11" i="3" s="1"/>
  <c r="X11" i="3" s="1"/>
  <c r="AA11" i="3" s="1"/>
  <c r="K11" i="3"/>
  <c r="I11" i="3"/>
  <c r="H11" i="3"/>
  <c r="G11" i="3"/>
  <c r="E11" i="3"/>
  <c r="D11" i="3"/>
  <c r="N10" i="3"/>
  <c r="L10" i="3"/>
  <c r="O10" i="3" s="1"/>
  <c r="R10" i="3" s="1"/>
  <c r="U10" i="3" s="1"/>
  <c r="X10" i="3" s="1"/>
  <c r="AA10" i="3" s="1"/>
  <c r="K10" i="3"/>
  <c r="I10" i="3"/>
  <c r="G10" i="3"/>
  <c r="H10" i="3" s="1"/>
  <c r="D10" i="3"/>
  <c r="E10" i="3" s="1"/>
  <c r="N9" i="3"/>
  <c r="K9" i="3"/>
  <c r="L9" i="3" s="1"/>
  <c r="O9" i="3" s="1"/>
  <c r="R9" i="3" s="1"/>
  <c r="U9" i="3" s="1"/>
  <c r="X9" i="3" s="1"/>
  <c r="AA9" i="3" s="1"/>
  <c r="I9" i="3"/>
  <c r="G9" i="3"/>
  <c r="D9" i="3"/>
  <c r="H9" i="3" s="1"/>
  <c r="Q8" i="3"/>
  <c r="N8" i="3"/>
  <c r="K8" i="3"/>
  <c r="G8" i="3"/>
  <c r="I8" i="3" s="1"/>
  <c r="L8" i="3" s="1"/>
  <c r="O8" i="3" s="1"/>
  <c r="R8" i="3" s="1"/>
  <c r="U8" i="3" s="1"/>
  <c r="X8" i="3" s="1"/>
  <c r="AA8" i="3" s="1"/>
  <c r="D8" i="3"/>
  <c r="E8" i="3" s="1"/>
  <c r="F26" i="3" s="1"/>
  <c r="Q7" i="3"/>
  <c r="N7" i="3"/>
  <c r="K7" i="3"/>
  <c r="G7" i="3"/>
  <c r="I7" i="3" s="1"/>
  <c r="L7" i="3" s="1"/>
  <c r="O7" i="3" s="1"/>
  <c r="R7" i="3" s="1"/>
  <c r="U7" i="3" s="1"/>
  <c r="X7" i="3" s="1"/>
  <c r="AA7" i="3" s="1"/>
  <c r="D7" i="3"/>
  <c r="E7" i="3" s="1"/>
  <c r="Q6" i="3"/>
  <c r="N6" i="3"/>
  <c r="K6" i="3"/>
  <c r="G6" i="3"/>
  <c r="H6" i="3" s="1"/>
  <c r="E6" i="3"/>
  <c r="F24" i="3" s="1"/>
  <c r="D6" i="3"/>
  <c r="T5" i="3"/>
  <c r="Q5" i="3"/>
  <c r="N5" i="3"/>
  <c r="K5" i="3"/>
  <c r="I5" i="3"/>
  <c r="L5" i="3" s="1"/>
  <c r="O5" i="3" s="1"/>
  <c r="R5" i="3" s="1"/>
  <c r="U5" i="3" s="1"/>
  <c r="X5" i="3" s="1"/>
  <c r="AA5" i="3" s="1"/>
  <c r="G5" i="3"/>
  <c r="H5" i="3" s="1"/>
  <c r="D5" i="3"/>
  <c r="E5" i="3" s="1"/>
  <c r="F23" i="3" s="1"/>
  <c r="T4" i="3"/>
  <c r="Q4" i="3"/>
  <c r="N4" i="3"/>
  <c r="K4" i="3"/>
  <c r="L4" i="3" s="1"/>
  <c r="O4" i="3" s="1"/>
  <c r="R4" i="3" s="1"/>
  <c r="U4" i="3" s="1"/>
  <c r="X4" i="3" s="1"/>
  <c r="AA4" i="3" s="1"/>
  <c r="I4" i="3"/>
  <c r="G4" i="3"/>
  <c r="D4" i="3"/>
  <c r="H4" i="3" s="1"/>
  <c r="W3" i="3"/>
  <c r="T3" i="3"/>
  <c r="Q3" i="3"/>
  <c r="N3" i="3"/>
  <c r="K3" i="3"/>
  <c r="G3" i="3"/>
  <c r="I3" i="3" s="1"/>
  <c r="L3" i="3" s="1"/>
  <c r="O3" i="3" s="1"/>
  <c r="R3" i="3" s="1"/>
  <c r="U3" i="3" s="1"/>
  <c r="X3" i="3" s="1"/>
  <c r="AA3" i="3" s="1"/>
  <c r="D3" i="3"/>
  <c r="E3" i="3" s="1"/>
  <c r="F21" i="3" s="1"/>
  <c r="Q2" i="3"/>
  <c r="N2" i="3"/>
  <c r="K2" i="3"/>
  <c r="G2" i="3"/>
  <c r="I2" i="3" s="1"/>
  <c r="L2" i="3" s="1"/>
  <c r="O2" i="3" s="1"/>
  <c r="R2" i="3" s="1"/>
  <c r="U2" i="3" s="1"/>
  <c r="X2" i="3" s="1"/>
  <c r="AA2" i="3" s="1"/>
  <c r="E2" i="3"/>
  <c r="F20" i="3" s="1"/>
  <c r="D2" i="3"/>
  <c r="F28" i="3" l="1"/>
  <c r="F25" i="3"/>
  <c r="E4" i="3"/>
  <c r="F22" i="3" s="1"/>
  <c r="H8" i="3"/>
  <c r="E9" i="3"/>
  <c r="F27" i="3" s="1"/>
  <c r="H2" i="3"/>
  <c r="H3" i="3"/>
  <c r="H7" i="3"/>
  <c r="H13" i="3"/>
  <c r="I6" i="3"/>
  <c r="L6" i="3" s="1"/>
  <c r="O6" i="3" s="1"/>
  <c r="R6" i="3" s="1"/>
  <c r="U6" i="3" s="1"/>
  <c r="X6" i="3" s="1"/>
  <c r="AA6" i="3" s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0" i="1"/>
  <c r="K5" i="1"/>
  <c r="J9" i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20" i="1"/>
  <c r="E20" i="1" s="1"/>
  <c r="D16" i="1"/>
  <c r="E16" i="1" s="1"/>
  <c r="D14" i="1"/>
  <c r="E14" i="1" s="1"/>
  <c r="D7" i="1"/>
  <c r="E7" i="1" s="1"/>
  <c r="D6" i="1"/>
  <c r="E6" i="1" s="1"/>
  <c r="D11" i="1"/>
  <c r="E11" i="1" s="1"/>
  <c r="D9" i="1"/>
  <c r="E9" i="1" s="1"/>
  <c r="D8" i="1"/>
  <c r="E8" i="1" s="1"/>
  <c r="D5" i="1"/>
  <c r="E5" i="1" s="1"/>
  <c r="D4" i="1"/>
  <c r="E4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2" i="2"/>
  <c r="C8" i="2"/>
  <c r="C6" i="2"/>
  <c r="B6" i="2"/>
  <c r="A6" i="2"/>
  <c r="K14" i="1"/>
  <c r="K17" i="1"/>
  <c r="K10" i="1"/>
  <c r="J16" i="1"/>
  <c r="K2" i="1"/>
  <c r="N2" i="1" s="1"/>
  <c r="Q2" i="1" s="1"/>
  <c r="T2" i="1" s="1"/>
  <c r="W2" i="1" s="1"/>
  <c r="Z2" i="1" s="1"/>
  <c r="AC2" i="1" s="1"/>
  <c r="D13" i="1"/>
  <c r="E13" i="1" s="1"/>
  <c r="D2" i="1"/>
  <c r="E2" i="1" s="1"/>
  <c r="J11" i="1" l="1"/>
  <c r="F20" i="1"/>
  <c r="F26" i="1"/>
  <c r="J8" i="1"/>
  <c r="J7" i="1"/>
  <c r="J13" i="1"/>
  <c r="J6" i="1"/>
  <c r="F32" i="1"/>
  <c r="J2" i="1"/>
  <c r="J4" i="1"/>
  <c r="J14" i="1"/>
  <c r="N5" i="1"/>
  <c r="Q5" i="1" s="1"/>
  <c r="T5" i="1" s="1"/>
  <c r="W5" i="1" s="1"/>
  <c r="Z5" i="1" s="1"/>
  <c r="AC5" i="1" s="1"/>
  <c r="K15" i="1"/>
  <c r="N15" i="1" s="1"/>
  <c r="Q15" i="1" s="1"/>
  <c r="T15" i="1" s="1"/>
  <c r="W15" i="1" s="1"/>
  <c r="Z15" i="1" s="1"/>
  <c r="AC15" i="1" s="1"/>
  <c r="K13" i="1"/>
  <c r="N13" i="1" s="1"/>
  <c r="Q13" i="1" s="1"/>
  <c r="T13" i="1" s="1"/>
  <c r="W13" i="1" s="1"/>
  <c r="Z13" i="1" s="1"/>
  <c r="AC13" i="1" s="1"/>
  <c r="K4" i="1"/>
  <c r="N4" i="1" s="1"/>
  <c r="Q4" i="1" s="1"/>
  <c r="T4" i="1" s="1"/>
  <c r="W4" i="1" s="1"/>
  <c r="Z4" i="1" s="1"/>
  <c r="AC4" i="1" s="1"/>
  <c r="J5" i="1"/>
  <c r="K3" i="1"/>
  <c r="N3" i="1" s="1"/>
  <c r="Q3" i="1" s="1"/>
  <c r="T3" i="1" s="1"/>
  <c r="W3" i="1" s="1"/>
  <c r="Z3" i="1" s="1"/>
  <c r="AC3" i="1" s="1"/>
  <c r="K12" i="1"/>
  <c r="N12" i="1" s="1"/>
  <c r="Q12" i="1" s="1"/>
  <c r="T12" i="1" s="1"/>
  <c r="W12" i="1" s="1"/>
  <c r="Z12" i="1" s="1"/>
  <c r="AC12" i="1" s="1"/>
  <c r="F25" i="1"/>
  <c r="F34" i="1"/>
  <c r="F22" i="1"/>
  <c r="F29" i="1"/>
  <c r="F24" i="1"/>
  <c r="F23" i="1"/>
  <c r="F31" i="1"/>
  <c r="N17" i="1"/>
  <c r="Q17" i="1" s="1"/>
  <c r="T17" i="1" s="1"/>
  <c r="W17" i="1" s="1"/>
  <c r="Z17" i="1" s="1"/>
  <c r="AC17" i="1" s="1"/>
  <c r="F27" i="1"/>
  <c r="K6" i="1"/>
  <c r="N6" i="1" s="1"/>
  <c r="Q6" i="1" s="1"/>
  <c r="T6" i="1" s="1"/>
  <c r="W6" i="1" s="1"/>
  <c r="Z6" i="1" s="1"/>
  <c r="AC6" i="1" s="1"/>
  <c r="D3" i="1"/>
  <c r="E3" i="1" s="1"/>
  <c r="F21" i="1" s="1"/>
  <c r="D15" i="1"/>
  <c r="K8" i="1"/>
  <c r="N8" i="1" s="1"/>
  <c r="Q8" i="1" s="1"/>
  <c r="T8" i="1" s="1"/>
  <c r="W8" i="1" s="1"/>
  <c r="Z8" i="1" s="1"/>
  <c r="AC8" i="1" s="1"/>
  <c r="K7" i="1"/>
  <c r="N7" i="1" s="1"/>
  <c r="Q7" i="1" s="1"/>
  <c r="T7" i="1" s="1"/>
  <c r="W7" i="1" s="1"/>
  <c r="Z7" i="1" s="1"/>
  <c r="AC7" i="1" s="1"/>
  <c r="D12" i="1"/>
  <c r="K9" i="1"/>
  <c r="N9" i="1" s="1"/>
  <c r="Q9" i="1" s="1"/>
  <c r="T9" i="1" s="1"/>
  <c r="W9" i="1" s="1"/>
  <c r="Z9" i="1" s="1"/>
  <c r="AC9" i="1" s="1"/>
  <c r="D17" i="1"/>
  <c r="K11" i="1"/>
  <c r="N11" i="1" s="1"/>
  <c r="Q11" i="1" s="1"/>
  <c r="T11" i="1" s="1"/>
  <c r="W11" i="1" s="1"/>
  <c r="Z11" i="1" s="1"/>
  <c r="AC11" i="1" s="1"/>
  <c r="D10" i="1"/>
  <c r="N10" i="1"/>
  <c r="Q10" i="1" s="1"/>
  <c r="T10" i="1" s="1"/>
  <c r="W10" i="1" s="1"/>
  <c r="Z10" i="1" s="1"/>
  <c r="AC10" i="1" s="1"/>
  <c r="K16" i="1"/>
  <c r="N16" i="1" s="1"/>
  <c r="Q16" i="1" s="1"/>
  <c r="T16" i="1" s="1"/>
  <c r="W16" i="1" s="1"/>
  <c r="Z16" i="1" s="1"/>
  <c r="AC16" i="1" s="1"/>
  <c r="N14" i="1"/>
  <c r="Q14" i="1" s="1"/>
  <c r="T14" i="1" s="1"/>
  <c r="W14" i="1" s="1"/>
  <c r="Z14" i="1" s="1"/>
  <c r="AC14" i="1" s="1"/>
  <c r="J3" i="1" l="1"/>
  <c r="E12" i="1"/>
  <c r="F30" i="1" s="1"/>
  <c r="J12" i="1"/>
  <c r="E15" i="1"/>
  <c r="F33" i="1" s="1"/>
  <c r="J15" i="1"/>
  <c r="E10" i="1"/>
  <c r="F28" i="1" s="1"/>
  <c r="J10" i="1"/>
  <c r="E17" i="1"/>
  <c r="F35" i="1" s="1"/>
  <c r="J17" i="1"/>
</calcChain>
</file>

<file path=xl/sharedStrings.xml><?xml version="1.0" encoding="utf-8"?>
<sst xmlns="http://schemas.openxmlformats.org/spreadsheetml/2006/main" count="231" uniqueCount="107">
  <si>
    <t>Brain atlas</t>
  </si>
  <si>
    <t>Talairach original</t>
  </si>
  <si>
    <t>Talairach by 2</t>
  </si>
  <si>
    <t>Talairach by 3</t>
  </si>
  <si>
    <t>Talairach by 4</t>
  </si>
  <si>
    <t>Talairach by 5</t>
  </si>
  <si>
    <t>Talairach by 6</t>
  </si>
  <si>
    <t>Talairach by 7</t>
  </si>
  <si>
    <t>Talairach by 8</t>
  </si>
  <si>
    <t>Talairach by 9</t>
  </si>
  <si>
    <t>Talairach by 10</t>
  </si>
  <si>
    <t>MNI times 2</t>
  </si>
  <si>
    <t>MNI original</t>
  </si>
  <si>
    <t>MNI by 2</t>
  </si>
  <si>
    <t>MNI by 3</t>
  </si>
  <si>
    <t>MNI by 4</t>
  </si>
  <si>
    <t>MNI by 5</t>
  </si>
  <si>
    <t>Fovea</t>
  </si>
  <si>
    <t>sqrt</t>
  </si>
  <si>
    <t>fovea block</t>
  </si>
  <si>
    <t>missing</t>
  </si>
  <si>
    <t>4 x 4</t>
  </si>
  <si>
    <t>3 x 4</t>
  </si>
  <si>
    <t>Block 0</t>
  </si>
  <si>
    <t>4 x 5</t>
  </si>
  <si>
    <t>6 x 6</t>
  </si>
  <si>
    <t>3 x 3</t>
  </si>
  <si>
    <t>2 x 2</t>
  </si>
  <si>
    <t>calculated</t>
  </si>
  <si>
    <t>Block 1</t>
  </si>
  <si>
    <t>Block 2</t>
  </si>
  <si>
    <t>Block 3</t>
  </si>
  <si>
    <t>2 x 3</t>
  </si>
  <si>
    <t>7 x 7</t>
  </si>
  <si>
    <t>5 x 5</t>
  </si>
  <si>
    <t>12 x 13</t>
  </si>
  <si>
    <t>8 x 8</t>
  </si>
  <si>
    <t>left</t>
  </si>
  <si>
    <t>right</t>
  </si>
  <si>
    <t>reservoir</t>
  </si>
  <si>
    <t>input</t>
  </si>
  <si>
    <t>rounded</t>
  </si>
  <si>
    <t>fovea diff</t>
  </si>
  <si>
    <t>32 x 32</t>
  </si>
  <si>
    <t>11 x 11</t>
  </si>
  <si>
    <t>17 x 17</t>
  </si>
  <si>
    <t>89 x 90</t>
  </si>
  <si>
    <t>100 x 101</t>
  </si>
  <si>
    <t>35 x 36</t>
  </si>
  <si>
    <t xml:space="preserve"> Note: this is so much nicer if it's all squares, that one neuron won't make a big difference</t>
  </si>
  <si>
    <t>this is the one where we added in the extra neuron, so it really should be okay</t>
  </si>
  <si>
    <t>1 x 3</t>
  </si>
  <si>
    <t>9 x 9</t>
  </si>
  <si>
    <t>Block 4</t>
  </si>
  <si>
    <t>18 x 18</t>
  </si>
  <si>
    <t>12 x 12</t>
  </si>
  <si>
    <t>Reservoir</t>
  </si>
  <si>
    <t>Input</t>
  </si>
  <si>
    <t>26 x 27</t>
  </si>
  <si>
    <t>Block 5</t>
  </si>
  <si>
    <t>30 x 30</t>
  </si>
  <si>
    <t>24 x 24</t>
  </si>
  <si>
    <t>16 x 16</t>
  </si>
  <si>
    <t>10 x 10</t>
  </si>
  <si>
    <t>9 x 10</t>
  </si>
  <si>
    <t>68 x 68</t>
  </si>
  <si>
    <t>50 x 50</t>
  </si>
  <si>
    <t>75 x 75</t>
  </si>
  <si>
    <t>too short</t>
  </si>
  <si>
    <t>52 x 52</t>
  </si>
  <si>
    <t>21 x 21</t>
  </si>
  <si>
    <t>14 x 14</t>
  </si>
  <si>
    <t>34 x 34</t>
  </si>
  <si>
    <t>6 x 8</t>
  </si>
  <si>
    <t>4 x 6</t>
  </si>
  <si>
    <t>3 x 5</t>
  </si>
  <si>
    <t>ratio</t>
  </si>
  <si>
    <t>diff</t>
  </si>
  <si>
    <t>m</t>
  </si>
  <si>
    <t>n</t>
  </si>
  <si>
    <t>5 x 6</t>
  </si>
  <si>
    <t>8 x 12</t>
  </si>
  <si>
    <t>5 x 7</t>
  </si>
  <si>
    <t>7 x 9</t>
  </si>
  <si>
    <t>7 x 10</t>
  </si>
  <si>
    <t>6 x 10</t>
  </si>
  <si>
    <t>12 x 16</t>
  </si>
  <si>
    <t>20 x 30</t>
  </si>
  <si>
    <t>13 x 17</t>
  </si>
  <si>
    <t>9 x 12</t>
  </si>
  <si>
    <t>Block 6</t>
  </si>
  <si>
    <t>n blocks</t>
  </si>
  <si>
    <t>scaling</t>
  </si>
  <si>
    <t>nth root of 4</t>
  </si>
  <si>
    <t>6 x 9</t>
  </si>
  <si>
    <t>10 x 15</t>
  </si>
  <si>
    <t>23 x 35</t>
  </si>
  <si>
    <t>15 x 23</t>
  </si>
  <si>
    <t>56 x 84</t>
  </si>
  <si>
    <t>36 x 55</t>
  </si>
  <si>
    <t>22 x 33</t>
  </si>
  <si>
    <t>15 x 21</t>
  </si>
  <si>
    <t>25 x 36</t>
  </si>
  <si>
    <t>66 x 95</t>
  </si>
  <si>
    <t>37 x 64</t>
  </si>
  <si>
    <t>16 x 23</t>
  </si>
  <si>
    <t>9 x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</si>
</sst>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3" borderId="1" xfId="2" applyAlignment="1">
      <alignment horizontal="right"/>
    </xf>
    <xf numFmtId="3" fontId="1" fillId="2" borderId="0" xfId="1" applyNumberFormat="1"/>
    <xf numFmtId="0" fontId="0" fillId="0" borderId="0" xfId="0" applyAlignment="1">
      <alignment horizontal="right"/>
    </xf>
    <xf numFmtId="0" fontId="3" fillId="4" borderId="0" xfId="3"/>
    <xf numFmtId="0" fontId="4" fillId="5" borderId="0" xfId="4"/>
  </cellXfs>
  <cellStyles count="5">
    <cellStyle name="Bad" xfId="1" builtinId="27"/>
    <cellStyle name="Good" xfId="3" builtinId="26"/>
    <cellStyle name="Neutral" xfId="4" builtinId="28"/>
    <cellStyle name="Normal" xfId="0" builtinId="0"/>
    <cellStyle name="Output" xfId="2" builtinId="2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C3DA-5D14-4C9A-AEED-5E2CEE1D7418}">
  <dimension ref="A1:AA35"/>
  <sheetViews>
    <sheetView workbookViewId="0"/>
  </sheetViews>
  <sheetFormatPr defaultRowHeight="15" x14ac:dyDescent="0.25"/>
  <cols>
    <col min="1" max="1" width="16.140625" bestFit="1" customWidth="1"/>
    <col min="2" max="2" width="9.42578125" bestFit="1" customWidth="1"/>
    <col min="3" max="3" width="12" bestFit="1" customWidth="1"/>
    <col min="6" max="6" width="13" customWidth="1"/>
    <col min="7" max="7" width="10" bestFit="1" customWidth="1"/>
    <col min="8" max="8" width="10" customWidth="1"/>
  </cols>
  <sheetData>
    <row r="1" spans="1:27" x14ac:dyDescent="0.25">
      <c r="A1" t="s">
        <v>0</v>
      </c>
      <c r="B1" t="s">
        <v>56</v>
      </c>
      <c r="C1" t="s">
        <v>57</v>
      </c>
      <c r="D1" t="s">
        <v>17</v>
      </c>
      <c r="E1" t="s">
        <v>18</v>
      </c>
      <c r="F1" t="s">
        <v>19</v>
      </c>
      <c r="G1" t="s">
        <v>28</v>
      </c>
      <c r="H1" t="s">
        <v>42</v>
      </c>
      <c r="I1" t="s">
        <v>20</v>
      </c>
      <c r="J1" t="s">
        <v>23</v>
      </c>
      <c r="K1" t="s">
        <v>28</v>
      </c>
      <c r="L1" t="s">
        <v>20</v>
      </c>
      <c r="M1" t="s">
        <v>29</v>
      </c>
      <c r="N1" t="s">
        <v>28</v>
      </c>
      <c r="O1" t="s">
        <v>20</v>
      </c>
      <c r="P1" t="s">
        <v>30</v>
      </c>
      <c r="Q1" t="s">
        <v>28</v>
      </c>
      <c r="R1" t="s">
        <v>20</v>
      </c>
      <c r="S1" t="s">
        <v>31</v>
      </c>
      <c r="T1" t="s">
        <v>28</v>
      </c>
      <c r="U1" t="s">
        <v>20</v>
      </c>
      <c r="V1" t="s">
        <v>53</v>
      </c>
      <c r="W1" t="s">
        <v>28</v>
      </c>
      <c r="X1" t="s">
        <v>20</v>
      </c>
      <c r="Y1" t="s">
        <v>59</v>
      </c>
      <c r="Z1" t="s">
        <v>28</v>
      </c>
      <c r="AA1" t="s">
        <v>20</v>
      </c>
    </row>
    <row r="2" spans="1:27" x14ac:dyDescent="0.25">
      <c r="A2" t="s">
        <v>1</v>
      </c>
      <c r="B2" s="1">
        <v>1527747</v>
      </c>
      <c r="C2" s="1">
        <v>16034</v>
      </c>
      <c r="D2">
        <f>C2/2</f>
        <v>8017</v>
      </c>
      <c r="E2">
        <f>SQRT(D2)</f>
        <v>89.537701556383496</v>
      </c>
      <c r="F2" s="2" t="s">
        <v>46</v>
      </c>
      <c r="G2">
        <f>89*90</f>
        <v>8010</v>
      </c>
      <c r="H2">
        <f>ABS(G2-D2)</f>
        <v>7</v>
      </c>
      <c r="I2" s="1">
        <f t="shared" ref="I2:I17" si="0">C2-G2</f>
        <v>8024</v>
      </c>
      <c r="J2" s="2" t="s">
        <v>65</v>
      </c>
      <c r="K2">
        <f>68*68</f>
        <v>4624</v>
      </c>
      <c r="L2" s="1">
        <f>I2-K2</f>
        <v>3400</v>
      </c>
      <c r="M2" s="2" t="s">
        <v>66</v>
      </c>
      <c r="N2">
        <f>50*50</f>
        <v>2500</v>
      </c>
      <c r="O2" s="1">
        <f>L2-N2</f>
        <v>900</v>
      </c>
      <c r="P2" s="2" t="s">
        <v>60</v>
      </c>
      <c r="Q2">
        <f>30*30</f>
        <v>900</v>
      </c>
      <c r="R2" s="1">
        <f>O2-Q2</f>
        <v>0</v>
      </c>
      <c r="S2" s="2" t="s">
        <v>68</v>
      </c>
      <c r="U2" s="1">
        <f>R2-T2</f>
        <v>0</v>
      </c>
      <c r="V2" s="2"/>
      <c r="X2" s="1">
        <f>U2-W2</f>
        <v>0</v>
      </c>
      <c r="Y2" s="2"/>
      <c r="AA2" s="1">
        <f>X2-Z2</f>
        <v>0</v>
      </c>
    </row>
    <row r="3" spans="1:27" x14ac:dyDescent="0.25">
      <c r="A3" t="s">
        <v>2</v>
      </c>
      <c r="B3" s="1">
        <v>192600</v>
      </c>
      <c r="C3" s="1">
        <v>2021</v>
      </c>
      <c r="D3">
        <f t="shared" ref="D3:D17" si="1">C3/2</f>
        <v>1010.5</v>
      </c>
      <c r="E3">
        <f t="shared" ref="E3:E17" si="2">SQRT(D3)</f>
        <v>31.788362650504666</v>
      </c>
      <c r="F3" s="2" t="s">
        <v>43</v>
      </c>
      <c r="G3">
        <f>32*32</f>
        <v>1024</v>
      </c>
      <c r="H3">
        <f t="shared" ref="H3:H17" si="3">ABS(G3-D3)</f>
        <v>13.5</v>
      </c>
      <c r="I3" s="1">
        <f t="shared" si="0"/>
        <v>997</v>
      </c>
      <c r="J3" s="2" t="s">
        <v>61</v>
      </c>
      <c r="K3">
        <f>24*24</f>
        <v>576</v>
      </c>
      <c r="L3" s="1">
        <f t="shared" ref="L3:L17" si="4">I3-K3</f>
        <v>421</v>
      </c>
      <c r="M3" s="2" t="s">
        <v>62</v>
      </c>
      <c r="N3">
        <f>16*16</f>
        <v>256</v>
      </c>
      <c r="O3" s="1">
        <f t="shared" ref="O3:O17" si="5">L3-N3</f>
        <v>165</v>
      </c>
      <c r="P3" s="2" t="s">
        <v>63</v>
      </c>
      <c r="Q3">
        <f>10*10</f>
        <v>100</v>
      </c>
      <c r="R3" s="1">
        <f t="shared" ref="R3:R17" si="6">O3-Q3</f>
        <v>65</v>
      </c>
      <c r="S3" s="2" t="s">
        <v>33</v>
      </c>
      <c r="T3">
        <f>7*7</f>
        <v>49</v>
      </c>
      <c r="U3" s="1">
        <f t="shared" ref="U3:U17" si="7">R3-T3</f>
        <v>16</v>
      </c>
      <c r="V3" s="2" t="s">
        <v>21</v>
      </c>
      <c r="W3">
        <f>4*4</f>
        <v>16</v>
      </c>
      <c r="X3" s="1">
        <f t="shared" ref="X3:X17" si="8">U3-W3</f>
        <v>0</v>
      </c>
      <c r="Y3" s="4"/>
      <c r="AA3" s="1">
        <f t="shared" ref="AA3:AA17" si="9">X3-Z3</f>
        <v>0</v>
      </c>
    </row>
    <row r="4" spans="1:27" x14ac:dyDescent="0.25">
      <c r="A4" t="s">
        <v>3</v>
      </c>
      <c r="B4" s="1">
        <v>56770</v>
      </c>
      <c r="C4">
        <v>596</v>
      </c>
      <c r="D4">
        <f t="shared" si="1"/>
        <v>298</v>
      </c>
      <c r="E4">
        <f t="shared" si="2"/>
        <v>17.262676501632068</v>
      </c>
      <c r="F4" s="2" t="s">
        <v>45</v>
      </c>
      <c r="G4">
        <f>17*17</f>
        <v>289</v>
      </c>
      <c r="H4">
        <f t="shared" si="3"/>
        <v>9</v>
      </c>
      <c r="I4" s="1">
        <f t="shared" si="0"/>
        <v>307</v>
      </c>
      <c r="J4" s="2" t="s">
        <v>35</v>
      </c>
      <c r="K4">
        <f>12*13</f>
        <v>156</v>
      </c>
      <c r="L4" s="1">
        <f t="shared" si="4"/>
        <v>151</v>
      </c>
      <c r="M4" s="2" t="s">
        <v>64</v>
      </c>
      <c r="N4">
        <f>9*10</f>
        <v>90</v>
      </c>
      <c r="O4" s="1">
        <f t="shared" si="5"/>
        <v>61</v>
      </c>
      <c r="P4" s="2" t="s">
        <v>25</v>
      </c>
      <c r="Q4">
        <f>6*6</f>
        <v>36</v>
      </c>
      <c r="R4" s="1">
        <f t="shared" si="6"/>
        <v>25</v>
      </c>
      <c r="S4" s="2" t="s">
        <v>34</v>
      </c>
      <c r="T4">
        <f>5*5</f>
        <v>25</v>
      </c>
      <c r="U4" s="1">
        <f t="shared" si="7"/>
        <v>0</v>
      </c>
      <c r="X4" s="1">
        <f t="shared" si="8"/>
        <v>0</v>
      </c>
      <c r="Y4" s="4"/>
      <c r="AA4" s="1">
        <f t="shared" si="9"/>
        <v>0</v>
      </c>
    </row>
    <row r="5" spans="1:27" x14ac:dyDescent="0.25">
      <c r="A5" t="s">
        <v>4</v>
      </c>
      <c r="B5" s="1">
        <v>23550</v>
      </c>
      <c r="C5">
        <v>247</v>
      </c>
      <c r="D5">
        <f t="shared" si="1"/>
        <v>123.5</v>
      </c>
      <c r="E5">
        <f t="shared" si="2"/>
        <v>11.113055385446435</v>
      </c>
      <c r="F5" s="2" t="s">
        <v>44</v>
      </c>
      <c r="G5">
        <f>11*11</f>
        <v>121</v>
      </c>
      <c r="H5">
        <f t="shared" si="3"/>
        <v>2.5</v>
      </c>
      <c r="I5" s="1">
        <f t="shared" si="0"/>
        <v>126</v>
      </c>
      <c r="J5" s="2" t="s">
        <v>36</v>
      </c>
      <c r="K5">
        <f>8*8</f>
        <v>64</v>
      </c>
      <c r="L5" s="1">
        <f t="shared" si="4"/>
        <v>62</v>
      </c>
      <c r="M5" s="2" t="s">
        <v>25</v>
      </c>
      <c r="N5">
        <f>6*6</f>
        <v>36</v>
      </c>
      <c r="O5" s="1">
        <f t="shared" si="5"/>
        <v>26</v>
      </c>
      <c r="P5" s="2" t="s">
        <v>24</v>
      </c>
      <c r="Q5">
        <f>4*5</f>
        <v>20</v>
      </c>
      <c r="R5" s="1">
        <f t="shared" si="6"/>
        <v>6</v>
      </c>
      <c r="S5" s="2" t="s">
        <v>32</v>
      </c>
      <c r="T5">
        <f>2*3</f>
        <v>6</v>
      </c>
      <c r="U5" s="1">
        <f t="shared" si="7"/>
        <v>0</v>
      </c>
      <c r="X5" s="1">
        <f t="shared" si="8"/>
        <v>0</v>
      </c>
      <c r="Y5" s="4"/>
      <c r="AA5" s="1">
        <f t="shared" si="9"/>
        <v>0</v>
      </c>
    </row>
    <row r="6" spans="1:27" x14ac:dyDescent="0.25">
      <c r="A6" t="s">
        <v>5</v>
      </c>
      <c r="B6" s="1">
        <v>12150</v>
      </c>
      <c r="C6">
        <v>128</v>
      </c>
      <c r="D6">
        <f t="shared" si="1"/>
        <v>64</v>
      </c>
      <c r="E6">
        <f t="shared" si="2"/>
        <v>8</v>
      </c>
      <c r="F6" s="2" t="s">
        <v>36</v>
      </c>
      <c r="G6">
        <f>8*8</f>
        <v>64</v>
      </c>
      <c r="H6">
        <f t="shared" si="3"/>
        <v>0</v>
      </c>
      <c r="I6" s="1">
        <f t="shared" si="0"/>
        <v>64</v>
      </c>
      <c r="J6" s="2" t="s">
        <v>25</v>
      </c>
      <c r="K6">
        <f>6*6</f>
        <v>36</v>
      </c>
      <c r="L6" s="1">
        <f t="shared" si="4"/>
        <v>28</v>
      </c>
      <c r="M6" s="2" t="s">
        <v>21</v>
      </c>
      <c r="N6">
        <f>4*4</f>
        <v>16</v>
      </c>
      <c r="O6" s="1">
        <f t="shared" si="5"/>
        <v>12</v>
      </c>
      <c r="P6" s="2" t="s">
        <v>22</v>
      </c>
      <c r="Q6">
        <f>3*4</f>
        <v>12</v>
      </c>
      <c r="R6" s="1">
        <f t="shared" si="6"/>
        <v>0</v>
      </c>
      <c r="U6" s="1">
        <f t="shared" si="7"/>
        <v>0</v>
      </c>
      <c r="V6" s="4"/>
      <c r="X6" s="1">
        <f t="shared" si="8"/>
        <v>0</v>
      </c>
      <c r="Y6" s="4"/>
      <c r="AA6" s="1">
        <f t="shared" si="9"/>
        <v>0</v>
      </c>
    </row>
    <row r="7" spans="1:27" x14ac:dyDescent="0.25">
      <c r="A7" t="s">
        <v>6</v>
      </c>
      <c r="B7" s="1">
        <v>7199</v>
      </c>
      <c r="C7">
        <v>76</v>
      </c>
      <c r="D7">
        <f t="shared" si="1"/>
        <v>38</v>
      </c>
      <c r="E7">
        <f t="shared" si="2"/>
        <v>6.164414002968976</v>
      </c>
      <c r="F7" s="2" t="s">
        <v>25</v>
      </c>
      <c r="G7">
        <f>6*6</f>
        <v>36</v>
      </c>
      <c r="H7">
        <f t="shared" si="3"/>
        <v>2</v>
      </c>
      <c r="I7" s="1">
        <f t="shared" si="0"/>
        <v>40</v>
      </c>
      <c r="J7" s="2" t="s">
        <v>34</v>
      </c>
      <c r="K7">
        <f>5*5</f>
        <v>25</v>
      </c>
      <c r="L7" s="1">
        <f t="shared" si="4"/>
        <v>15</v>
      </c>
      <c r="M7" s="2" t="s">
        <v>26</v>
      </c>
      <c r="N7">
        <f>3*3</f>
        <v>9</v>
      </c>
      <c r="O7" s="1">
        <f t="shared" si="5"/>
        <v>6</v>
      </c>
      <c r="P7" s="2" t="s">
        <v>32</v>
      </c>
      <c r="Q7">
        <f>2*3</f>
        <v>6</v>
      </c>
      <c r="R7" s="1">
        <f t="shared" si="6"/>
        <v>0</v>
      </c>
      <c r="U7" s="1">
        <f t="shared" si="7"/>
        <v>0</v>
      </c>
      <c r="V7" s="4"/>
      <c r="X7" s="1">
        <f t="shared" si="8"/>
        <v>0</v>
      </c>
      <c r="Y7" s="4"/>
      <c r="AA7" s="1">
        <f t="shared" si="9"/>
        <v>0</v>
      </c>
    </row>
    <row r="8" spans="1:27" x14ac:dyDescent="0.25">
      <c r="A8" t="s">
        <v>7</v>
      </c>
      <c r="B8" s="1">
        <v>4452</v>
      </c>
      <c r="C8">
        <v>47</v>
      </c>
      <c r="D8">
        <f t="shared" si="1"/>
        <v>23.5</v>
      </c>
      <c r="E8">
        <f t="shared" si="2"/>
        <v>4.8476798574163293</v>
      </c>
      <c r="F8" s="2" t="s">
        <v>34</v>
      </c>
      <c r="G8">
        <f>5*5</f>
        <v>25</v>
      </c>
      <c r="H8">
        <f t="shared" si="3"/>
        <v>1.5</v>
      </c>
      <c r="I8" s="1">
        <f t="shared" si="0"/>
        <v>22</v>
      </c>
      <c r="J8" s="2" t="s">
        <v>26</v>
      </c>
      <c r="K8">
        <f>3*3</f>
        <v>9</v>
      </c>
      <c r="L8" s="1">
        <f t="shared" si="4"/>
        <v>13</v>
      </c>
      <c r="M8" s="2" t="s">
        <v>26</v>
      </c>
      <c r="N8">
        <f>3*3</f>
        <v>9</v>
      </c>
      <c r="O8" s="1">
        <f t="shared" si="5"/>
        <v>4</v>
      </c>
      <c r="P8" s="2" t="s">
        <v>27</v>
      </c>
      <c r="Q8">
        <f>2*2</f>
        <v>4</v>
      </c>
      <c r="R8" s="1">
        <f t="shared" si="6"/>
        <v>0</v>
      </c>
      <c r="U8" s="1">
        <f t="shared" si="7"/>
        <v>0</v>
      </c>
      <c r="V8" s="4"/>
      <c r="X8" s="1">
        <f t="shared" si="8"/>
        <v>0</v>
      </c>
      <c r="Y8" s="4"/>
      <c r="AA8" s="1">
        <f t="shared" si="9"/>
        <v>0</v>
      </c>
    </row>
    <row r="9" spans="1:27" x14ac:dyDescent="0.25">
      <c r="A9" t="s">
        <v>8</v>
      </c>
      <c r="B9" s="1">
        <v>2960</v>
      </c>
      <c r="C9">
        <v>31</v>
      </c>
      <c r="D9">
        <f t="shared" si="1"/>
        <v>15.5</v>
      </c>
      <c r="E9">
        <f t="shared" si="2"/>
        <v>3.9370039370059056</v>
      </c>
      <c r="F9" s="2" t="s">
        <v>21</v>
      </c>
      <c r="G9">
        <f>4*4</f>
        <v>16</v>
      </c>
      <c r="H9">
        <f t="shared" si="3"/>
        <v>0.5</v>
      </c>
      <c r="I9" s="1">
        <f t="shared" si="0"/>
        <v>15</v>
      </c>
      <c r="J9" s="2" t="s">
        <v>26</v>
      </c>
      <c r="K9">
        <f>3*3</f>
        <v>9</v>
      </c>
      <c r="L9" s="1">
        <f t="shared" si="4"/>
        <v>6</v>
      </c>
      <c r="M9" s="2" t="s">
        <v>32</v>
      </c>
      <c r="N9">
        <f>2*3</f>
        <v>6</v>
      </c>
      <c r="O9" s="1">
        <f t="shared" si="5"/>
        <v>0</v>
      </c>
      <c r="R9" s="1">
        <f t="shared" si="6"/>
        <v>0</v>
      </c>
      <c r="U9" s="1">
        <f t="shared" si="7"/>
        <v>0</v>
      </c>
      <c r="V9" s="4"/>
      <c r="X9" s="1">
        <f t="shared" si="8"/>
        <v>0</v>
      </c>
      <c r="Y9" s="4"/>
      <c r="AA9" s="1">
        <f t="shared" si="9"/>
        <v>0</v>
      </c>
    </row>
    <row r="10" spans="1:27" x14ac:dyDescent="0.25">
      <c r="A10" t="s">
        <v>9</v>
      </c>
      <c r="B10" s="1">
        <v>2086</v>
      </c>
      <c r="C10">
        <v>22</v>
      </c>
      <c r="D10">
        <f t="shared" si="1"/>
        <v>11</v>
      </c>
      <c r="E10">
        <f t="shared" si="2"/>
        <v>3.3166247903553998</v>
      </c>
      <c r="F10" s="2" t="s">
        <v>22</v>
      </c>
      <c r="G10">
        <f>3*4</f>
        <v>12</v>
      </c>
      <c r="H10">
        <f t="shared" si="3"/>
        <v>1</v>
      </c>
      <c r="I10" s="1">
        <f t="shared" si="0"/>
        <v>10</v>
      </c>
      <c r="J10" s="2" t="s">
        <v>32</v>
      </c>
      <c r="K10">
        <f>2*3</f>
        <v>6</v>
      </c>
      <c r="L10" s="1">
        <f t="shared" si="4"/>
        <v>4</v>
      </c>
      <c r="M10" s="2" t="s">
        <v>27</v>
      </c>
      <c r="N10">
        <f>2*2</f>
        <v>4</v>
      </c>
      <c r="O10" s="1">
        <f t="shared" si="5"/>
        <v>0</v>
      </c>
      <c r="R10" s="1">
        <f t="shared" si="6"/>
        <v>0</v>
      </c>
      <c r="U10" s="1">
        <f t="shared" si="7"/>
        <v>0</v>
      </c>
      <c r="V10" s="4"/>
      <c r="X10" s="1">
        <f t="shared" si="8"/>
        <v>0</v>
      </c>
      <c r="Y10" s="4"/>
      <c r="AA10" s="1">
        <f t="shared" si="9"/>
        <v>0</v>
      </c>
    </row>
    <row r="11" spans="1:27" x14ac:dyDescent="0.25">
      <c r="A11" t="s">
        <v>10</v>
      </c>
      <c r="B11" s="1">
        <v>1525</v>
      </c>
      <c r="C11">
        <v>16</v>
      </c>
      <c r="D11">
        <f t="shared" si="1"/>
        <v>8</v>
      </c>
      <c r="E11">
        <f t="shared" si="2"/>
        <v>2.8284271247461903</v>
      </c>
      <c r="F11" s="2" t="s">
        <v>26</v>
      </c>
      <c r="G11">
        <f>3*3</f>
        <v>9</v>
      </c>
      <c r="H11">
        <f t="shared" si="3"/>
        <v>1</v>
      </c>
      <c r="I11" s="1">
        <f t="shared" si="0"/>
        <v>7</v>
      </c>
      <c r="J11" s="2" t="s">
        <v>27</v>
      </c>
      <c r="K11">
        <f>2*2</f>
        <v>4</v>
      </c>
      <c r="L11" s="1">
        <f t="shared" si="4"/>
        <v>3</v>
      </c>
      <c r="M11" s="2" t="s">
        <v>51</v>
      </c>
      <c r="N11">
        <f>1*3</f>
        <v>3</v>
      </c>
      <c r="O11" s="1">
        <f t="shared" si="5"/>
        <v>0</v>
      </c>
      <c r="R11" s="1">
        <f t="shared" si="6"/>
        <v>0</v>
      </c>
      <c r="U11" s="1">
        <f t="shared" si="7"/>
        <v>0</v>
      </c>
      <c r="V11" s="4"/>
      <c r="X11" s="1">
        <f t="shared" si="8"/>
        <v>0</v>
      </c>
      <c r="Y11" s="4"/>
      <c r="AA11" s="1">
        <f t="shared" si="9"/>
        <v>0</v>
      </c>
    </row>
    <row r="12" spans="1:27" x14ac:dyDescent="0.25">
      <c r="A12" t="s">
        <v>11</v>
      </c>
      <c r="B12" s="1">
        <v>1932848</v>
      </c>
      <c r="C12" s="1">
        <v>20286</v>
      </c>
      <c r="D12">
        <f t="shared" si="1"/>
        <v>10143</v>
      </c>
      <c r="E12">
        <f t="shared" si="2"/>
        <v>100.71246198956712</v>
      </c>
      <c r="F12" s="2" t="s">
        <v>47</v>
      </c>
      <c r="G12">
        <f>100*101</f>
        <v>10100</v>
      </c>
      <c r="H12">
        <f t="shared" si="3"/>
        <v>43</v>
      </c>
      <c r="I12" s="1">
        <f t="shared" si="0"/>
        <v>10186</v>
      </c>
      <c r="J12" s="2" t="s">
        <v>67</v>
      </c>
      <c r="K12">
        <f>75*75</f>
        <v>5625</v>
      </c>
      <c r="L12" s="1">
        <f t="shared" si="4"/>
        <v>4561</v>
      </c>
      <c r="M12" s="2" t="s">
        <v>69</v>
      </c>
      <c r="N12">
        <f>52*52</f>
        <v>2704</v>
      </c>
      <c r="O12" s="1">
        <f t="shared" si="5"/>
        <v>1857</v>
      </c>
      <c r="P12" s="2" t="s">
        <v>72</v>
      </c>
      <c r="Q12">
        <f>34*34</f>
        <v>1156</v>
      </c>
      <c r="R12" s="1">
        <f t="shared" si="6"/>
        <v>701</v>
      </c>
      <c r="S12" s="2" t="s">
        <v>70</v>
      </c>
      <c r="T12">
        <f>21*21</f>
        <v>441</v>
      </c>
      <c r="U12" s="1">
        <f t="shared" si="7"/>
        <v>260</v>
      </c>
      <c r="V12" s="2" t="s">
        <v>71</v>
      </c>
      <c r="W12">
        <f>14*14</f>
        <v>196</v>
      </c>
      <c r="X12" s="1">
        <f t="shared" si="8"/>
        <v>64</v>
      </c>
      <c r="Y12" s="2" t="s">
        <v>36</v>
      </c>
      <c r="Z12">
        <f>8*8</f>
        <v>64</v>
      </c>
      <c r="AA12" s="1">
        <f t="shared" si="9"/>
        <v>0</v>
      </c>
    </row>
    <row r="13" spans="1:27" x14ac:dyDescent="0.25">
      <c r="A13" t="s">
        <v>12</v>
      </c>
      <c r="B13" s="1">
        <v>241606</v>
      </c>
      <c r="C13" s="1">
        <v>2536</v>
      </c>
      <c r="D13">
        <f t="shared" si="1"/>
        <v>1268</v>
      </c>
      <c r="E13">
        <f t="shared" si="2"/>
        <v>35.608987629529715</v>
      </c>
      <c r="F13" s="2" t="s">
        <v>48</v>
      </c>
      <c r="G13">
        <f>35*36</f>
        <v>1260</v>
      </c>
      <c r="H13">
        <f t="shared" si="3"/>
        <v>8</v>
      </c>
      <c r="I13" s="1">
        <f t="shared" si="0"/>
        <v>1276</v>
      </c>
      <c r="J13" s="2" t="s">
        <v>58</v>
      </c>
      <c r="K13">
        <f>26*27</f>
        <v>702</v>
      </c>
      <c r="L13" s="1">
        <f t="shared" si="4"/>
        <v>574</v>
      </c>
      <c r="M13" s="2" t="s">
        <v>54</v>
      </c>
      <c r="N13">
        <f>18*18</f>
        <v>324</v>
      </c>
      <c r="O13" s="1">
        <f t="shared" si="5"/>
        <v>250</v>
      </c>
      <c r="P13" s="2" t="s">
        <v>55</v>
      </c>
      <c r="Q13">
        <f>12*12</f>
        <v>144</v>
      </c>
      <c r="R13" s="1">
        <f t="shared" si="6"/>
        <v>106</v>
      </c>
      <c r="S13" s="2" t="s">
        <v>36</v>
      </c>
      <c r="T13">
        <f>8*8</f>
        <v>64</v>
      </c>
      <c r="U13" s="1">
        <f t="shared" si="7"/>
        <v>42</v>
      </c>
      <c r="V13" s="2" t="s">
        <v>25</v>
      </c>
      <c r="W13">
        <f>6*6</f>
        <v>36</v>
      </c>
      <c r="X13" s="1">
        <f t="shared" si="8"/>
        <v>6</v>
      </c>
      <c r="Y13" s="2" t="s">
        <v>32</v>
      </c>
      <c r="Z13">
        <f>2*3</f>
        <v>6</v>
      </c>
      <c r="AA13" s="1">
        <f t="shared" si="9"/>
        <v>0</v>
      </c>
    </row>
    <row r="14" spans="1:27" x14ac:dyDescent="0.25">
      <c r="A14" t="s">
        <v>13</v>
      </c>
      <c r="B14" s="1">
        <v>30182</v>
      </c>
      <c r="C14">
        <v>317</v>
      </c>
      <c r="D14">
        <f t="shared" si="1"/>
        <v>158.5</v>
      </c>
      <c r="E14">
        <f t="shared" si="2"/>
        <v>12.589678312014172</v>
      </c>
      <c r="F14" s="2" t="s">
        <v>35</v>
      </c>
      <c r="G14">
        <f>12*13</f>
        <v>156</v>
      </c>
      <c r="H14">
        <f t="shared" si="3"/>
        <v>2.5</v>
      </c>
      <c r="I14" s="1">
        <f t="shared" si="0"/>
        <v>161</v>
      </c>
      <c r="J14" s="2" t="s">
        <v>52</v>
      </c>
      <c r="K14">
        <f>9*9</f>
        <v>81</v>
      </c>
      <c r="L14" s="1">
        <f t="shared" si="4"/>
        <v>80</v>
      </c>
      <c r="M14" s="2" t="s">
        <v>33</v>
      </c>
      <c r="N14">
        <f>7*7</f>
        <v>49</v>
      </c>
      <c r="O14" s="1">
        <f t="shared" si="5"/>
        <v>31</v>
      </c>
      <c r="P14" s="2" t="s">
        <v>34</v>
      </c>
      <c r="Q14">
        <f>5*5</f>
        <v>25</v>
      </c>
      <c r="R14" s="1">
        <f t="shared" si="6"/>
        <v>6</v>
      </c>
      <c r="S14" s="2" t="s">
        <v>32</v>
      </c>
      <c r="T14">
        <f>2*3</f>
        <v>6</v>
      </c>
      <c r="U14" s="1">
        <f t="shared" si="7"/>
        <v>0</v>
      </c>
      <c r="X14" s="1">
        <f t="shared" si="8"/>
        <v>0</v>
      </c>
      <c r="Y14" s="4"/>
      <c r="AA14" s="1">
        <f t="shared" si="9"/>
        <v>0</v>
      </c>
    </row>
    <row r="15" spans="1:27" x14ac:dyDescent="0.25">
      <c r="A15" t="s">
        <v>14</v>
      </c>
      <c r="B15" s="1">
        <v>8907</v>
      </c>
      <c r="C15">
        <v>93</v>
      </c>
      <c r="D15">
        <f t="shared" si="1"/>
        <v>46.5</v>
      </c>
      <c r="E15">
        <f t="shared" si="2"/>
        <v>6.8190908484929276</v>
      </c>
      <c r="F15" s="2" t="s">
        <v>33</v>
      </c>
      <c r="G15">
        <f>7*7</f>
        <v>49</v>
      </c>
      <c r="H15">
        <f t="shared" si="3"/>
        <v>2.5</v>
      </c>
      <c r="I15" s="1">
        <f t="shared" si="0"/>
        <v>44</v>
      </c>
      <c r="J15" s="2" t="s">
        <v>34</v>
      </c>
      <c r="K15">
        <f>5*5</f>
        <v>25</v>
      </c>
      <c r="L15" s="1">
        <f t="shared" si="4"/>
        <v>19</v>
      </c>
      <c r="M15" s="2" t="s">
        <v>21</v>
      </c>
      <c r="N15">
        <f>4*4</f>
        <v>16</v>
      </c>
      <c r="O15" s="1">
        <f t="shared" si="5"/>
        <v>3</v>
      </c>
      <c r="P15" s="2" t="s">
        <v>27</v>
      </c>
      <c r="Q15">
        <f>2*2</f>
        <v>4</v>
      </c>
      <c r="R15" s="3">
        <f t="shared" si="6"/>
        <v>-1</v>
      </c>
      <c r="S15" t="s">
        <v>49</v>
      </c>
      <c r="V15" s="4"/>
      <c r="Y15" s="4"/>
    </row>
    <row r="16" spans="1:27" x14ac:dyDescent="0.25">
      <c r="A16" t="s">
        <v>15</v>
      </c>
      <c r="B16" s="1">
        <v>3747</v>
      </c>
      <c r="C16">
        <v>39</v>
      </c>
      <c r="D16">
        <f t="shared" si="1"/>
        <v>19.5</v>
      </c>
      <c r="E16">
        <f t="shared" si="2"/>
        <v>4.4158804331639239</v>
      </c>
      <c r="F16" s="2" t="s">
        <v>24</v>
      </c>
      <c r="G16">
        <f>4*5</f>
        <v>20</v>
      </c>
      <c r="H16">
        <f t="shared" si="3"/>
        <v>0.5</v>
      </c>
      <c r="I16" s="1">
        <f t="shared" si="0"/>
        <v>19</v>
      </c>
      <c r="J16" s="2" t="s">
        <v>26</v>
      </c>
      <c r="K16">
        <f>3*3</f>
        <v>9</v>
      </c>
      <c r="L16" s="1">
        <f t="shared" si="4"/>
        <v>10</v>
      </c>
      <c r="M16" s="2" t="s">
        <v>32</v>
      </c>
      <c r="N16">
        <f>2*3</f>
        <v>6</v>
      </c>
      <c r="O16" s="1">
        <f t="shared" si="5"/>
        <v>4</v>
      </c>
      <c r="P16" s="2" t="s">
        <v>27</v>
      </c>
      <c r="Q16">
        <f>2*2</f>
        <v>4</v>
      </c>
      <c r="R16" s="1">
        <f t="shared" si="6"/>
        <v>0</v>
      </c>
      <c r="U16" s="1">
        <f t="shared" si="7"/>
        <v>0</v>
      </c>
      <c r="V16" s="4"/>
      <c r="X16" s="1">
        <f t="shared" si="8"/>
        <v>0</v>
      </c>
      <c r="Y16" s="4"/>
      <c r="AA16" s="1">
        <f t="shared" si="9"/>
        <v>0</v>
      </c>
    </row>
    <row r="17" spans="1:27" x14ac:dyDescent="0.25">
      <c r="A17" t="s">
        <v>16</v>
      </c>
      <c r="B17" s="1">
        <v>1939</v>
      </c>
      <c r="C17">
        <v>20</v>
      </c>
      <c r="D17">
        <f t="shared" si="1"/>
        <v>10</v>
      </c>
      <c r="E17">
        <f t="shared" si="2"/>
        <v>3.1622776601683795</v>
      </c>
      <c r="F17" s="2" t="s">
        <v>22</v>
      </c>
      <c r="G17">
        <f>3*4</f>
        <v>12</v>
      </c>
      <c r="H17">
        <f t="shared" si="3"/>
        <v>2</v>
      </c>
      <c r="I17" s="1">
        <f t="shared" si="0"/>
        <v>8</v>
      </c>
      <c r="J17" s="2" t="s">
        <v>27</v>
      </c>
      <c r="K17">
        <f>2*2</f>
        <v>4</v>
      </c>
      <c r="L17" s="1">
        <f t="shared" si="4"/>
        <v>4</v>
      </c>
      <c r="M17" s="2" t="s">
        <v>27</v>
      </c>
      <c r="N17">
        <f>2*2</f>
        <v>4</v>
      </c>
      <c r="O17" s="1">
        <f t="shared" si="5"/>
        <v>0</v>
      </c>
      <c r="R17" s="1">
        <f t="shared" si="6"/>
        <v>0</v>
      </c>
      <c r="U17" s="1">
        <f t="shared" si="7"/>
        <v>0</v>
      </c>
      <c r="V17" s="4"/>
      <c r="X17" s="1">
        <f t="shared" si="8"/>
        <v>0</v>
      </c>
      <c r="Y17" s="4"/>
      <c r="AA17" s="1">
        <f t="shared" si="9"/>
        <v>0</v>
      </c>
    </row>
    <row r="20" spans="1:27" x14ac:dyDescent="0.25">
      <c r="C20">
        <v>16033.978057233749</v>
      </c>
      <c r="D20">
        <f>C20/2</f>
        <v>8016.9890286168747</v>
      </c>
      <c r="E20">
        <f>SQRT(D20)</f>
        <v>89.537640289527815</v>
      </c>
      <c r="F20">
        <f>ABS(E20-E2)</f>
        <v>6.126685568119683E-5</v>
      </c>
      <c r="G20">
        <f>ABS(C20-C2)</f>
        <v>2.1942766250504064E-2</v>
      </c>
    </row>
    <row r="21" spans="1:27" x14ac:dyDescent="0.25">
      <c r="C21">
        <v>2021.371453403751</v>
      </c>
      <c r="D21">
        <f t="shared" ref="D21:D35" si="10">C21/2</f>
        <v>1010.6857267018755</v>
      </c>
      <c r="E21">
        <f t="shared" ref="E21:E35" si="11">SQRT(D21)</f>
        <v>31.791283816509761</v>
      </c>
      <c r="F21">
        <f>ABS(E21-E3)</f>
        <v>2.921166005094733E-3</v>
      </c>
      <c r="G21">
        <f t="shared" ref="G21:G35" si="12">ABS(C21-C3)</f>
        <v>0.37145340375104752</v>
      </c>
    </row>
    <row r="22" spans="1:27" x14ac:dyDescent="0.25">
      <c r="C22">
        <v>595.81130534647423</v>
      </c>
      <c r="D22">
        <f t="shared" si="10"/>
        <v>297.90565267323711</v>
      </c>
      <c r="E22">
        <f t="shared" si="11"/>
        <v>17.259943588356165</v>
      </c>
      <c r="F22">
        <f>ABS(E22-E4)</f>
        <v>2.7329132759028596E-3</v>
      </c>
      <c r="G22">
        <f t="shared" si="12"/>
        <v>0.18869465352577208</v>
      </c>
    </row>
    <row r="23" spans="1:27" x14ac:dyDescent="0.25">
      <c r="C23">
        <v>247.1614627604275</v>
      </c>
      <c r="D23">
        <f t="shared" si="10"/>
        <v>123.58073138021375</v>
      </c>
      <c r="E23">
        <f t="shared" si="11"/>
        <v>11.11668706855661</v>
      </c>
      <c r="F23">
        <f>ABS(E23-E5)</f>
        <v>3.6316831101750324E-3</v>
      </c>
      <c r="G23">
        <f t="shared" si="12"/>
        <v>0.16146276042749719</v>
      </c>
    </row>
    <row r="24" spans="1:27" x14ac:dyDescent="0.25">
      <c r="C24">
        <v>127.51642346238616</v>
      </c>
      <c r="D24">
        <f t="shared" si="10"/>
        <v>63.758211731193079</v>
      </c>
      <c r="E24">
        <f t="shared" si="11"/>
        <v>7.9848739333312633</v>
      </c>
      <c r="F24">
        <f t="shared" ref="F24:F35" si="13">ABS(E24-E6)</f>
        <v>1.5126066668736726E-2</v>
      </c>
      <c r="G24">
        <f t="shared" si="12"/>
        <v>0.48357653761384256</v>
      </c>
    </row>
    <row r="25" spans="1:27" x14ac:dyDescent="0.25">
      <c r="C25">
        <v>75.554792798824522</v>
      </c>
      <c r="D25">
        <f t="shared" si="10"/>
        <v>37.777396399412261</v>
      </c>
      <c r="E25">
        <f t="shared" si="11"/>
        <v>6.1463319467315021</v>
      </c>
      <c r="F25">
        <f t="shared" si="13"/>
        <v>1.8082056237473942E-2</v>
      </c>
      <c r="G25">
        <f t="shared" si="12"/>
        <v>0.44520720117547796</v>
      </c>
    </row>
    <row r="26" spans="1:27" x14ac:dyDescent="0.25">
      <c r="C26">
        <v>46.724536399550878</v>
      </c>
      <c r="D26">
        <f t="shared" si="10"/>
        <v>23.362268199775439</v>
      </c>
      <c r="E26">
        <f t="shared" si="11"/>
        <v>4.8334530306785268</v>
      </c>
      <c r="F26">
        <f t="shared" si="13"/>
        <v>1.4226826737802512E-2</v>
      </c>
      <c r="G26">
        <f t="shared" si="12"/>
        <v>0.27546360044912177</v>
      </c>
    </row>
    <row r="27" spans="1:27" x14ac:dyDescent="0.25">
      <c r="C27">
        <v>31.065729501947573</v>
      </c>
      <c r="D27">
        <f t="shared" si="10"/>
        <v>15.532864750973786</v>
      </c>
      <c r="E27">
        <f t="shared" si="11"/>
        <v>3.9411755544474021</v>
      </c>
      <c r="F27">
        <f t="shared" si="13"/>
        <v>4.1716174414965224E-3</v>
      </c>
      <c r="G27">
        <f t="shared" si="12"/>
        <v>6.5729501947572544E-2</v>
      </c>
    </row>
    <row r="28" spans="1:27" x14ac:dyDescent="0.25">
      <c r="C28">
        <v>21.892943155764407</v>
      </c>
      <c r="D28">
        <f t="shared" si="10"/>
        <v>10.946471577882203</v>
      </c>
      <c r="E28">
        <f t="shared" si="11"/>
        <v>3.3085452358827139</v>
      </c>
      <c r="F28">
        <f t="shared" si="13"/>
        <v>8.0795544726859347E-3</v>
      </c>
      <c r="G28">
        <f t="shared" si="12"/>
        <v>0.10705684423559347</v>
      </c>
    </row>
    <row r="29" spans="1:27" x14ac:dyDescent="0.25">
      <c r="C29">
        <v>16.005147800834475</v>
      </c>
      <c r="D29">
        <f t="shared" si="10"/>
        <v>8.0025739004172376</v>
      </c>
      <c r="E29">
        <f t="shared" si="11"/>
        <v>2.8288820937637604</v>
      </c>
      <c r="F29">
        <f t="shared" si="13"/>
        <v>4.549690175701393E-4</v>
      </c>
      <c r="G29">
        <f t="shared" si="12"/>
        <v>5.1478008344751913E-3</v>
      </c>
    </row>
    <row r="30" spans="1:27" x14ac:dyDescent="0.25">
      <c r="C30">
        <v>20285.585519047421</v>
      </c>
      <c r="D30">
        <f t="shared" si="10"/>
        <v>10142.792759523711</v>
      </c>
      <c r="E30">
        <f t="shared" si="11"/>
        <v>100.71143311225251</v>
      </c>
      <c r="F30">
        <f t="shared" si="13"/>
        <v>1.0288773146100993E-3</v>
      </c>
      <c r="G30">
        <f t="shared" si="12"/>
        <v>0.41448095257874229</v>
      </c>
    </row>
    <row r="31" spans="1:27" x14ac:dyDescent="0.25">
      <c r="C31">
        <v>2535.6981898809277</v>
      </c>
      <c r="D31">
        <f t="shared" si="10"/>
        <v>1267.8490949404638</v>
      </c>
      <c r="E31">
        <f t="shared" si="11"/>
        <v>35.606868648344573</v>
      </c>
      <c r="F31">
        <f t="shared" si="13"/>
        <v>2.118981185141422E-3</v>
      </c>
      <c r="G31">
        <f t="shared" si="12"/>
        <v>0.30181011907234279</v>
      </c>
    </row>
    <row r="32" spans="1:27" x14ac:dyDescent="0.25">
      <c r="C32">
        <v>316.76548913100731</v>
      </c>
      <c r="D32">
        <f t="shared" si="10"/>
        <v>158.38274456550366</v>
      </c>
      <c r="E32">
        <f t="shared" si="11"/>
        <v>12.585020642235898</v>
      </c>
      <c r="F32">
        <f t="shared" si="13"/>
        <v>4.6576697782736431E-3</v>
      </c>
      <c r="G32">
        <f t="shared" si="12"/>
        <v>0.23451086899268603</v>
      </c>
    </row>
    <row r="33" spans="3:8" x14ac:dyDescent="0.25">
      <c r="C33">
        <v>93.480558335759142</v>
      </c>
      <c r="D33">
        <f t="shared" si="10"/>
        <v>46.740279167879571</v>
      </c>
      <c r="E33">
        <f t="shared" si="11"/>
        <v>6.83668627098535</v>
      </c>
      <c r="F33">
        <f t="shared" si="13"/>
        <v>1.7595422492422408E-2</v>
      </c>
      <c r="G33">
        <f t="shared" si="12"/>
        <v>0.48055833575914164</v>
      </c>
      <c r="H33" t="s">
        <v>50</v>
      </c>
    </row>
    <row r="34" spans="3:8" x14ac:dyDescent="0.25">
      <c r="C34">
        <v>39.325435285066746</v>
      </c>
      <c r="D34">
        <f t="shared" si="10"/>
        <v>19.662717642533373</v>
      </c>
      <c r="E34">
        <f t="shared" si="11"/>
        <v>4.4342663026179849</v>
      </c>
      <c r="F34">
        <f t="shared" si="13"/>
        <v>1.8385869454061066E-2</v>
      </c>
      <c r="G34">
        <f t="shared" si="12"/>
        <v>0.32543528506674591</v>
      </c>
    </row>
    <row r="35" spans="3:8" x14ac:dyDescent="0.25">
      <c r="C35">
        <v>20.35015185955282</v>
      </c>
      <c r="D35">
        <f t="shared" si="10"/>
        <v>10.17507592977641</v>
      </c>
      <c r="E35">
        <f t="shared" si="11"/>
        <v>3.189839483387277</v>
      </c>
      <c r="F35">
        <f t="shared" si="13"/>
        <v>2.7561823218897441E-2</v>
      </c>
      <c r="G35">
        <f t="shared" si="12"/>
        <v>0.35015185955282035</v>
      </c>
    </row>
  </sheetData>
  <conditionalFormatting sqref="F20:F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G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7 O2:O17 R2:R17 U2:U14 X2:X14 AA2:AA14 U16:U17 X16:X17 AA16:AA17">
    <cfRule type="cellIs" dxfId="3" priority="1" operator="lessThan">
      <formula>0</formula>
    </cfRule>
    <cfRule type="cellIs" dxfId="2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3259-7EE1-44BB-8E7C-6983D356C0F5}">
  <dimension ref="A1:AC36"/>
  <sheetViews>
    <sheetView tabSelected="1" workbookViewId="0"/>
  </sheetViews>
  <sheetFormatPr defaultRowHeight="15" x14ac:dyDescent="0.25"/>
  <cols>
    <col min="1" max="1" width="16.140625" bestFit="1" customWidth="1"/>
    <col min="2" max="2" width="9.42578125" bestFit="1" customWidth="1"/>
    <col min="3" max="3" width="7.28515625" customWidth="1"/>
    <col min="4" max="4" width="8" customWidth="1"/>
    <col min="6" max="6" width="11.28515625" customWidth="1"/>
    <col min="7" max="8" width="6" customWidth="1"/>
    <col min="9" max="9" width="10" bestFit="1" customWidth="1"/>
    <col min="10" max="10" width="10" customWidth="1"/>
  </cols>
  <sheetData>
    <row r="1" spans="1:29" x14ac:dyDescent="0.25">
      <c r="A1" t="s">
        <v>0</v>
      </c>
      <c r="B1" t="s">
        <v>56</v>
      </c>
      <c r="C1" t="s">
        <v>57</v>
      </c>
      <c r="D1" t="s">
        <v>17</v>
      </c>
      <c r="E1" t="s">
        <v>18</v>
      </c>
      <c r="F1" t="s">
        <v>19</v>
      </c>
      <c r="G1" t="s">
        <v>76</v>
      </c>
      <c r="H1" t="s">
        <v>77</v>
      </c>
      <c r="I1" t="s">
        <v>28</v>
      </c>
      <c r="J1" t="s">
        <v>42</v>
      </c>
      <c r="K1" t="s">
        <v>20</v>
      </c>
      <c r="L1" t="s">
        <v>29</v>
      </c>
      <c r="M1" t="s">
        <v>28</v>
      </c>
      <c r="N1" t="s">
        <v>20</v>
      </c>
      <c r="O1" t="s">
        <v>30</v>
      </c>
      <c r="P1" t="s">
        <v>28</v>
      </c>
      <c r="Q1" t="s">
        <v>20</v>
      </c>
      <c r="R1" t="s">
        <v>31</v>
      </c>
      <c r="S1" t="s">
        <v>28</v>
      </c>
      <c r="T1" t="s">
        <v>20</v>
      </c>
      <c r="U1" t="s">
        <v>53</v>
      </c>
      <c r="V1" t="s">
        <v>28</v>
      </c>
      <c r="W1" t="s">
        <v>20</v>
      </c>
      <c r="X1" t="s">
        <v>59</v>
      </c>
      <c r="Y1" t="s">
        <v>28</v>
      </c>
      <c r="Z1" t="s">
        <v>20</v>
      </c>
      <c r="AA1" t="s">
        <v>90</v>
      </c>
      <c r="AB1" t="s">
        <v>28</v>
      </c>
      <c r="AC1" t="s">
        <v>20</v>
      </c>
    </row>
    <row r="2" spans="1:29" x14ac:dyDescent="0.25">
      <c r="A2" s="6" t="s">
        <v>1</v>
      </c>
      <c r="B2" s="1">
        <v>1527747</v>
      </c>
      <c r="C2" s="1">
        <f>ROUND(C20, 0)</f>
        <v>16034</v>
      </c>
      <c r="D2">
        <f>C2/2</f>
        <v>8017</v>
      </c>
      <c r="E2">
        <f>SQRT(D2)</f>
        <v>89.537701556383496</v>
      </c>
      <c r="F2" s="2" t="str">
        <f>K20</f>
        <v>85 x 94</v>
      </c>
      <c r="G2">
        <f>LEFT(F2, 2)/RIGHT(F2, 2)</f>
        <v>0.9042553191489362</v>
      </c>
      <c r="H2">
        <f>ABS(0.9-G2)</f>
        <v>4.2553191489361764E-3</v>
      </c>
      <c r="I2">
        <f>LEFT(F2,2)*RIGHT(F2,2)</f>
        <v>7990</v>
      </c>
      <c r="J2">
        <f t="shared" ref="J2:J17" si="0">ABS(I2-D2)</f>
        <v>27</v>
      </c>
      <c r="K2" s="1">
        <f t="shared" ref="K2:K17" si="1">C2-I2</f>
        <v>8044</v>
      </c>
      <c r="L2" s="2" t="s">
        <v>98</v>
      </c>
      <c r="M2">
        <f>LEFT(L2, 2)*RIGHT(L2, 2)</f>
        <v>4704</v>
      </c>
      <c r="N2" s="1">
        <f>K2-M2</f>
        <v>3340</v>
      </c>
      <c r="O2" s="2" t="s">
        <v>99</v>
      </c>
      <c r="P2">
        <f>LEFT(O2, 2)*RIGHT(O2, 2)</f>
        <v>1980</v>
      </c>
      <c r="Q2" s="1">
        <f>N2-P2</f>
        <v>1360</v>
      </c>
      <c r="R2" s="2" t="s">
        <v>96</v>
      </c>
      <c r="S2">
        <f>LEFT(R2, 2)*RIGHT(R2, 2)</f>
        <v>805</v>
      </c>
      <c r="T2" s="1">
        <f>Q2-S2</f>
        <v>555</v>
      </c>
      <c r="U2" s="2" t="s">
        <v>97</v>
      </c>
      <c r="V2">
        <f>LEFT(U2, 2)*RIGHT(U2, 2)</f>
        <v>345</v>
      </c>
      <c r="W2" s="1">
        <f>T2-V2</f>
        <v>210</v>
      </c>
      <c r="X2" s="2" t="s">
        <v>95</v>
      </c>
      <c r="Y2">
        <f>LEFT(X2, 2)*RIGHT(X2, 2)</f>
        <v>150</v>
      </c>
      <c r="Z2" s="1">
        <f>W2-Y2</f>
        <v>60</v>
      </c>
      <c r="AA2" s="2" t="s">
        <v>85</v>
      </c>
      <c r="AB2">
        <f>LEFT(AA2, 2)*RIGHT(AA2, 2)</f>
        <v>60</v>
      </c>
      <c r="AC2" s="1">
        <f>Z2-AB2</f>
        <v>0</v>
      </c>
    </row>
    <row r="3" spans="1:29" x14ac:dyDescent="0.25">
      <c r="A3" s="6" t="s">
        <v>2</v>
      </c>
      <c r="B3" s="1">
        <v>192600</v>
      </c>
      <c r="C3" s="1">
        <f t="shared" ref="C3:C17" si="2">ROUND(C21, 0)</f>
        <v>2021</v>
      </c>
      <c r="D3">
        <f t="shared" ref="D3:D17" si="3">C3/2</f>
        <v>1010.5</v>
      </c>
      <c r="E3">
        <f t="shared" ref="E3:E17" si="4">SQRT(D3)</f>
        <v>31.788362650504666</v>
      </c>
      <c r="F3" s="2" t="str">
        <f t="shared" ref="F3:F16" si="5">K21</f>
        <v>30 x 34</v>
      </c>
      <c r="G3">
        <f t="shared" ref="G3:G17" si="6">LEFT(F3, 2)/RIGHT(F3, 2)</f>
        <v>0.88235294117647056</v>
      </c>
      <c r="H3">
        <f t="shared" ref="H3:H17" si="7">ABS(0.9-G3)</f>
        <v>1.764705882352946E-2</v>
      </c>
      <c r="I3">
        <f t="shared" ref="I3:I17" si="8">LEFT(F3,2)*RIGHT(F3,2)</f>
        <v>1020</v>
      </c>
      <c r="J3">
        <f t="shared" si="0"/>
        <v>9.5</v>
      </c>
      <c r="K3" s="1">
        <f t="shared" si="1"/>
        <v>1001</v>
      </c>
      <c r="L3" s="2" t="s">
        <v>87</v>
      </c>
      <c r="M3">
        <f t="shared" ref="M3:M17" si="9">LEFT(L3, 2)*RIGHT(L3, 2)</f>
        <v>600</v>
      </c>
      <c r="N3" s="1">
        <f t="shared" ref="N3:N17" si="10">K3-M3</f>
        <v>401</v>
      </c>
      <c r="O3" s="2" t="s">
        <v>88</v>
      </c>
      <c r="P3">
        <f t="shared" ref="P3:P17" si="11">LEFT(O3, 2)*RIGHT(O3, 2)</f>
        <v>221</v>
      </c>
      <c r="Q3" s="1">
        <f t="shared" ref="Q3:Q17" si="12">N3-P3</f>
        <v>180</v>
      </c>
      <c r="R3" s="2" t="s">
        <v>89</v>
      </c>
      <c r="S3">
        <f t="shared" ref="S3:S8" si="13">LEFT(R3, 2)*RIGHT(R3, 2)</f>
        <v>108</v>
      </c>
      <c r="T3" s="1">
        <f t="shared" ref="T3:T17" si="14">Q3-S3</f>
        <v>72</v>
      </c>
      <c r="U3" s="2" t="s">
        <v>73</v>
      </c>
      <c r="V3">
        <f t="shared" ref="V3:V5" si="15">LEFT(U3, 2)*RIGHT(U3, 2)</f>
        <v>48</v>
      </c>
      <c r="W3" s="1">
        <f t="shared" ref="W3:W17" si="16">T3-V3</f>
        <v>24</v>
      </c>
      <c r="X3" s="2" t="s">
        <v>74</v>
      </c>
      <c r="Y3">
        <f>LEFT(X3, 2)*RIGHT(X3, 2)</f>
        <v>24</v>
      </c>
      <c r="Z3" s="1">
        <f t="shared" ref="Z3:Z17" si="17">W3-Y3</f>
        <v>0</v>
      </c>
      <c r="AA3" s="4"/>
      <c r="AC3" s="1">
        <f t="shared" ref="AC3:AC17" si="18">Z3-AB3</f>
        <v>0</v>
      </c>
    </row>
    <row r="4" spans="1:29" x14ac:dyDescent="0.25">
      <c r="A4" s="5" t="s">
        <v>3</v>
      </c>
      <c r="B4" s="1">
        <v>56770</v>
      </c>
      <c r="C4" s="1">
        <f t="shared" si="2"/>
        <v>596</v>
      </c>
      <c r="D4">
        <f t="shared" si="3"/>
        <v>298</v>
      </c>
      <c r="E4">
        <f t="shared" si="4"/>
        <v>17.262676501632068</v>
      </c>
      <c r="F4" s="2" t="str">
        <f t="shared" si="5"/>
        <v>16 x 18</v>
      </c>
      <c r="G4">
        <f t="shared" si="6"/>
        <v>0.88888888888888884</v>
      </c>
      <c r="H4">
        <f t="shared" si="7"/>
        <v>1.1111111111111183E-2</v>
      </c>
      <c r="I4">
        <f t="shared" si="8"/>
        <v>288</v>
      </c>
      <c r="J4">
        <f t="shared" si="0"/>
        <v>10</v>
      </c>
      <c r="K4" s="1">
        <f t="shared" si="1"/>
        <v>308</v>
      </c>
      <c r="L4" s="2" t="s">
        <v>86</v>
      </c>
      <c r="M4">
        <f t="shared" si="9"/>
        <v>192</v>
      </c>
      <c r="N4" s="1">
        <f t="shared" si="10"/>
        <v>116</v>
      </c>
      <c r="O4" s="2" t="s">
        <v>84</v>
      </c>
      <c r="P4">
        <f t="shared" si="11"/>
        <v>70</v>
      </c>
      <c r="Q4" s="1">
        <f t="shared" si="12"/>
        <v>46</v>
      </c>
      <c r="R4" s="2" t="s">
        <v>80</v>
      </c>
      <c r="S4">
        <f t="shared" si="13"/>
        <v>30</v>
      </c>
      <c r="T4" s="1">
        <f t="shared" si="14"/>
        <v>16</v>
      </c>
      <c r="U4" s="2" t="s">
        <v>21</v>
      </c>
      <c r="V4">
        <f t="shared" si="15"/>
        <v>16</v>
      </c>
      <c r="W4" s="1">
        <f t="shared" si="16"/>
        <v>0</v>
      </c>
      <c r="Z4" s="1">
        <f t="shared" si="17"/>
        <v>0</v>
      </c>
      <c r="AA4" s="4"/>
      <c r="AC4" s="1">
        <f t="shared" si="18"/>
        <v>0</v>
      </c>
    </row>
    <row r="5" spans="1:29" x14ac:dyDescent="0.25">
      <c r="A5" s="5" t="s">
        <v>4</v>
      </c>
      <c r="B5" s="1">
        <v>23550</v>
      </c>
      <c r="C5" s="1">
        <f t="shared" si="2"/>
        <v>247</v>
      </c>
      <c r="D5">
        <f t="shared" si="3"/>
        <v>123.5</v>
      </c>
      <c r="E5">
        <f t="shared" si="4"/>
        <v>11.113055385446435</v>
      </c>
      <c r="F5" s="2" t="str">
        <f t="shared" si="5"/>
        <v>11 x 12</v>
      </c>
      <c r="G5">
        <f t="shared" si="6"/>
        <v>0.91666666666666663</v>
      </c>
      <c r="H5">
        <f t="shared" si="7"/>
        <v>1.6666666666666607E-2</v>
      </c>
      <c r="I5">
        <f t="shared" si="8"/>
        <v>132</v>
      </c>
      <c r="J5">
        <f t="shared" si="0"/>
        <v>8.5</v>
      </c>
      <c r="K5" s="1">
        <f t="shared" si="1"/>
        <v>115</v>
      </c>
      <c r="L5" s="2" t="s">
        <v>83</v>
      </c>
      <c r="M5">
        <f t="shared" si="9"/>
        <v>63</v>
      </c>
      <c r="N5" s="1">
        <f t="shared" si="10"/>
        <v>52</v>
      </c>
      <c r="O5" s="2" t="s">
        <v>80</v>
      </c>
      <c r="P5">
        <f t="shared" si="11"/>
        <v>30</v>
      </c>
      <c r="Q5" s="1">
        <f t="shared" si="12"/>
        <v>22</v>
      </c>
      <c r="R5" s="2" t="s">
        <v>21</v>
      </c>
      <c r="S5">
        <f t="shared" si="13"/>
        <v>16</v>
      </c>
      <c r="T5" s="1">
        <f t="shared" si="14"/>
        <v>6</v>
      </c>
      <c r="U5" s="2" t="s">
        <v>32</v>
      </c>
      <c r="V5">
        <f t="shared" si="15"/>
        <v>6</v>
      </c>
      <c r="W5" s="1">
        <f t="shared" si="16"/>
        <v>0</v>
      </c>
      <c r="Z5" s="1">
        <f t="shared" si="17"/>
        <v>0</v>
      </c>
      <c r="AA5" s="4"/>
      <c r="AC5" s="1">
        <f t="shared" si="18"/>
        <v>0</v>
      </c>
    </row>
    <row r="6" spans="1:29" x14ac:dyDescent="0.25">
      <c r="A6" s="5" t="s">
        <v>5</v>
      </c>
      <c r="B6" s="1">
        <v>12150</v>
      </c>
      <c r="C6" s="1">
        <f t="shared" si="2"/>
        <v>128</v>
      </c>
      <c r="D6">
        <f t="shared" si="3"/>
        <v>64</v>
      </c>
      <c r="E6">
        <f t="shared" si="4"/>
        <v>8</v>
      </c>
      <c r="F6" s="2" t="str">
        <f t="shared" si="5"/>
        <v>8 x 8</v>
      </c>
      <c r="G6">
        <f t="shared" si="6"/>
        <v>1</v>
      </c>
      <c r="H6">
        <f t="shared" si="7"/>
        <v>9.9999999999999978E-2</v>
      </c>
      <c r="I6">
        <f t="shared" si="8"/>
        <v>64</v>
      </c>
      <c r="J6">
        <f t="shared" si="0"/>
        <v>0</v>
      </c>
      <c r="K6" s="1">
        <f t="shared" si="1"/>
        <v>64</v>
      </c>
      <c r="L6" s="2" t="s">
        <v>82</v>
      </c>
      <c r="M6">
        <f t="shared" si="9"/>
        <v>35</v>
      </c>
      <c r="N6" s="1">
        <f t="shared" si="10"/>
        <v>29</v>
      </c>
      <c r="O6" s="2" t="s">
        <v>24</v>
      </c>
      <c r="P6">
        <f t="shared" si="11"/>
        <v>20</v>
      </c>
      <c r="Q6" s="1">
        <f t="shared" si="12"/>
        <v>9</v>
      </c>
      <c r="R6" s="2" t="s">
        <v>26</v>
      </c>
      <c r="S6">
        <f t="shared" si="13"/>
        <v>9</v>
      </c>
      <c r="T6" s="1">
        <f t="shared" si="14"/>
        <v>0</v>
      </c>
      <c r="W6" s="1">
        <f t="shared" si="16"/>
        <v>0</v>
      </c>
      <c r="X6" s="4"/>
      <c r="Z6" s="1">
        <f t="shared" si="17"/>
        <v>0</v>
      </c>
      <c r="AA6" s="4"/>
      <c r="AC6" s="1">
        <f t="shared" si="18"/>
        <v>0</v>
      </c>
    </row>
    <row r="7" spans="1:29" x14ac:dyDescent="0.25">
      <c r="A7" s="5" t="s">
        <v>6</v>
      </c>
      <c r="B7" s="1">
        <v>7199</v>
      </c>
      <c r="C7" s="1">
        <f t="shared" si="2"/>
        <v>76</v>
      </c>
      <c r="D7">
        <f t="shared" si="3"/>
        <v>38</v>
      </c>
      <c r="E7">
        <f t="shared" si="4"/>
        <v>6.164414002968976</v>
      </c>
      <c r="F7" s="2" t="str">
        <f t="shared" si="5"/>
        <v>6 x 6</v>
      </c>
      <c r="G7">
        <f t="shared" si="6"/>
        <v>1</v>
      </c>
      <c r="H7">
        <f t="shared" si="7"/>
        <v>9.9999999999999978E-2</v>
      </c>
      <c r="I7">
        <f t="shared" si="8"/>
        <v>36</v>
      </c>
      <c r="J7">
        <f t="shared" si="0"/>
        <v>2</v>
      </c>
      <c r="K7" s="1">
        <f t="shared" si="1"/>
        <v>40</v>
      </c>
      <c r="L7" s="2" t="s">
        <v>74</v>
      </c>
      <c r="M7">
        <f t="shared" si="9"/>
        <v>24</v>
      </c>
      <c r="N7" s="1">
        <f t="shared" si="10"/>
        <v>16</v>
      </c>
      <c r="O7" s="2" t="s">
        <v>22</v>
      </c>
      <c r="P7">
        <f t="shared" si="11"/>
        <v>12</v>
      </c>
      <c r="Q7" s="1">
        <f t="shared" si="12"/>
        <v>4</v>
      </c>
      <c r="R7" s="2" t="s">
        <v>27</v>
      </c>
      <c r="S7">
        <f t="shared" si="13"/>
        <v>4</v>
      </c>
      <c r="T7" s="1">
        <f t="shared" si="14"/>
        <v>0</v>
      </c>
      <c r="W7" s="1">
        <f t="shared" si="16"/>
        <v>0</v>
      </c>
      <c r="X7" s="4"/>
      <c r="Z7" s="1">
        <f t="shared" si="17"/>
        <v>0</v>
      </c>
      <c r="AA7" s="4"/>
      <c r="AC7" s="1">
        <f t="shared" si="18"/>
        <v>0</v>
      </c>
    </row>
    <row r="8" spans="1:29" x14ac:dyDescent="0.25">
      <c r="A8" s="5" t="s">
        <v>7</v>
      </c>
      <c r="B8" s="1">
        <v>4452</v>
      </c>
      <c r="C8" s="1">
        <f t="shared" si="2"/>
        <v>47</v>
      </c>
      <c r="D8">
        <f t="shared" si="3"/>
        <v>23.5</v>
      </c>
      <c r="E8">
        <f t="shared" si="4"/>
        <v>4.8476798574163293</v>
      </c>
      <c r="F8" s="2" t="str">
        <f t="shared" si="5"/>
        <v>5 x 5</v>
      </c>
      <c r="G8">
        <f t="shared" si="6"/>
        <v>1</v>
      </c>
      <c r="H8">
        <f t="shared" si="7"/>
        <v>9.9999999999999978E-2</v>
      </c>
      <c r="I8">
        <f t="shared" si="8"/>
        <v>25</v>
      </c>
      <c r="J8">
        <f t="shared" si="0"/>
        <v>1.5</v>
      </c>
      <c r="K8" s="1">
        <f t="shared" si="1"/>
        <v>22</v>
      </c>
      <c r="L8" s="2" t="s">
        <v>22</v>
      </c>
      <c r="M8">
        <f t="shared" si="9"/>
        <v>12</v>
      </c>
      <c r="N8" s="1">
        <f t="shared" si="10"/>
        <v>10</v>
      </c>
      <c r="O8" s="2" t="s">
        <v>32</v>
      </c>
      <c r="P8">
        <f t="shared" si="11"/>
        <v>6</v>
      </c>
      <c r="Q8" s="1">
        <f t="shared" si="12"/>
        <v>4</v>
      </c>
      <c r="R8" s="2" t="s">
        <v>27</v>
      </c>
      <c r="S8">
        <f t="shared" si="13"/>
        <v>4</v>
      </c>
      <c r="T8" s="1">
        <f t="shared" si="14"/>
        <v>0</v>
      </c>
      <c r="W8" s="1">
        <f t="shared" si="16"/>
        <v>0</v>
      </c>
      <c r="X8" s="4"/>
      <c r="Z8" s="1">
        <f t="shared" si="17"/>
        <v>0</v>
      </c>
      <c r="AA8" s="4"/>
      <c r="AC8" s="1">
        <f t="shared" si="18"/>
        <v>0</v>
      </c>
    </row>
    <row r="9" spans="1:29" x14ac:dyDescent="0.25">
      <c r="A9" s="5" t="s">
        <v>8</v>
      </c>
      <c r="B9" s="1">
        <v>2960</v>
      </c>
      <c r="C9" s="1">
        <f t="shared" si="2"/>
        <v>31</v>
      </c>
      <c r="D9">
        <f t="shared" si="3"/>
        <v>15.5</v>
      </c>
      <c r="E9">
        <f t="shared" si="4"/>
        <v>3.9370039370059056</v>
      </c>
      <c r="F9" s="2" t="str">
        <f t="shared" si="5"/>
        <v>4 x 4</v>
      </c>
      <c r="G9">
        <f t="shared" si="6"/>
        <v>1</v>
      </c>
      <c r="H9">
        <f t="shared" si="7"/>
        <v>9.9999999999999978E-2</v>
      </c>
      <c r="I9">
        <f t="shared" si="8"/>
        <v>16</v>
      </c>
      <c r="J9">
        <f t="shared" si="0"/>
        <v>0.5</v>
      </c>
      <c r="K9" s="1">
        <f t="shared" si="1"/>
        <v>15</v>
      </c>
      <c r="L9" s="2" t="s">
        <v>26</v>
      </c>
      <c r="M9">
        <f t="shared" si="9"/>
        <v>9</v>
      </c>
      <c r="N9" s="1">
        <f t="shared" si="10"/>
        <v>6</v>
      </c>
      <c r="O9" s="2" t="s">
        <v>32</v>
      </c>
      <c r="P9">
        <f t="shared" si="11"/>
        <v>6</v>
      </c>
      <c r="Q9" s="1">
        <f t="shared" si="12"/>
        <v>0</v>
      </c>
      <c r="T9" s="1">
        <f t="shared" si="14"/>
        <v>0</v>
      </c>
      <c r="W9" s="1">
        <f t="shared" si="16"/>
        <v>0</v>
      </c>
      <c r="X9" s="4"/>
      <c r="Z9" s="1">
        <f t="shared" si="17"/>
        <v>0</v>
      </c>
      <c r="AA9" s="4"/>
      <c r="AC9" s="1">
        <f t="shared" si="18"/>
        <v>0</v>
      </c>
    </row>
    <row r="10" spans="1:29" x14ac:dyDescent="0.25">
      <c r="A10" s="5" t="s">
        <v>9</v>
      </c>
      <c r="B10" s="1">
        <v>2086</v>
      </c>
      <c r="C10" s="1">
        <f t="shared" si="2"/>
        <v>22</v>
      </c>
      <c r="D10">
        <f t="shared" si="3"/>
        <v>11</v>
      </c>
      <c r="E10">
        <f t="shared" si="4"/>
        <v>3.3166247903553998</v>
      </c>
      <c r="F10" s="2" t="s">
        <v>22</v>
      </c>
      <c r="G10">
        <f t="shared" si="6"/>
        <v>0.75</v>
      </c>
      <c r="H10">
        <f t="shared" si="7"/>
        <v>0.15000000000000002</v>
      </c>
      <c r="I10">
        <f t="shared" si="8"/>
        <v>12</v>
      </c>
      <c r="J10">
        <f t="shared" si="0"/>
        <v>1</v>
      </c>
      <c r="K10" s="1">
        <f t="shared" si="1"/>
        <v>10</v>
      </c>
      <c r="L10" s="2" t="s">
        <v>32</v>
      </c>
      <c r="M10">
        <f t="shared" si="9"/>
        <v>6</v>
      </c>
      <c r="N10" s="1">
        <f t="shared" si="10"/>
        <v>4</v>
      </c>
      <c r="O10" s="2" t="s">
        <v>27</v>
      </c>
      <c r="P10">
        <f t="shared" si="11"/>
        <v>4</v>
      </c>
      <c r="Q10" s="1">
        <f t="shared" si="12"/>
        <v>0</v>
      </c>
      <c r="T10" s="1">
        <f t="shared" si="14"/>
        <v>0</v>
      </c>
      <c r="W10" s="1">
        <f t="shared" si="16"/>
        <v>0</v>
      </c>
      <c r="X10" s="4"/>
      <c r="Z10" s="1">
        <f t="shared" si="17"/>
        <v>0</v>
      </c>
      <c r="AA10" s="4"/>
      <c r="AC10" s="1">
        <f t="shared" si="18"/>
        <v>0</v>
      </c>
    </row>
    <row r="11" spans="1:29" x14ac:dyDescent="0.25">
      <c r="A11" s="5" t="s">
        <v>10</v>
      </c>
      <c r="B11" s="1">
        <v>1525</v>
      </c>
      <c r="C11" s="1">
        <f t="shared" si="2"/>
        <v>16</v>
      </c>
      <c r="D11">
        <f t="shared" si="3"/>
        <v>8</v>
      </c>
      <c r="E11">
        <f t="shared" si="4"/>
        <v>2.8284271247461903</v>
      </c>
      <c r="F11" s="2" t="str">
        <f t="shared" si="5"/>
        <v>3 x 3</v>
      </c>
      <c r="G11">
        <f t="shared" si="6"/>
        <v>1</v>
      </c>
      <c r="H11">
        <f t="shared" si="7"/>
        <v>9.9999999999999978E-2</v>
      </c>
      <c r="I11">
        <f t="shared" si="8"/>
        <v>9</v>
      </c>
      <c r="J11">
        <f t="shared" si="0"/>
        <v>1</v>
      </c>
      <c r="K11" s="1">
        <f t="shared" si="1"/>
        <v>7</v>
      </c>
      <c r="L11" s="2" t="s">
        <v>27</v>
      </c>
      <c r="M11">
        <f t="shared" si="9"/>
        <v>4</v>
      </c>
      <c r="N11" s="1">
        <f t="shared" si="10"/>
        <v>3</v>
      </c>
      <c r="O11" s="2" t="s">
        <v>51</v>
      </c>
      <c r="P11">
        <f t="shared" si="11"/>
        <v>3</v>
      </c>
      <c r="Q11" s="1">
        <f t="shared" si="12"/>
        <v>0</v>
      </c>
      <c r="T11" s="1">
        <f t="shared" si="14"/>
        <v>0</v>
      </c>
      <c r="W11" s="1">
        <f t="shared" si="16"/>
        <v>0</v>
      </c>
      <c r="X11" s="4"/>
      <c r="Z11" s="1">
        <f t="shared" si="17"/>
        <v>0</v>
      </c>
      <c r="AA11" s="4"/>
      <c r="AC11" s="1">
        <f t="shared" si="18"/>
        <v>0</v>
      </c>
    </row>
    <row r="12" spans="1:29" x14ac:dyDescent="0.25">
      <c r="A12" s="6" t="s">
        <v>11</v>
      </c>
      <c r="B12" s="1">
        <v>1932848</v>
      </c>
      <c r="C12" s="1">
        <f t="shared" si="2"/>
        <v>20286</v>
      </c>
      <c r="D12">
        <f t="shared" si="3"/>
        <v>10143</v>
      </c>
      <c r="E12">
        <f t="shared" si="4"/>
        <v>100.71246198956712</v>
      </c>
      <c r="F12" s="2" t="str">
        <f t="shared" si="5"/>
        <v>96 x 106</v>
      </c>
      <c r="G12">
        <f>LEFT(F12, 3)/RIGHT(F12, 3)</f>
        <v>0.90566037735849059</v>
      </c>
      <c r="H12">
        <f t="shared" si="7"/>
        <v>5.6603773584905648E-3</v>
      </c>
      <c r="I12">
        <f>LEFT(F12,3)*RIGHT(F12,3)</f>
        <v>10176</v>
      </c>
      <c r="J12">
        <f t="shared" si="0"/>
        <v>33</v>
      </c>
      <c r="K12" s="1">
        <f t="shared" si="1"/>
        <v>10110</v>
      </c>
      <c r="L12" s="2" t="s">
        <v>103</v>
      </c>
      <c r="M12">
        <f t="shared" si="9"/>
        <v>6270</v>
      </c>
      <c r="N12" s="1">
        <f t="shared" si="10"/>
        <v>3840</v>
      </c>
      <c r="O12" s="2" t="s">
        <v>104</v>
      </c>
      <c r="P12">
        <f t="shared" si="11"/>
        <v>2368</v>
      </c>
      <c r="Q12" s="1">
        <f t="shared" si="12"/>
        <v>1472</v>
      </c>
      <c r="R12" s="2" t="s">
        <v>102</v>
      </c>
      <c r="S12">
        <f t="shared" ref="S12:S16" si="19">LEFT(R12, 2)*RIGHT(R12, 2)</f>
        <v>900</v>
      </c>
      <c r="T12" s="1">
        <f t="shared" si="14"/>
        <v>572</v>
      </c>
      <c r="U12" s="2" t="s">
        <v>105</v>
      </c>
      <c r="V12">
        <f t="shared" ref="V12:V14" si="20">LEFT(U12, 2)*RIGHT(U12, 2)</f>
        <v>368</v>
      </c>
      <c r="W12" s="1">
        <f t="shared" si="16"/>
        <v>204</v>
      </c>
      <c r="X12" s="2" t="s">
        <v>95</v>
      </c>
      <c r="Y12">
        <f>LEFT(X12, 2)*RIGHT(X12, 2)</f>
        <v>150</v>
      </c>
      <c r="Z12" s="1">
        <f t="shared" si="17"/>
        <v>54</v>
      </c>
      <c r="AA12" s="2" t="s">
        <v>94</v>
      </c>
      <c r="AB12">
        <f>LEFT(AA12, 2)*RIGHT(AA12, 2)</f>
        <v>54</v>
      </c>
      <c r="AC12" s="1">
        <f t="shared" si="18"/>
        <v>0</v>
      </c>
    </row>
    <row r="13" spans="1:29" x14ac:dyDescent="0.25">
      <c r="A13" s="6" t="s">
        <v>12</v>
      </c>
      <c r="B13" s="1">
        <v>241606</v>
      </c>
      <c r="C13" s="1">
        <f t="shared" si="2"/>
        <v>2536</v>
      </c>
      <c r="D13">
        <f t="shared" si="3"/>
        <v>1268</v>
      </c>
      <c r="E13">
        <f t="shared" si="4"/>
        <v>35.608987629529715</v>
      </c>
      <c r="F13" s="2" t="str">
        <f t="shared" si="5"/>
        <v>34 x 38</v>
      </c>
      <c r="G13">
        <f t="shared" si="6"/>
        <v>0.89473684210526316</v>
      </c>
      <c r="H13">
        <f t="shared" si="7"/>
        <v>5.2631578947368585E-3</v>
      </c>
      <c r="I13">
        <f t="shared" si="8"/>
        <v>1292</v>
      </c>
      <c r="J13">
        <f t="shared" si="0"/>
        <v>24</v>
      </c>
      <c r="K13" s="1">
        <f t="shared" si="1"/>
        <v>1244</v>
      </c>
      <c r="L13" s="2" t="s">
        <v>100</v>
      </c>
      <c r="M13">
        <f t="shared" si="9"/>
        <v>726</v>
      </c>
      <c r="N13" s="1">
        <f t="shared" si="10"/>
        <v>518</v>
      </c>
      <c r="O13" s="2" t="s">
        <v>101</v>
      </c>
      <c r="P13">
        <f t="shared" si="11"/>
        <v>315</v>
      </c>
      <c r="Q13" s="1">
        <f t="shared" si="12"/>
        <v>203</v>
      </c>
      <c r="R13" s="2" t="s">
        <v>106</v>
      </c>
      <c r="S13">
        <f t="shared" si="19"/>
        <v>135</v>
      </c>
      <c r="T13" s="1">
        <f t="shared" si="14"/>
        <v>68</v>
      </c>
      <c r="U13" s="2" t="s">
        <v>73</v>
      </c>
      <c r="V13">
        <f t="shared" si="20"/>
        <v>48</v>
      </c>
      <c r="W13" s="1">
        <f t="shared" si="16"/>
        <v>20</v>
      </c>
      <c r="X13" s="2" t="s">
        <v>24</v>
      </c>
      <c r="Y13">
        <f>LEFT(X13, 2)*RIGHT(X13, 2)</f>
        <v>20</v>
      </c>
      <c r="Z13" s="1">
        <f t="shared" si="17"/>
        <v>0</v>
      </c>
      <c r="AC13" s="1">
        <f t="shared" si="18"/>
        <v>0</v>
      </c>
    </row>
    <row r="14" spans="1:29" x14ac:dyDescent="0.25">
      <c r="A14" s="5" t="s">
        <v>13</v>
      </c>
      <c r="B14" s="1">
        <v>30182</v>
      </c>
      <c r="C14" s="1">
        <f t="shared" si="2"/>
        <v>317</v>
      </c>
      <c r="D14">
        <f t="shared" si="3"/>
        <v>158.5</v>
      </c>
      <c r="E14">
        <f t="shared" si="4"/>
        <v>12.589678312014172</v>
      </c>
      <c r="F14" s="2" t="str">
        <f t="shared" si="5"/>
        <v>12 x 13</v>
      </c>
      <c r="G14">
        <f t="shared" si="6"/>
        <v>0.92307692307692313</v>
      </c>
      <c r="H14">
        <f t="shared" si="7"/>
        <v>2.3076923076923106E-2</v>
      </c>
      <c r="I14">
        <f t="shared" si="8"/>
        <v>156</v>
      </c>
      <c r="J14">
        <f t="shared" si="0"/>
        <v>2.5</v>
      </c>
      <c r="K14" s="1">
        <f t="shared" si="1"/>
        <v>161</v>
      </c>
      <c r="L14" s="2" t="s">
        <v>81</v>
      </c>
      <c r="M14">
        <f t="shared" si="9"/>
        <v>96</v>
      </c>
      <c r="N14" s="1">
        <f t="shared" si="10"/>
        <v>65</v>
      </c>
      <c r="O14" s="2" t="s">
        <v>82</v>
      </c>
      <c r="P14">
        <f t="shared" si="11"/>
        <v>35</v>
      </c>
      <c r="Q14" s="1">
        <f t="shared" si="12"/>
        <v>30</v>
      </c>
      <c r="R14" s="2" t="s">
        <v>74</v>
      </c>
      <c r="S14">
        <f t="shared" si="19"/>
        <v>24</v>
      </c>
      <c r="T14" s="1">
        <f t="shared" si="14"/>
        <v>6</v>
      </c>
      <c r="U14" s="2" t="s">
        <v>32</v>
      </c>
      <c r="V14">
        <f t="shared" si="20"/>
        <v>6</v>
      </c>
      <c r="W14" s="1">
        <f t="shared" si="16"/>
        <v>0</v>
      </c>
      <c r="Z14" s="1">
        <f t="shared" si="17"/>
        <v>0</v>
      </c>
      <c r="AA14" s="4"/>
      <c r="AC14" s="1">
        <f t="shared" si="18"/>
        <v>0</v>
      </c>
    </row>
    <row r="15" spans="1:29" x14ac:dyDescent="0.25">
      <c r="A15" s="5" t="s">
        <v>14</v>
      </c>
      <c r="B15" s="1">
        <v>8907</v>
      </c>
      <c r="C15" s="1">
        <f t="shared" si="2"/>
        <v>93</v>
      </c>
      <c r="D15">
        <f t="shared" si="3"/>
        <v>46.5</v>
      </c>
      <c r="E15">
        <f t="shared" si="4"/>
        <v>6.8190908484929276</v>
      </c>
      <c r="F15" s="2" t="str">
        <f t="shared" si="5"/>
        <v>6 x 7</v>
      </c>
      <c r="G15">
        <f t="shared" si="6"/>
        <v>0.8571428571428571</v>
      </c>
      <c r="H15">
        <f t="shared" si="7"/>
        <v>4.2857142857142927E-2</v>
      </c>
      <c r="I15">
        <f t="shared" si="8"/>
        <v>42</v>
      </c>
      <c r="J15">
        <f t="shared" si="0"/>
        <v>4.5</v>
      </c>
      <c r="K15" s="1">
        <f t="shared" si="1"/>
        <v>51</v>
      </c>
      <c r="L15" s="2" t="s">
        <v>80</v>
      </c>
      <c r="M15">
        <f t="shared" si="9"/>
        <v>30</v>
      </c>
      <c r="N15" s="1">
        <f t="shared" si="10"/>
        <v>21</v>
      </c>
      <c r="O15" s="2" t="s">
        <v>75</v>
      </c>
      <c r="P15">
        <f t="shared" si="11"/>
        <v>15</v>
      </c>
      <c r="Q15" s="1">
        <f t="shared" si="12"/>
        <v>6</v>
      </c>
      <c r="R15" s="2" t="s">
        <v>32</v>
      </c>
      <c r="S15">
        <f t="shared" si="19"/>
        <v>6</v>
      </c>
      <c r="T15" s="3">
        <f t="shared" si="14"/>
        <v>0</v>
      </c>
      <c r="W15" s="1">
        <f t="shared" si="16"/>
        <v>0</v>
      </c>
      <c r="X15" s="4"/>
      <c r="Z15" s="1">
        <f t="shared" si="17"/>
        <v>0</v>
      </c>
      <c r="AA15" s="4"/>
      <c r="AC15" s="1">
        <f t="shared" si="18"/>
        <v>0</v>
      </c>
    </row>
    <row r="16" spans="1:29" x14ac:dyDescent="0.25">
      <c r="A16" s="5" t="s">
        <v>15</v>
      </c>
      <c r="B16" s="1">
        <v>3747</v>
      </c>
      <c r="C16" s="1">
        <f t="shared" si="2"/>
        <v>39</v>
      </c>
      <c r="D16">
        <f t="shared" si="3"/>
        <v>19.5</v>
      </c>
      <c r="E16">
        <f t="shared" si="4"/>
        <v>4.4158804331639239</v>
      </c>
      <c r="F16" s="2" t="str">
        <f t="shared" si="5"/>
        <v>4 x 5</v>
      </c>
      <c r="G16">
        <f t="shared" si="6"/>
        <v>0.8</v>
      </c>
      <c r="H16">
        <f t="shared" si="7"/>
        <v>9.9999999999999978E-2</v>
      </c>
      <c r="I16">
        <f t="shared" si="8"/>
        <v>20</v>
      </c>
      <c r="J16">
        <f t="shared" si="0"/>
        <v>0.5</v>
      </c>
      <c r="K16" s="1">
        <f t="shared" si="1"/>
        <v>19</v>
      </c>
      <c r="L16" s="2" t="s">
        <v>26</v>
      </c>
      <c r="M16">
        <f t="shared" si="9"/>
        <v>9</v>
      </c>
      <c r="N16" s="1">
        <f t="shared" si="10"/>
        <v>10</v>
      </c>
      <c r="O16" s="2" t="s">
        <v>32</v>
      </c>
      <c r="P16">
        <f t="shared" si="11"/>
        <v>6</v>
      </c>
      <c r="Q16" s="1">
        <f t="shared" si="12"/>
        <v>4</v>
      </c>
      <c r="R16" s="2" t="s">
        <v>27</v>
      </c>
      <c r="S16">
        <f t="shared" si="19"/>
        <v>4</v>
      </c>
      <c r="T16" s="1">
        <f t="shared" si="14"/>
        <v>0</v>
      </c>
      <c r="W16" s="1">
        <f t="shared" si="16"/>
        <v>0</v>
      </c>
      <c r="X16" s="4"/>
      <c r="Z16" s="1">
        <f t="shared" si="17"/>
        <v>0</v>
      </c>
      <c r="AA16" s="4"/>
      <c r="AC16" s="1">
        <f t="shared" si="18"/>
        <v>0</v>
      </c>
    </row>
    <row r="17" spans="1:29" x14ac:dyDescent="0.25">
      <c r="A17" s="5" t="s">
        <v>16</v>
      </c>
      <c r="B17" s="1">
        <v>1939</v>
      </c>
      <c r="C17" s="1">
        <f t="shared" si="2"/>
        <v>20</v>
      </c>
      <c r="D17">
        <f t="shared" si="3"/>
        <v>10</v>
      </c>
      <c r="E17">
        <f t="shared" si="4"/>
        <v>3.1622776601683795</v>
      </c>
      <c r="F17" s="2" t="s">
        <v>22</v>
      </c>
      <c r="G17">
        <f t="shared" si="6"/>
        <v>0.75</v>
      </c>
      <c r="H17">
        <f t="shared" si="7"/>
        <v>0.15000000000000002</v>
      </c>
      <c r="I17">
        <f t="shared" si="8"/>
        <v>12</v>
      </c>
      <c r="J17">
        <f t="shared" si="0"/>
        <v>2</v>
      </c>
      <c r="K17" s="1">
        <f t="shared" si="1"/>
        <v>8</v>
      </c>
      <c r="L17" s="2" t="s">
        <v>27</v>
      </c>
      <c r="M17">
        <f t="shared" si="9"/>
        <v>4</v>
      </c>
      <c r="N17" s="1">
        <f t="shared" si="10"/>
        <v>4</v>
      </c>
      <c r="O17" s="2" t="s">
        <v>27</v>
      </c>
      <c r="P17">
        <f t="shared" si="11"/>
        <v>4</v>
      </c>
      <c r="Q17" s="1">
        <f t="shared" si="12"/>
        <v>0</v>
      </c>
      <c r="T17" s="1">
        <f t="shared" si="14"/>
        <v>0</v>
      </c>
      <c r="W17" s="1">
        <f t="shared" si="16"/>
        <v>0</v>
      </c>
      <c r="X17" s="4"/>
      <c r="Z17" s="1">
        <f t="shared" si="17"/>
        <v>0</v>
      </c>
      <c r="AA17" s="4"/>
      <c r="AC17" s="1">
        <f t="shared" si="18"/>
        <v>0</v>
      </c>
    </row>
    <row r="19" spans="1:29" x14ac:dyDescent="0.25">
      <c r="I19" t="s">
        <v>78</v>
      </c>
      <c r="J19" t="s">
        <v>79</v>
      </c>
      <c r="M19" t="s">
        <v>91</v>
      </c>
      <c r="N19" t="s">
        <v>92</v>
      </c>
      <c r="O19">
        <v>4</v>
      </c>
    </row>
    <row r="20" spans="1:29" x14ac:dyDescent="0.25">
      <c r="C20">
        <v>16033.978057233749</v>
      </c>
      <c r="D20">
        <f>C20/2</f>
        <v>8016.9890286168747</v>
      </c>
      <c r="E20">
        <f>SQRT(D20)</f>
        <v>89.537640289527815</v>
      </c>
      <c r="F20">
        <f t="shared" ref="F20:F35" si="21">ABS(E20-E2)</f>
        <v>6.126685568119683E-5</v>
      </c>
      <c r="G20">
        <f t="shared" ref="G20:G35" si="22">ABS(C20-C2)</f>
        <v>2.1942766250504064E-2</v>
      </c>
      <c r="I20">
        <f>0.9*J20</f>
        <v>84.942863889529818</v>
      </c>
      <c r="J20">
        <f>SQRT(D20/0.9)</f>
        <v>94.38095987725535</v>
      </c>
      <c r="K20" t="str">
        <f>_xlfn.CONCAT(ROUND(I20, 0), " x ", ROUND(J20, 0))</f>
        <v>85 x 94</v>
      </c>
      <c r="M20">
        <v>6</v>
      </c>
      <c r="N20">
        <f t="shared" ref="N20:N35" si="23">O$19^(1/M20)</f>
        <v>1.2599210498948732</v>
      </c>
      <c r="O20">
        <f t="shared" ref="O20:O34" si="24">N20^M20</f>
        <v>4.0000000000000009</v>
      </c>
    </row>
    <row r="21" spans="1:29" x14ac:dyDescent="0.25">
      <c r="C21">
        <v>2021.371453403751</v>
      </c>
      <c r="D21">
        <f t="shared" ref="D21:D35" si="25">C21/2</f>
        <v>1010.6857267018755</v>
      </c>
      <c r="E21">
        <f t="shared" ref="E21:E35" si="26">SQRT(D21)</f>
        <v>31.791283816509761</v>
      </c>
      <c r="F21">
        <f t="shared" si="21"/>
        <v>2.921166005094733E-3</v>
      </c>
      <c r="G21">
        <f t="shared" si="22"/>
        <v>0.37145340375104752</v>
      </c>
      <c r="I21">
        <f t="shared" ref="I21:I35" si="27">0.9*J21</f>
        <v>30.159859980306408</v>
      </c>
      <c r="J21">
        <f t="shared" ref="J21:J35" si="28">SQRT(D21/0.9)</f>
        <v>33.510955533673787</v>
      </c>
      <c r="K21" t="str">
        <f t="shared" ref="K21:K35" si="29">_xlfn.CONCAT(ROUND(I21, 0), " x ", ROUND(J21, 0))</f>
        <v>30 x 34</v>
      </c>
      <c r="M21">
        <v>5</v>
      </c>
      <c r="N21">
        <f t="shared" si="23"/>
        <v>1.3195079107728942</v>
      </c>
      <c r="O21">
        <f t="shared" si="24"/>
        <v>3.9999999999999982</v>
      </c>
    </row>
    <row r="22" spans="1:29" x14ac:dyDescent="0.25">
      <c r="C22">
        <v>595.81130534647423</v>
      </c>
      <c r="D22">
        <f t="shared" si="25"/>
        <v>297.90565267323711</v>
      </c>
      <c r="E22">
        <f t="shared" si="26"/>
        <v>17.259943588356165</v>
      </c>
      <c r="F22">
        <f t="shared" si="21"/>
        <v>2.7329132759028596E-3</v>
      </c>
      <c r="G22">
        <f t="shared" si="22"/>
        <v>0.18869465352577208</v>
      </c>
      <c r="I22">
        <f t="shared" si="27"/>
        <v>16.374220207567546</v>
      </c>
      <c r="J22">
        <f t="shared" si="28"/>
        <v>18.193578008408384</v>
      </c>
      <c r="K22" t="str">
        <f t="shared" si="29"/>
        <v>16 x 18</v>
      </c>
      <c r="M22">
        <v>4</v>
      </c>
      <c r="N22">
        <f t="shared" si="23"/>
        <v>1.4142135623730949</v>
      </c>
      <c r="O22">
        <f t="shared" si="24"/>
        <v>3.9999999999999982</v>
      </c>
    </row>
    <row r="23" spans="1:29" x14ac:dyDescent="0.25">
      <c r="C23">
        <v>247.1614627604275</v>
      </c>
      <c r="D23">
        <f t="shared" si="25"/>
        <v>123.58073138021375</v>
      </c>
      <c r="E23">
        <f t="shared" si="26"/>
        <v>11.11668706855661</v>
      </c>
      <c r="F23">
        <f t="shared" si="21"/>
        <v>3.6316831101750324E-3</v>
      </c>
      <c r="G23">
        <f t="shared" si="22"/>
        <v>0.16146276042749719</v>
      </c>
      <c r="I23">
        <f t="shared" si="27"/>
        <v>10.546215351593784</v>
      </c>
      <c r="J23">
        <f t="shared" si="28"/>
        <v>11.718017057326426</v>
      </c>
      <c r="K23" t="str">
        <f t="shared" si="29"/>
        <v>11 x 12</v>
      </c>
      <c r="M23">
        <v>4</v>
      </c>
      <c r="N23">
        <f t="shared" si="23"/>
        <v>1.4142135623730949</v>
      </c>
      <c r="O23">
        <f t="shared" si="24"/>
        <v>3.9999999999999982</v>
      </c>
    </row>
    <row r="24" spans="1:29" x14ac:dyDescent="0.25">
      <c r="C24">
        <v>127.51642346238616</v>
      </c>
      <c r="D24">
        <f t="shared" si="25"/>
        <v>63.758211731193079</v>
      </c>
      <c r="E24">
        <f t="shared" si="26"/>
        <v>7.9848739333312633</v>
      </c>
      <c r="F24">
        <f t="shared" si="21"/>
        <v>1.5126066668736726E-2</v>
      </c>
      <c r="G24">
        <f t="shared" si="22"/>
        <v>0.48357653761384256</v>
      </c>
      <c r="I24">
        <f t="shared" si="27"/>
        <v>7.5751165375902811</v>
      </c>
      <c r="J24">
        <f t="shared" si="28"/>
        <v>8.4167961528780904</v>
      </c>
      <c r="K24" t="str">
        <f t="shared" si="29"/>
        <v>8 x 8</v>
      </c>
      <c r="M24">
        <v>3</v>
      </c>
      <c r="N24">
        <f t="shared" si="23"/>
        <v>1.5874010519681994</v>
      </c>
      <c r="O24">
        <f t="shared" si="24"/>
        <v>3.9999999999999991</v>
      </c>
      <c r="R24">
        <f>100/176</f>
        <v>0.56818181818181823</v>
      </c>
      <c r="U24">
        <v>2000</v>
      </c>
    </row>
    <row r="25" spans="1:29" x14ac:dyDescent="0.25">
      <c r="C25">
        <v>75.554792798824522</v>
      </c>
      <c r="D25">
        <f t="shared" si="25"/>
        <v>37.777396399412261</v>
      </c>
      <c r="E25">
        <f t="shared" si="26"/>
        <v>6.1463319467315021</v>
      </c>
      <c r="F25">
        <f t="shared" si="21"/>
        <v>1.8082056237473942E-2</v>
      </c>
      <c r="G25">
        <f t="shared" si="22"/>
        <v>0.44520720117547796</v>
      </c>
      <c r="I25">
        <f t="shared" si="27"/>
        <v>5.8309224621384761</v>
      </c>
      <c r="J25">
        <f t="shared" si="28"/>
        <v>6.4788027357094178</v>
      </c>
      <c r="K25" t="str">
        <f t="shared" si="29"/>
        <v>6 x 6</v>
      </c>
      <c r="M25">
        <v>3</v>
      </c>
      <c r="N25">
        <f t="shared" si="23"/>
        <v>1.5874010519681994</v>
      </c>
      <c r="O25">
        <f t="shared" si="24"/>
        <v>3.9999999999999991</v>
      </c>
      <c r="U25">
        <f>SQRT((U24/100)*176)</f>
        <v>59.329587896765304</v>
      </c>
    </row>
    <row r="26" spans="1:29" x14ac:dyDescent="0.25">
      <c r="C26">
        <v>46.724536399550878</v>
      </c>
      <c r="D26">
        <f t="shared" si="25"/>
        <v>23.362268199775439</v>
      </c>
      <c r="E26">
        <f t="shared" si="26"/>
        <v>4.8334530306785268</v>
      </c>
      <c r="F26">
        <f t="shared" si="21"/>
        <v>1.4226826737802512E-2</v>
      </c>
      <c r="G26">
        <f t="shared" si="22"/>
        <v>0.27546360044912177</v>
      </c>
      <c r="I26">
        <f t="shared" si="27"/>
        <v>4.5854161621163563</v>
      </c>
      <c r="J26">
        <f t="shared" si="28"/>
        <v>5.0949068467959515</v>
      </c>
      <c r="K26" t="str">
        <f t="shared" si="29"/>
        <v>5 x 5</v>
      </c>
      <c r="M26">
        <v>3</v>
      </c>
      <c r="N26">
        <f t="shared" si="23"/>
        <v>1.5874010519681994</v>
      </c>
      <c r="O26">
        <f t="shared" si="24"/>
        <v>3.9999999999999991</v>
      </c>
      <c r="U26">
        <f>U24/U25</f>
        <v>33.709993123162107</v>
      </c>
    </row>
    <row r="27" spans="1:29" x14ac:dyDescent="0.25">
      <c r="C27">
        <v>31.065729501947573</v>
      </c>
      <c r="D27">
        <f t="shared" si="25"/>
        <v>15.532864750973786</v>
      </c>
      <c r="E27">
        <f t="shared" si="26"/>
        <v>3.9411755544474021</v>
      </c>
      <c r="F27">
        <f t="shared" si="21"/>
        <v>4.1716174414965224E-3</v>
      </c>
      <c r="G27">
        <f t="shared" si="22"/>
        <v>6.5729501947572544E-2</v>
      </c>
      <c r="I27">
        <f t="shared" si="27"/>
        <v>3.738927423189224</v>
      </c>
      <c r="J27">
        <f t="shared" si="28"/>
        <v>4.1543638035435819</v>
      </c>
      <c r="K27" t="str">
        <f t="shared" si="29"/>
        <v>4 x 4</v>
      </c>
      <c r="M27">
        <v>2</v>
      </c>
      <c r="N27">
        <f t="shared" si="23"/>
        <v>2</v>
      </c>
      <c r="O27">
        <f t="shared" si="24"/>
        <v>4</v>
      </c>
    </row>
    <row r="28" spans="1:29" x14ac:dyDescent="0.25">
      <c r="C28">
        <v>21.892943155764407</v>
      </c>
      <c r="D28">
        <f t="shared" si="25"/>
        <v>10.946471577882203</v>
      </c>
      <c r="E28">
        <f t="shared" si="26"/>
        <v>3.3085452358827139</v>
      </c>
      <c r="F28">
        <f t="shared" si="21"/>
        <v>8.0795544726859347E-3</v>
      </c>
      <c r="G28">
        <f t="shared" si="22"/>
        <v>0.10705684423559347</v>
      </c>
      <c r="I28">
        <f t="shared" si="27"/>
        <v>3.1387616061265282</v>
      </c>
      <c r="J28">
        <f t="shared" si="28"/>
        <v>3.4875128956961423</v>
      </c>
      <c r="K28" t="str">
        <f t="shared" si="29"/>
        <v>3 x 3</v>
      </c>
      <c r="M28">
        <v>2</v>
      </c>
      <c r="N28">
        <f t="shared" si="23"/>
        <v>2</v>
      </c>
      <c r="O28">
        <f t="shared" si="24"/>
        <v>4</v>
      </c>
    </row>
    <row r="29" spans="1:29" x14ac:dyDescent="0.25">
      <c r="C29">
        <v>16.005147800834475</v>
      </c>
      <c r="D29">
        <f t="shared" si="25"/>
        <v>8.0025739004172376</v>
      </c>
      <c r="E29">
        <f t="shared" si="26"/>
        <v>2.8288820937637604</v>
      </c>
      <c r="F29">
        <f t="shared" si="21"/>
        <v>4.549690175701393E-4</v>
      </c>
      <c r="G29">
        <f t="shared" si="22"/>
        <v>5.1478008344751913E-3</v>
      </c>
      <c r="I29">
        <f t="shared" si="27"/>
        <v>2.6837131945078472</v>
      </c>
      <c r="J29">
        <f t="shared" si="28"/>
        <v>2.9819035494531634</v>
      </c>
      <c r="K29" t="str">
        <f t="shared" si="29"/>
        <v>3 x 3</v>
      </c>
      <c r="M29">
        <v>2</v>
      </c>
      <c r="N29">
        <f t="shared" si="23"/>
        <v>2</v>
      </c>
      <c r="O29">
        <f t="shared" si="24"/>
        <v>4</v>
      </c>
      <c r="Q29">
        <f>SQRT(11270)</f>
        <v>106.16025621672171</v>
      </c>
      <c r="R29">
        <f>SQRT(10143*0.9)</f>
        <v>95.544230595049541</v>
      </c>
    </row>
    <row r="30" spans="1:29" x14ac:dyDescent="0.25">
      <c r="C30">
        <v>20285.585519047421</v>
      </c>
      <c r="D30">
        <f t="shared" si="25"/>
        <v>10142.792759523711</v>
      </c>
      <c r="E30">
        <f t="shared" si="26"/>
        <v>100.71143311225251</v>
      </c>
      <c r="F30">
        <f t="shared" si="21"/>
        <v>1.0288773146100993E-3</v>
      </c>
      <c r="G30">
        <f t="shared" si="22"/>
        <v>0.41448095257874229</v>
      </c>
      <c r="I30">
        <f t="shared" si="27"/>
        <v>95.543254516325433</v>
      </c>
      <c r="J30">
        <f t="shared" si="28"/>
        <v>106.15917168480604</v>
      </c>
      <c r="K30" t="str">
        <f t="shared" si="29"/>
        <v>96 x 106</v>
      </c>
      <c r="M30">
        <v>6</v>
      </c>
      <c r="N30">
        <f t="shared" si="23"/>
        <v>1.2599210498948732</v>
      </c>
      <c r="O30">
        <f t="shared" si="24"/>
        <v>4.0000000000000009</v>
      </c>
      <c r="Q30">
        <f>0.9*Q29</f>
        <v>95.544230595049541</v>
      </c>
    </row>
    <row r="31" spans="1:29" x14ac:dyDescent="0.25">
      <c r="C31">
        <v>2535.6981898809277</v>
      </c>
      <c r="D31">
        <f t="shared" si="25"/>
        <v>1267.8490949404638</v>
      </c>
      <c r="E31">
        <f t="shared" si="26"/>
        <v>35.606868648344573</v>
      </c>
      <c r="F31">
        <f t="shared" si="21"/>
        <v>2.118981185141422E-3</v>
      </c>
      <c r="G31">
        <f t="shared" si="22"/>
        <v>0.30181011907234279</v>
      </c>
      <c r="I31">
        <f t="shared" si="27"/>
        <v>33.779641582562974</v>
      </c>
      <c r="J31">
        <f t="shared" si="28"/>
        <v>37.532935091736633</v>
      </c>
      <c r="K31" t="str">
        <f t="shared" si="29"/>
        <v>34 x 38</v>
      </c>
      <c r="M31">
        <v>6</v>
      </c>
      <c r="N31">
        <f t="shared" si="23"/>
        <v>1.2599210498948732</v>
      </c>
      <c r="O31">
        <f t="shared" si="24"/>
        <v>4.0000000000000009</v>
      </c>
    </row>
    <row r="32" spans="1:29" x14ac:dyDescent="0.25">
      <c r="C32">
        <v>316.76548913100731</v>
      </c>
      <c r="D32">
        <f t="shared" si="25"/>
        <v>158.38274456550366</v>
      </c>
      <c r="E32">
        <f t="shared" si="26"/>
        <v>12.585020642235898</v>
      </c>
      <c r="F32">
        <f t="shared" si="21"/>
        <v>4.6576697782736431E-3</v>
      </c>
      <c r="G32">
        <f t="shared" si="22"/>
        <v>0.23451086899268603</v>
      </c>
      <c r="I32">
        <f t="shared" si="27"/>
        <v>11.939198888910147</v>
      </c>
      <c r="J32">
        <f t="shared" si="28"/>
        <v>13.265776543233496</v>
      </c>
      <c r="K32" t="str">
        <f t="shared" si="29"/>
        <v>12 x 13</v>
      </c>
      <c r="M32">
        <v>4</v>
      </c>
      <c r="N32">
        <f t="shared" si="23"/>
        <v>1.4142135623730949</v>
      </c>
      <c r="O32">
        <f t="shared" si="24"/>
        <v>3.9999999999999982</v>
      </c>
    </row>
    <row r="33" spans="3:15" x14ac:dyDescent="0.25">
      <c r="C33">
        <v>93.480558335759142</v>
      </c>
      <c r="D33">
        <f t="shared" si="25"/>
        <v>46.740279167879571</v>
      </c>
      <c r="E33">
        <f t="shared" si="26"/>
        <v>6.83668627098535</v>
      </c>
      <c r="F33">
        <f t="shared" si="21"/>
        <v>1.7595422492422408E-2</v>
      </c>
      <c r="G33">
        <f t="shared" si="22"/>
        <v>0.48055833575914164</v>
      </c>
      <c r="I33">
        <f t="shared" si="27"/>
        <v>6.4858500792950506</v>
      </c>
      <c r="J33">
        <f t="shared" si="28"/>
        <v>7.2065000881056118</v>
      </c>
      <c r="K33" t="str">
        <f t="shared" si="29"/>
        <v>6 x 7</v>
      </c>
      <c r="M33">
        <v>3</v>
      </c>
      <c r="N33">
        <f t="shared" si="23"/>
        <v>1.5874010519681994</v>
      </c>
      <c r="O33">
        <f t="shared" si="24"/>
        <v>3.9999999999999991</v>
      </c>
    </row>
    <row r="34" spans="3:15" x14ac:dyDescent="0.25">
      <c r="C34">
        <v>39.325435285066746</v>
      </c>
      <c r="D34">
        <f t="shared" si="25"/>
        <v>19.662717642533373</v>
      </c>
      <c r="E34">
        <f t="shared" si="26"/>
        <v>4.4342663026179849</v>
      </c>
      <c r="F34">
        <f t="shared" si="21"/>
        <v>1.8385869454061066E-2</v>
      </c>
      <c r="G34">
        <f t="shared" si="22"/>
        <v>0.32543528506674591</v>
      </c>
      <c r="I34">
        <f t="shared" si="27"/>
        <v>4.2067143804018876</v>
      </c>
      <c r="J34">
        <f t="shared" si="28"/>
        <v>4.674127089335431</v>
      </c>
      <c r="K34" t="str">
        <f t="shared" si="29"/>
        <v>4 x 5</v>
      </c>
      <c r="M34">
        <v>3</v>
      </c>
      <c r="N34">
        <f t="shared" si="23"/>
        <v>1.5874010519681994</v>
      </c>
      <c r="O34">
        <f t="shared" si="24"/>
        <v>3.9999999999999991</v>
      </c>
    </row>
    <row r="35" spans="3:15" x14ac:dyDescent="0.25">
      <c r="C35">
        <v>20.35015185955282</v>
      </c>
      <c r="D35">
        <f t="shared" si="25"/>
        <v>10.17507592977641</v>
      </c>
      <c r="E35">
        <f t="shared" si="26"/>
        <v>3.189839483387277</v>
      </c>
      <c r="F35">
        <f t="shared" si="21"/>
        <v>2.7561823218897441E-2</v>
      </c>
      <c r="G35">
        <f t="shared" si="22"/>
        <v>0.35015185955282035</v>
      </c>
      <c r="I35">
        <f t="shared" si="27"/>
        <v>3.0261474413515894</v>
      </c>
      <c r="J35">
        <f t="shared" si="28"/>
        <v>3.3623860459462103</v>
      </c>
      <c r="K35" t="str">
        <f t="shared" si="29"/>
        <v>3 x 3</v>
      </c>
      <c r="M35">
        <v>2</v>
      </c>
      <c r="N35">
        <f t="shared" si="23"/>
        <v>2</v>
      </c>
      <c r="O35">
        <f>N35^M35</f>
        <v>4</v>
      </c>
    </row>
    <row r="36" spans="3:15" x14ac:dyDescent="0.25">
      <c r="N36" t="s">
        <v>93</v>
      </c>
    </row>
  </sheetData>
  <conditionalFormatting sqref="F20:F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7 Q2:Q17 T2:T17 W2:W17 Z2:Z17 AC2:AC17">
    <cfRule type="cellIs" dxfId="1" priority="2" operator="lessThan">
      <formula>0</formula>
    </cfRule>
    <cfRule type="cellIs" dxfId="0" priority="7" operator="equal">
      <formula>0</formula>
    </cfRule>
  </conditionalFormatting>
  <conditionalFormatting sqref="H2:H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H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0D05-BAD1-4EDB-B819-9C988DEC84B2}">
  <dimension ref="A1:G17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37</v>
      </c>
      <c r="B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5.1195500000000003</v>
      </c>
      <c r="B2">
        <v>6.53</v>
      </c>
      <c r="E2" s="1">
        <v>1527747</v>
      </c>
      <c r="F2">
        <f>E2*C$8</f>
        <v>16033.978057233749</v>
      </c>
      <c r="G2">
        <f>ROUND(F2,0)</f>
        <v>16034</v>
      </c>
    </row>
    <row r="3" spans="1:7" x14ac:dyDescent="0.25">
      <c r="A3">
        <v>7.6529999999999996</v>
      </c>
      <c r="B3">
        <v>5.6449999999999996</v>
      </c>
      <c r="E3" s="1">
        <v>192600</v>
      </c>
      <c r="F3">
        <f t="shared" ref="F3:F17" si="0">E3*C$8</f>
        <v>2021.371453403751</v>
      </c>
      <c r="G3">
        <f t="shared" ref="G3:G17" si="1">ROUND(F3,0)</f>
        <v>2021</v>
      </c>
    </row>
    <row r="4" spans="1:7" x14ac:dyDescent="0.25">
      <c r="A4">
        <v>5.99</v>
      </c>
      <c r="B4">
        <v>5.69278</v>
      </c>
      <c r="E4" s="1">
        <v>56770</v>
      </c>
      <c r="F4">
        <f t="shared" si="0"/>
        <v>595.81130534647423</v>
      </c>
      <c r="G4">
        <f t="shared" si="1"/>
        <v>596</v>
      </c>
    </row>
    <row r="5" spans="1:7" x14ac:dyDescent="0.25">
      <c r="B5">
        <v>7.5910000000000002</v>
      </c>
      <c r="E5" s="1">
        <v>23550</v>
      </c>
      <c r="F5">
        <f t="shared" si="0"/>
        <v>247.1614627604275</v>
      </c>
      <c r="G5">
        <f t="shared" si="1"/>
        <v>247</v>
      </c>
    </row>
    <row r="6" spans="1:7" x14ac:dyDescent="0.25">
      <c r="A6">
        <f>AVERAGE(A2:A5)</f>
        <v>6.2541833333333328</v>
      </c>
      <c r="B6">
        <f>AVERAGE(B2:B5)</f>
        <v>6.3646950000000002</v>
      </c>
      <c r="C6">
        <f>A6+B6</f>
        <v>12.618878333333333</v>
      </c>
      <c r="E6" s="1">
        <v>12150</v>
      </c>
      <c r="F6">
        <f t="shared" si="0"/>
        <v>127.51642346238616</v>
      </c>
      <c r="G6">
        <f t="shared" si="1"/>
        <v>128</v>
      </c>
    </row>
    <row r="7" spans="1:7" x14ac:dyDescent="0.25">
      <c r="C7">
        <v>1202.3499999999999</v>
      </c>
      <c r="E7" s="1">
        <v>7199</v>
      </c>
      <c r="F7">
        <f t="shared" si="0"/>
        <v>75.554792798824522</v>
      </c>
      <c r="G7">
        <f t="shared" si="1"/>
        <v>76</v>
      </c>
    </row>
    <row r="8" spans="1:7" x14ac:dyDescent="0.25">
      <c r="C8">
        <f>C6/C7</f>
        <v>1.0495178885793099E-2</v>
      </c>
      <c r="E8" s="1">
        <v>4452</v>
      </c>
      <c r="F8">
        <f t="shared" si="0"/>
        <v>46.724536399550878</v>
      </c>
      <c r="G8">
        <f t="shared" si="1"/>
        <v>47</v>
      </c>
    </row>
    <row r="9" spans="1:7" x14ac:dyDescent="0.25">
      <c r="E9" s="1">
        <v>2960</v>
      </c>
      <c r="F9">
        <f t="shared" si="0"/>
        <v>31.065729501947573</v>
      </c>
      <c r="G9">
        <f t="shared" si="1"/>
        <v>31</v>
      </c>
    </row>
    <row r="10" spans="1:7" x14ac:dyDescent="0.25">
      <c r="E10" s="1">
        <v>2086</v>
      </c>
      <c r="F10">
        <f t="shared" si="0"/>
        <v>21.892943155764407</v>
      </c>
      <c r="G10">
        <f t="shared" si="1"/>
        <v>22</v>
      </c>
    </row>
    <row r="11" spans="1:7" x14ac:dyDescent="0.25">
      <c r="E11" s="1">
        <v>1525</v>
      </c>
      <c r="F11">
        <f t="shared" si="0"/>
        <v>16.005147800834475</v>
      </c>
      <c r="G11">
        <f t="shared" si="1"/>
        <v>16</v>
      </c>
    </row>
    <row r="12" spans="1:7" x14ac:dyDescent="0.25">
      <c r="E12" s="1">
        <v>1932848</v>
      </c>
      <c r="F12">
        <f t="shared" si="0"/>
        <v>20285.585519047421</v>
      </c>
      <c r="G12">
        <f t="shared" si="1"/>
        <v>20286</v>
      </c>
    </row>
    <row r="13" spans="1:7" x14ac:dyDescent="0.25">
      <c r="E13" s="1">
        <v>241606</v>
      </c>
      <c r="F13">
        <f t="shared" si="0"/>
        <v>2535.6981898809277</v>
      </c>
      <c r="G13">
        <f t="shared" si="1"/>
        <v>2536</v>
      </c>
    </row>
    <row r="14" spans="1:7" x14ac:dyDescent="0.25">
      <c r="E14" s="1">
        <v>30182</v>
      </c>
      <c r="F14">
        <f t="shared" si="0"/>
        <v>316.76548913100731</v>
      </c>
      <c r="G14">
        <f t="shared" si="1"/>
        <v>317</v>
      </c>
    </row>
    <row r="15" spans="1:7" x14ac:dyDescent="0.25">
      <c r="E15" s="1">
        <v>8907</v>
      </c>
      <c r="F15">
        <f t="shared" si="0"/>
        <v>93.480558335759142</v>
      </c>
      <c r="G15">
        <f t="shared" si="1"/>
        <v>93</v>
      </c>
    </row>
    <row r="16" spans="1:7" x14ac:dyDescent="0.25">
      <c r="E16" s="1">
        <v>3747</v>
      </c>
      <c r="F16">
        <f t="shared" si="0"/>
        <v>39.325435285066746</v>
      </c>
      <c r="G16">
        <f t="shared" si="1"/>
        <v>39</v>
      </c>
    </row>
    <row r="17" spans="5:7" x14ac:dyDescent="0.25">
      <c r="E17" s="1">
        <v>1939</v>
      </c>
      <c r="F17">
        <f t="shared" si="0"/>
        <v>20.35015185955282</v>
      </c>
      <c r="G17">
        <f t="shared" si="1"/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5293F7F526534899EBEEA86AFF9FDF" ma:contentTypeVersion="13" ma:contentTypeDescription="Create a new document." ma:contentTypeScope="" ma:versionID="5e185472f97eb558ca2d9758fb2dfa15">
  <xsd:schema xmlns:xsd="http://www.w3.org/2001/XMLSchema" xmlns:xs="http://www.w3.org/2001/XMLSchema" xmlns:p="http://schemas.microsoft.com/office/2006/metadata/properties" xmlns:ns3="d5f80de4-2cef-430e-a9cd-2d20dc55f9f9" xmlns:ns4="d6f0e976-c549-4cac-894f-566f7475ae7a" targetNamespace="http://schemas.microsoft.com/office/2006/metadata/properties" ma:root="true" ma:fieldsID="0076bf501974654f9bb4fd2fced5b21f" ns3:_="" ns4:_="">
    <xsd:import namespace="d5f80de4-2cef-430e-a9cd-2d20dc55f9f9"/>
    <xsd:import namespace="d6f0e976-c549-4cac-894f-566f7475ae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80de4-2cef-430e-a9cd-2d20dc55f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0e976-c549-4cac-894f-566f7475a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F3CCB7-4130-48B2-B980-94FA05A71D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929C8-0D99-407F-A8A4-31FA2EBB1B0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5f80de4-2cef-430e-a9cd-2d20dc55f9f9"/>
    <ds:schemaRef ds:uri="http://purl.org/dc/dcmitype/"/>
    <ds:schemaRef ds:uri="d6f0e976-c549-4cac-894f-566f7475ae7a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506C70-804D-402E-B858-7041A8801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80de4-2cef-430e-a9cd-2d20dc55f9f9"/>
    <ds:schemaRef ds:uri="d6f0e976-c549-4cac-894f-566f7475a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squares</vt:lpstr>
      <vt:lpstr>rectangles</vt:lpstr>
      <vt:lpstr>neurons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em165153</dc:creator>
  <cp:lastModifiedBy>Anne Wendt</cp:lastModifiedBy>
  <dcterms:created xsi:type="dcterms:W3CDTF">2020-06-17T06:20:01Z</dcterms:created>
  <dcterms:modified xsi:type="dcterms:W3CDTF">2020-10-29T03:06:27Z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0x0101007E5293F7F526534899EBEEA86AFF9FDF</vt:lpwstr>
  </property>
</Properties>
</file>