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20" windowWidth="20730" windowHeight="11160"/>
  </bookViews>
  <sheets>
    <sheet name="Summary" sheetId="16" r:id="rId1"/>
    <sheet name="TCvsSCvsLvLvsTools" sheetId="15" r:id="rId2"/>
    <sheet name="aXeVsATAAP" sheetId="17" r:id="rId3"/>
    <sheet name="ManualVsTools" sheetId="9" r:id="rId4"/>
    <sheet name="SCvsLvlvsTC" sheetId="13" r:id="rId5"/>
    <sheet name="Worksheet" sheetId="7" r:id="rId6"/>
  </sheets>
  <externalReferences>
    <externalReference r:id="rId7"/>
  </externalReferences>
  <definedNames>
    <definedName name="_xlnm._FilterDatabase" localSheetId="3" hidden="1">ManualVsTools!$A$5:$K$202</definedName>
    <definedName name="_xlnm._FilterDatabase" localSheetId="4" hidden="1">SCvsLvlvsTC!$A$1:$C$237</definedName>
    <definedName name="_xlnm._FilterDatabase" localSheetId="1" hidden="1">TCvsSCvsLvLvsTools!$M$78:$O$93</definedName>
    <definedName name="_xlnm.Extract" localSheetId="1">TCvsSCvsLvLvsTools!$M$81</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9"/>
  <c r="E2"/>
  <c r="E1"/>
  <c r="G22" i="15" l="1"/>
  <c r="K15" i="16"/>
  <c r="D11"/>
  <c r="J14" s="1"/>
  <c r="C11"/>
  <c r="J13" s="1"/>
  <c r="D15"/>
  <c r="C15"/>
  <c r="K16" s="1"/>
  <c r="D10"/>
  <c r="C10"/>
  <c r="J16" s="1"/>
  <c r="O91" i="15"/>
  <c r="F22" s="1"/>
  <c r="O90"/>
  <c r="O92"/>
  <c r="J15" i="16"/>
  <c r="N10"/>
  <c r="M10"/>
  <c r="L10"/>
  <c r="K10"/>
  <c r="J10"/>
  <c r="G6"/>
  <c r="F6"/>
  <c r="E6"/>
  <c r="D6"/>
  <c r="G5"/>
  <c r="F5"/>
  <c r="E5"/>
  <c r="D5"/>
  <c r="M4"/>
  <c r="L4"/>
  <c r="K4"/>
  <c r="J4"/>
  <c r="G4"/>
  <c r="F4"/>
  <c r="E4"/>
  <c r="D4"/>
  <c r="O89" i="15"/>
  <c r="O88"/>
  <c r="O87"/>
  <c r="O86"/>
  <c r="O85"/>
  <c r="O84"/>
  <c r="O83"/>
  <c r="O82"/>
  <c r="O81"/>
  <c r="O80"/>
  <c r="O79"/>
  <c r="O75"/>
  <c r="O74"/>
  <c r="O73"/>
  <c r="O72"/>
  <c r="O71"/>
  <c r="O70"/>
  <c r="O69"/>
  <c r="O68"/>
  <c r="O67"/>
  <c r="O66"/>
  <c r="O65"/>
  <c r="O64"/>
  <c r="F13" s="1"/>
  <c r="O63"/>
  <c r="O62"/>
  <c r="O61"/>
  <c r="G13" s="1"/>
  <c r="M61"/>
  <c r="M26"/>
  <c r="O26" s="1"/>
  <c r="E22"/>
  <c r="D16" i="16" s="1"/>
  <c r="K14" s="1"/>
  <c r="D22" i="15"/>
  <c r="C16" i="16" s="1"/>
  <c r="K13" s="1"/>
  <c r="H17" i="15"/>
  <c r="G17"/>
  <c r="F17"/>
  <c r="E17"/>
  <c r="D17"/>
  <c r="E13"/>
  <c r="D13"/>
  <c r="G8"/>
  <c r="F8"/>
  <c r="E8"/>
  <c r="D8"/>
  <c r="G5"/>
  <c r="F4"/>
  <c r="E4"/>
  <c r="D4"/>
  <c r="F3"/>
  <c r="E3"/>
  <c r="D3"/>
  <c r="G3" l="1"/>
  <c r="G4"/>
  <c r="M27"/>
  <c r="O27" s="1"/>
  <c r="M62"/>
  <c r="M63" s="1"/>
  <c r="M28" l="1"/>
  <c r="O28" s="1"/>
  <c r="M64"/>
  <c r="M29" l="1"/>
  <c r="M30" s="1"/>
  <c r="O30" s="1"/>
  <c r="M65"/>
  <c r="O29" l="1"/>
  <c r="M31"/>
  <c r="O31" s="1"/>
  <c r="M66"/>
  <c r="M32" l="1"/>
  <c r="M33" s="1"/>
  <c r="O33" s="1"/>
  <c r="M67"/>
  <c r="M68" s="1"/>
  <c r="M69" s="1"/>
  <c r="O32" l="1"/>
  <c r="M34"/>
  <c r="O34" s="1"/>
  <c r="M70"/>
  <c r="M71" s="1"/>
  <c r="M35" l="1"/>
  <c r="O35" s="1"/>
  <c r="M72"/>
  <c r="M73" s="1"/>
  <c r="M74" s="1"/>
  <c r="M75" s="1"/>
  <c r="M36" l="1"/>
  <c r="O36" l="1"/>
  <c r="M37"/>
  <c r="O37" s="1"/>
  <c r="M38" l="1"/>
  <c r="O38" s="1"/>
  <c r="M39" l="1"/>
  <c r="O39" s="1"/>
  <c r="M40" l="1"/>
  <c r="O40" s="1"/>
  <c r="M41" l="1"/>
  <c r="O41" s="1"/>
  <c r="M42" l="1"/>
  <c r="M43" s="1"/>
  <c r="M44" s="1"/>
  <c r="O42" l="1"/>
  <c r="O43"/>
  <c r="O44"/>
  <c r="M45"/>
  <c r="O45" l="1"/>
  <c r="M46"/>
  <c r="O46" l="1"/>
  <c r="M47"/>
  <c r="O47" l="1"/>
  <c r="M48"/>
  <c r="O48" l="1"/>
  <c r="M49"/>
  <c r="O49" l="1"/>
  <c r="M50"/>
  <c r="O50" l="1"/>
  <c r="M51"/>
  <c r="O51" l="1"/>
  <c r="M52"/>
  <c r="O52" l="1"/>
  <c r="M53"/>
  <c r="O53" l="1"/>
  <c r="M54"/>
  <c r="O54" l="1"/>
  <c r="M55"/>
  <c r="O55" l="1"/>
  <c r="M56"/>
  <c r="O56" l="1"/>
  <c r="M57"/>
  <c r="O57" l="1"/>
  <c r="M58"/>
  <c r="O58" s="1"/>
  <c r="A208" i="9"/>
  <c r="A207"/>
  <c r="C14" i="17"/>
  <c r="C11"/>
  <c r="C10"/>
  <c r="C8"/>
  <c r="C12"/>
  <c r="C6"/>
  <c r="C9"/>
  <c r="C15"/>
  <c r="C16"/>
  <c r="C7"/>
  <c r="C4"/>
  <c r="C5"/>
  <c r="C3"/>
  <c r="C13"/>
</calcChain>
</file>

<file path=xl/sharedStrings.xml><?xml version="1.0" encoding="utf-8"?>
<sst xmlns="http://schemas.openxmlformats.org/spreadsheetml/2006/main" count="4014" uniqueCount="669">
  <si>
    <t>Yes</t>
  </si>
  <si>
    <t>ATAP</t>
  </si>
  <si>
    <t>No</t>
  </si>
  <si>
    <t>NA</t>
  </si>
  <si>
    <t>Axe</t>
  </si>
  <si>
    <t>Level AA</t>
  </si>
  <si>
    <t>Level AAA</t>
  </si>
  <si>
    <t>Test Cases</t>
  </si>
  <si>
    <t>WCAG Guidelines/SC's</t>
  </si>
  <si>
    <t>A/AA/AAA</t>
  </si>
  <si>
    <t>Defect#</t>
  </si>
  <si>
    <t>Comments</t>
  </si>
  <si>
    <t>Content identified by location</t>
  </si>
  <si>
    <t>1.3.3 Sensory Characteristic</t>
  </si>
  <si>
    <t>A</t>
  </si>
  <si>
    <t>Manual validation mapped the issue with 1.3.3 because "Position of the content is identified by its location". So, visually challenged people might not identify its exact location.</t>
  </si>
  <si>
    <t>Plain language is not used</t>
  </si>
  <si>
    <t>3.1.5 Reading Level</t>
  </si>
  <si>
    <t>AAA</t>
  </si>
  <si>
    <t>Manual validation mapped the issue with 3.1.5 because "Reading disability users will find it difficult to understand the content present in the page."</t>
  </si>
  <si>
    <t>Content is not in correct reading order in source code</t>
  </si>
  <si>
    <t>1.3.2 Meaningful Sequence</t>
  </si>
  <si>
    <t>Manual validation mapped the issue with1.3.2 because "The reading order of the content is announced from right to left"</t>
  </si>
  <si>
    <t>Content is not organised into well-defined groups or chunks, using headings, lists, and other visual mechanisms</t>
  </si>
  <si>
    <t xml:space="preserve">1.3.1 Info And Relationships </t>
  </si>
  <si>
    <t>Manual validation mapped the issue with 1.3.1 because "Content is not organised with proper heading and lists"</t>
  </si>
  <si>
    <t>First instance of abbreviation not expanded</t>
  </si>
  <si>
    <t>3.1.4 Abbreviations</t>
  </si>
  <si>
    <t>Manual validation mapped the issue with 3.1.4 because "Proper abbrevation is not provided"</t>
  </si>
  <si>
    <t>Wide page forces users to scroll horizontally</t>
  </si>
  <si>
    <t>1.4.10 Reflow</t>
  </si>
  <si>
    <t>AA</t>
  </si>
  <si>
    <t>2.1.1 Keyboard</t>
  </si>
  <si>
    <t>Colour alone is used to convey content</t>
  </si>
  <si>
    <t>1.4.1 Use Of Color</t>
  </si>
  <si>
    <t>Manual validation mapped the issue with 1.4.1 because "Color is the only way to differentiate the page content. So colorblindness people cannot identify the content.</t>
  </si>
  <si>
    <t>Small text does not have a contrast ratio of at least 4.5:1 so does not meet AA</t>
  </si>
  <si>
    <t>1.4.3 Contrast(Minimum)</t>
  </si>
  <si>
    <t>Large text does not have a contrast ratio of at least 3:1 so does not meet AA</t>
  </si>
  <si>
    <t xml:space="preserve">No </t>
  </si>
  <si>
    <t>Small text does not have a contrast ratio of at least 7:1 so does not meet AAA</t>
  </si>
  <si>
    <t>1.4.6 Contrast(Enhanced)</t>
  </si>
  <si>
    <t>Large text does not have a contrast ratio of at least 4.5:1 so does not meet AAA</t>
  </si>
  <si>
    <t>Focus not visible</t>
  </si>
  <si>
    <t>2.4.7 Focus Visible</t>
  </si>
  <si>
    <t>Manual validation mapped the issue with 2.4.7 because "Focus indicator is not provided for a particular component."</t>
  </si>
  <si>
    <t>Inadequate line height used</t>
  </si>
  <si>
    <t>1.4.8 Visual Presentation</t>
  </si>
  <si>
    <t>Manual validation mapped the issue with 1.4.8 because "The space between the lines are too close for cognitive people to track the text/words."</t>
  </si>
  <si>
    <t>All caps text Found</t>
  </si>
  <si>
    <t>3.1.6 Pronunciation</t>
  </si>
  <si>
    <t>Manual validation mapped the issue with 3.1.6 because "Certain words in the page is having ambiguous pronunciation which will confuse the user."</t>
  </si>
  <si>
    <t>Blink element Found</t>
  </si>
  <si>
    <t>2.2.2 Pause,Stop,Hide</t>
  </si>
  <si>
    <t>Italics used on long sections of text</t>
  </si>
  <si>
    <t>Manual validation mapped the issue with 1.3.1 because "Using italicized text  make letters hard  for dyslexic users to read."</t>
  </si>
  <si>
    <t>Marquee element Found</t>
  </si>
  <si>
    <t>Long lines of text</t>
  </si>
  <si>
    <t>Manual validation mapped the issue with 1.4.8 because "Long lines of text are used in tha page, which is a barrier for Visually Challenged "</t>
  </si>
  <si>
    <t>Very small text Found</t>
  </si>
  <si>
    <t>Manual validation mapped the issue with 1.4.8 because "Here small text is used in the page, which will be difficult for the users to perceive the text"</t>
  </si>
  <si>
    <t>Justified text Found</t>
  </si>
  <si>
    <t>Manual validation mapped the issue with 1.4.8 because "Text justification can also cause words to be spaced closely together, so that it is difficult for cognitive people to locate word boundaries."</t>
  </si>
  <si>
    <t>Text language changed without required change in direction</t>
  </si>
  <si>
    <t>3.1.2 Language Of Parts</t>
  </si>
  <si>
    <t>Manual validation mapped the issue with 3.1.2 because "Arabic language in the page is not being identified."</t>
  </si>
  <si>
    <t>html element has an empty lang attribute</t>
  </si>
  <si>
    <t>3.1.1 Language Of Page</t>
  </si>
  <si>
    <t>Manual validation mapped the issue with 3.1.1 because "Lang attribute is not provided"</t>
  </si>
  <si>
    <t>lang attribute not used to identify change of language</t>
  </si>
  <si>
    <t>Manual validation mapped the issue with 3.1.2 because "lang attribute is not provided for different language used in a page."</t>
  </si>
  <si>
    <t>Text language is in the wrong direction</t>
  </si>
  <si>
    <t>Manual validation mapped the issue with 1.3.2 because "visually position of the content is in wrong direction"</t>
  </si>
  <si>
    <t>html element has an invalid value in the lang attribute</t>
  </si>
  <si>
    <t>Manual validation mapped the issue with 3.1.1 because "Improper value is provided for lang attribute"</t>
  </si>
  <si>
    <t>lang attribute used to identify change of language, but with invalid value</t>
  </si>
  <si>
    <t>html element is missing a lang attribute</t>
  </si>
  <si>
    <t>Manual validation mapped the issue with 3.1.1 because "Lang attribute is missing"</t>
  </si>
  <si>
    <t>html element has lang attribute set to wrong language</t>
  </si>
  <si>
    <t>Manual validation mapped the issue with 3.1.1 because "Wrong value is provided for lang attribute"</t>
  </si>
  <si>
    <t>lang attribute used to identify change of language, but with wrong language</t>
  </si>
  <si>
    <t>Manual validation mapped the issue with 3.1.2 because "Improper value is provided for lang attribute"</t>
  </si>
  <si>
    <t>Inappropriate page title</t>
  </si>
  <si>
    <t>2.4.2 Page Titled</t>
  </si>
  <si>
    <t>Manual validation mapped the issue with 2.4.2 because "Improper title is provided for the page"</t>
  </si>
  <si>
    <t>Empty page title</t>
  </si>
  <si>
    <t>Manual validation mapped the issue with 2.4.2 because "Empty title tag is provided"</t>
  </si>
  <si>
    <t>Missing page title</t>
  </si>
  <si>
    <t>Manual validation mapped the issue with 2.4.2 because "No title is provided"</t>
  </si>
  <si>
    <t>Empty heading</t>
  </si>
  <si>
    <t>Missing H1</t>
  </si>
  <si>
    <t>Manual validation mapped the issue with 1.3.1 because "&lt;h1&gt; is missing"</t>
  </si>
  <si>
    <t>Text formatting used instead of an actual heading</t>
  </si>
  <si>
    <t>Manual validation mapped the issue with 1.3.1 because "Heading is styled using css properties instead of using proper heading tag"</t>
  </si>
  <si>
    <t>Headings not structured in a hierarchical manner</t>
  </si>
  <si>
    <t>Manual validation mapped the issue with 1.3.1 because "Heading structure is improper"</t>
  </si>
  <si>
    <t>LI element with no parent</t>
  </si>
  <si>
    <t>4.1.1 Parsing</t>
  </si>
  <si>
    <t>Manual validation mapped the issue with 4.1.1 because "improper html markup. Issue: "child &lt;li&gt; elements are not wrapped inside &lt;ol&gt;/&lt;ul&gt;"</t>
  </si>
  <si>
    <t>List not marked up as a list</t>
  </si>
  <si>
    <t>Manual validation mapped the issue with 1.3.1 because "List of items present in the page are not identified as list items"</t>
  </si>
  <si>
    <t>DT or DD elements that are not contained within a DL element</t>
  </si>
  <si>
    <t>Manual validation mapped the issue with 4.1.1 because of improper html markup. Issue: "child &lt;dd&gt; and &lt;dt&gt; elements are not wrapped inside &lt;dl&gt;"</t>
  </si>
  <si>
    <t>Improperly nested lists</t>
  </si>
  <si>
    <t>Manual validation mapped the issue with 4.1.1 because "improper html markup. Issue: "&lt;ul&gt; element is provided as a child element under &lt;ul&gt;."</t>
  </si>
  <si>
    <t>Table with column headers and double row headers</t>
  </si>
  <si>
    <t>Manual validation mapped the issue with 1.3.1 because "Improper row and column association is provided"</t>
  </si>
  <si>
    <t>Table has no scope attributes</t>
  </si>
  <si>
    <t>Manual validation mapped the issue with 1.3.1 because "Scope attribute is not provided"</t>
  </si>
  <si>
    <t>Table nested within table header</t>
  </si>
  <si>
    <t>Manual validation mapped the issue with 1.3.1 because "Improper row column association is provided."</t>
  </si>
  <si>
    <t>Table nested within table</t>
  </si>
  <si>
    <t>Manual validation mapped the issue with 1.3.1 because "Table is nested within another table."</t>
  </si>
  <si>
    <t>Table has no table headings</t>
  </si>
  <si>
    <t>Manual validation mapped the issue with 1.3.1 because "Table row and column association is not provided"</t>
  </si>
  <si>
    <t>Table with inconsistent numbers of columns in rows</t>
  </si>
  <si>
    <t>Manual validation mapped the issue with 4.1.1 because "Table is provided with inconsistent rows and columns"</t>
  </si>
  <si>
    <t>Manual validation mapped the issue with 1.3.1 because "improper html markup. Issue: colspan="10" is used in &lt;th&gt; but there are no enough cells."</t>
  </si>
  <si>
    <t>Table that only has TH elements in it</t>
  </si>
  <si>
    <t>Table is missing a caption</t>
  </si>
  <si>
    <t>Manual validation mapped the issue with 1.3.1 because "No caption provided inside a table."</t>
  </si>
  <si>
    <t>Table used for layout</t>
  </si>
  <si>
    <t>Manual validation mapped the issue with 1.3.2 because "Tables are used for layout purpose."</t>
  </si>
  <si>
    <t>Table has an empty table header</t>
  </si>
  <si>
    <t>Manual validation mapped the issue with 1.3.1 because "Empty &lt;th&gt; is present in the page."</t>
  </si>
  <si>
    <t>Table with some empty cells</t>
  </si>
  <si>
    <t>Manual validation mapped the issue with 1.3.1 because "Empty &lt;td&gt; is present in the page."</t>
  </si>
  <si>
    <t>Image has alt and title that are different</t>
  </si>
  <si>
    <t>1.1.1 Non-Text Content</t>
  </si>
  <si>
    <t>Manual validation mapped the issue with 1.1.1 because "Mismatch of alt and title attribute"</t>
  </si>
  <si>
    <t>Image with presentation role has non-empty alt</t>
  </si>
  <si>
    <t>Manual validation mapped the issue with 1.3.1 because "role="presentation" is provided for image, so the graphical image is not identified by the screen reader"</t>
  </si>
  <si>
    <t>4.1.2 Name Role Value</t>
  </si>
  <si>
    <t>Image with no alt attribute</t>
  </si>
  <si>
    <t>Background image that conveys information does not have a text alternative</t>
  </si>
  <si>
    <t>Manual validation mapped the issue with 1.1.1 because "here image is added to the content using css."</t>
  </si>
  <si>
    <t>Image has empty alt and non-empty title</t>
  </si>
  <si>
    <t>Manual validation mapped the issue with 1.1.1 because "Empty alt is provided for the image."</t>
  </si>
  <si>
    <t>A distraction is present, an animated gif</t>
  </si>
  <si>
    <t>Manual validation mapped the issue with 2.2.2 because "animated content is playing continuously and there is no way to pause/stop/hide it."</t>
  </si>
  <si>
    <t>Image that conveys information has an empty alt attribute</t>
  </si>
  <si>
    <t>1.1.1Non-Text Content</t>
  </si>
  <si>
    <t>Image that conveys information has inappropriate alt text</t>
  </si>
  <si>
    <t>Manual validation mapped the issue with 1.1.1 because "Improper alt text is provided for the image."</t>
  </si>
  <si>
    <t>Image alt attribute contains image file name</t>
  </si>
  <si>
    <t>Image with partial text alternative</t>
  </si>
  <si>
    <t>Manual validation mapped the issue with 1.1.1 because "alt text provided for the image does not convey the image content completely. "</t>
  </si>
  <si>
    <t>Embedded video file is missing text alternative</t>
  </si>
  <si>
    <t>1.2.2 Captions(Prerecorded)</t>
  </si>
  <si>
    <t xml:space="preserve">Yes </t>
  </si>
  <si>
    <t>1.2.3 Audio Description or Media Alternative (Prerecorded)</t>
  </si>
  <si>
    <t>Flashing content doesn't have warning</t>
  </si>
  <si>
    <t>2.3.1 Three Flashes or Below Threshold</t>
  </si>
  <si>
    <t>Manual validation mapped the issue with 2.3.1 because "there is a flashing content present inside the video which last longer than 3 seconds."</t>
  </si>
  <si>
    <t>Embedded audio file is missing text alternative</t>
  </si>
  <si>
    <t>Manual validation mapped the issue with 1.2.3 because "no transcript is provided for the audio file"</t>
  </si>
  <si>
    <t>Image link with no alternative text</t>
  </si>
  <si>
    <t>Manual validation mapped the issue with 1.1.1 because "Empty alt value is provided for the image link"</t>
  </si>
  <si>
    <t>2.4.4 Link Purpose</t>
  </si>
  <si>
    <t>Link to javascript, invalid hypertext reference</t>
  </si>
  <si>
    <t>Manual validation mapped the issue with 4.1.2 because "The link is behaving as a button but the conveyed as a link to the user"</t>
  </si>
  <si>
    <t>Uninformative link text</t>
  </si>
  <si>
    <t>Manual validation mapped the issue with 2.4.4 because "Descriptive link text is  not provided."</t>
  </si>
  <si>
    <t>Link launches new window with no warning</t>
  </si>
  <si>
    <t>3.2.2 OnInput</t>
  </si>
  <si>
    <t>Manual validation mapped the issue with 3.2.2 because "Link opens in a new tab, but that information is not conveyed to the user."</t>
  </si>
  <si>
    <t>Links not separated by printable characters</t>
  </si>
  <si>
    <t>1.0 - Backward compatibility</t>
  </si>
  <si>
    <t>Link text with identical title</t>
  </si>
  <si>
    <t>Links to a sound file, no transcript</t>
  </si>
  <si>
    <t>1.2.1 Audio Only And Video Only</t>
  </si>
  <si>
    <t>Manual validation mapped the issue with 1.2.1 because "Transcript file is not provided."</t>
  </si>
  <si>
    <t>Identifying links by colour alone</t>
  </si>
  <si>
    <t>Manual validation mapped the issue with 1.4.1 because "Links are differentiated from static text by means of color"</t>
  </si>
  <si>
    <t>Link to PDF does not include information on file format and file size</t>
  </si>
  <si>
    <t>Manual validation mapped the issue with 2.4.4 because "File size and format is not mentioned along with the link name "</t>
  </si>
  <si>
    <t>Link to #, invalid hypertext reference</t>
  </si>
  <si>
    <t>Manual validation mapped the issue with 2.4.4 because "Incorrect href value is provided"</t>
  </si>
  <si>
    <t>Blank link text</t>
  </si>
  <si>
    <t>Links with the same text go to different pages</t>
  </si>
  <si>
    <t>Link text does not make sense out of context</t>
  </si>
  <si>
    <t>Manual validation mapped the issue with 2.4.4 because "Link text does not describe the purpose of the link."</t>
  </si>
  <si>
    <t>Adjacent links going to the same destination</t>
  </si>
  <si>
    <t>Link contains only a full stop</t>
  </si>
  <si>
    <t>Manual validation mapped the issue with 2.4.4 because "Fullstop(.) is provided as a link text, which is not meaningful and does not convey the purpose of the link."</t>
  </si>
  <si>
    <t>Image link alt text repeats text in the link</t>
  </si>
  <si>
    <t>Manual validation mapped the issue with 1.1.1 because "Page contains a link which have both text and iconic representation of it. "</t>
  </si>
  <si>
    <t>Link not clearly identifiable and distinguishable from surrounding text</t>
  </si>
  <si>
    <t>Manual validation mapped the issue with 1.4.1 because "Link is not being differentiated from static text content."</t>
  </si>
  <si>
    <t>Link to a multimedia file, no transcript</t>
  </si>
  <si>
    <t>Manual validation mapped the issue with 1.2.3 because "Transcript file is not provided."</t>
  </si>
  <si>
    <t>Non-specific link text</t>
  </si>
  <si>
    <t>Manual validation mapped the issue with 2.4.4 because "Link text depends on the surrounding text content to understand the link purpose. So, Visually challenged people will find it difficult to understand the context of the link"</t>
  </si>
  <si>
    <t>Link to an image, no text alternative</t>
  </si>
  <si>
    <t>Image button has no alt attribute</t>
  </si>
  <si>
    <t>3.3.2 Labels Or Instructions</t>
  </si>
  <si>
    <t>Empty button</t>
  </si>
  <si>
    <t>Uninformative alt attribute value on image button</t>
  </si>
  <si>
    <t>Manual validation mapped the issue with 1.1.1 because "Name of the image button and alt text provided for the image button are not unique."</t>
  </si>
  <si>
    <t>3.3.2-Labels or Instructions</t>
  </si>
  <si>
    <t>Empty alt attribute on image button</t>
  </si>
  <si>
    <t>Labels missing when they would look clumsy for some form controls</t>
  </si>
  <si>
    <t>Error messages - no suggestion for corrections given, e.g. required format</t>
  </si>
  <si>
    <t>2.4.6 Headings and Labels</t>
  </si>
  <si>
    <t>3.3.3 Error Suggestions</t>
  </si>
  <si>
    <t>Manual validation mapped the issue with 3.3.3 because "No proper error suggesstion is provided for the form field."</t>
  </si>
  <si>
    <t>Left aligned form labels with too much white space</t>
  </si>
  <si>
    <t>Group of radio buttons not enclosed in a fieldset</t>
  </si>
  <si>
    <t>Form element has no label</t>
  </si>
  <si>
    <t>Fieldset without a legend</t>
  </si>
  <si>
    <t>Manual validation mapped the issue with 1.3.1 because "&lt;legend&gt; is not provided within &lt;fieldset&gt;"</t>
  </si>
  <si>
    <t>Empty legend</t>
  </si>
  <si>
    <t>Manual validation mapped the issue with 1.3.1 because "Empty &lt;legend&gt; is paced within &lt;fieldset&gt;"</t>
  </si>
  <si>
    <t>Label element with for= attribute but not matching id= attribute of form control</t>
  </si>
  <si>
    <t>Group of check boxes not enclosed in a fieldset</t>
  </si>
  <si>
    <t>Empty label Found</t>
  </si>
  <si>
    <t>Two unique labels, but identical for= attributes</t>
  </si>
  <si>
    <t>Manual validation mapped the issue with 1.3.1 because "Two identical 'for' attributes are added for two unique labels"</t>
  </si>
  <si>
    <t>Errors identified with a poor colour contrast</t>
  </si>
  <si>
    <t>Non-unique field label Found</t>
  </si>
  <si>
    <t>Manual validation mapped the issue with 2.4.6 because "Two different text fields are provided with same label name.</t>
  </si>
  <si>
    <t>Missing labels in checkboxes</t>
  </si>
  <si>
    <t>3.3.2 Labels or Instructions</t>
  </si>
  <si>
    <t xml:space="preserve">A </t>
  </si>
  <si>
    <t>Field hint not associated with input</t>
  </si>
  <si>
    <t>Manual validation mapped the issue with 1.3.1 because  "Instruction provided for the form field is not conveyed to the user"</t>
  </si>
  <si>
    <t>Placeholder no label</t>
  </si>
  <si>
    <t>Errors are not identified</t>
  </si>
  <si>
    <t>Form control that changes context without warning</t>
  </si>
  <si>
    <t>Manual validation mapped the issue with 3.2.2 because  "When checkbox items are navigated with &lt;arrow&gt; keys, page is reloading"</t>
  </si>
  <si>
    <t>Inadequately-sized clickable targets Found</t>
  </si>
  <si>
    <t>2.5.5 Target Size</t>
  </si>
  <si>
    <t>Manual validation mapped the issue with 2.5.5 because  "The target size is not large enough for users to easily activate them. Users lack the same level of fine control when using inputs such as a mouse or stylus. A finger is larger than a mouse pointer, and generally obstructs the user's view of the precise location on the screen."</t>
  </si>
  <si>
    <t>Alert shows for a short time</t>
  </si>
  <si>
    <t>2.2.1 Timing Adjustable</t>
  </si>
  <si>
    <t>Manual validation mapped the issue with 2.2.1 because "The instructions are visible only for short time."</t>
  </si>
  <si>
    <t>3.3.1 Error Identification</t>
  </si>
  <si>
    <t>Lightbox - close button doesn't receive focus</t>
  </si>
  <si>
    <t>Manual validation mapped the issue with 1.3.1 because "The dialoq content is not conveyed to the user"</t>
  </si>
  <si>
    <t>2.4.3 Focus Order</t>
  </si>
  <si>
    <t>Manual validation mapped the issue with2.4.3 because "Focus is moving out of the dialoq pop up"</t>
  </si>
  <si>
    <t>2.1.2 No Keyboard Trap</t>
  </si>
  <si>
    <t>Manual validation mapped the issue with 2.1.2 because "Focus is moving out of the dialoq pop up"</t>
  </si>
  <si>
    <t>Manual validation mapped the issue with 3.2.2 because  "On activating the link present in dialoq box, opens in a new window."</t>
  </si>
  <si>
    <t>Manual validation mapped the issue with 2.1.1 because  "Close button is not operable with keyboard."</t>
  </si>
  <si>
    <t>Focus order in wrong order</t>
  </si>
  <si>
    <t>Manual validation mapped the issue with2.4.3 because "Improper focus order sequence. Focus is moving to first link, then to second link which is at rightmost side of the page then to third link which is beside first link "</t>
  </si>
  <si>
    <t>Tabindex greater than 0</t>
  </si>
  <si>
    <t>Keyboard focus is not indicated visually</t>
  </si>
  <si>
    <t>Manual validation mapped the issue with 2.4.7 because "Focus indicator is not provided for the link present in the page"</t>
  </si>
  <si>
    <t>Keyboard focus assigned to a non focusable element using tabindex=0</t>
  </si>
  <si>
    <t>Manual validation mapped the issue with 2.1.1 because "tab index is provided for static text content."</t>
  </si>
  <si>
    <t>Concertina items don't get keyboard focus</t>
  </si>
  <si>
    <t>Manual validation mapped the issue with 2.1.1 because "Concertina items are not operable with keyboard keys."</t>
  </si>
  <si>
    <t>Keyboard trap</t>
  </si>
  <si>
    <t>Manual validation mapped the issue with 2.1.2 because "Keyboard focus is getting traped at first link in the page."</t>
  </si>
  <si>
    <t>Dropdown navigation - only the top level items receive focus</t>
  </si>
  <si>
    <t>Manual validation mapped the issue with 2.1.1 because "Hoverable content should be accessible with keyboard as well."</t>
  </si>
  <si>
    <t>1.4.13 Content on Hover or Focus</t>
  </si>
  <si>
    <t>Manual validation mapped the issue with 1.4.13 because "On moving the pointer to link, additional content appears, whereas on moivng the pointer away from the link, additional content is diappearing.</t>
  </si>
  <si>
    <t>Lightbox - ESC key doesn't close the lightbox</t>
  </si>
  <si>
    <t>Manual validation mapped the issue with 2.4.3 because "Focus is moving out of the dialoq pop up"</t>
  </si>
  <si>
    <t>Link with a role=button does not work with space bar</t>
  </si>
  <si>
    <t>Manual validation mapped the issue with 4.1.2 because  "Role="button" is provided inside a link, so link is announced as a button."</t>
  </si>
  <si>
    <t>Manual validation mapped the issue with 2.1.1 because "Button in the page is not operable with keyboard &lt;sapce&gt; key."</t>
  </si>
  <si>
    <t>Tooltips don't receive keyboard focus</t>
  </si>
  <si>
    <t>Manual validation mapped the issue with 2.1.1 because "Keyboard focus is not provided for the tooltip."</t>
  </si>
  <si>
    <t>Accesskey attribute used</t>
  </si>
  <si>
    <t>2.1.4 Character Key Shortcut</t>
  </si>
  <si>
    <t>Manual validation mapped the issue with 2.1.4 because "Access key is not working. Instructions are not provided on how to access the shortcut key."</t>
  </si>
  <si>
    <t>Lightbox - focus is not moved immediately to lightbox</t>
  </si>
  <si>
    <t>Lightbox - focus is not retained within the lightbox</t>
  </si>
  <si>
    <t>Fake button is not keyboard accessible</t>
  </si>
  <si>
    <t>Manual validation mapped the issue with 2.1.1 because  "Button is not operable with keyboard."</t>
  </si>
  <si>
    <t>iframe is missing a title attribute</t>
  </si>
  <si>
    <t>Manual validation mapped the issue with 2.4.2 because  "No title is provided for iframe."</t>
  </si>
  <si>
    <t>2.4.1 Bypass Block</t>
  </si>
  <si>
    <t>iframe title attribute does not describe the content or purpose of the iframe</t>
  </si>
  <si>
    <t>Content is not readable and functional when text is increased</t>
  </si>
  <si>
    <t>Manual validation mapped the issue with 1.4.10 because "Some of the content in the page is missing."</t>
  </si>
  <si>
    <t>Non-decorative content inserted using CSS</t>
  </si>
  <si>
    <t>visibility:hidden used to visually hide content when it should be available to screenreader</t>
  </si>
  <si>
    <t>Manual validation mapped the issue with 1.3.1 because "Some of the content in the page is hidden."</t>
  </si>
  <si>
    <t>display:none used to visually hide content when it should be available to screenreader</t>
  </si>
  <si>
    <t>Page zoom - boxes that don't expand with the text</t>
  </si>
  <si>
    <t>Manual validation mapped the issue with 1.4.10 because "Some of the content in the page is lost."</t>
  </si>
  <si>
    <t>Duplicate id</t>
  </si>
  <si>
    <t>Article element used to mark-up an element that's not an article/blog post etc.</t>
  </si>
  <si>
    <t>Manual validation mapped the issue with 1.3.1 because "Unwantedly article element is used."</t>
  </si>
  <si>
    <t>Empty paragraph</t>
  </si>
  <si>
    <t>Manual validation mapped the issue with 1.3.1 because "Empty &lt;p&gt; tag is used."</t>
  </si>
  <si>
    <t>Deprecated center element</t>
  </si>
  <si>
    <t>Manual validation mapped the issue with 1.3.2 because "Placed the text to center of the page using &lt;center&gt; tag."</t>
  </si>
  <si>
    <t>Invalid ARIA role names</t>
  </si>
  <si>
    <t>Manual validation mapped the issue with 4.1.1 because "breadcrumb is used inside &lt;ol&gt; tag."</t>
  </si>
  <si>
    <t>Object not embedded accessibly - wmode parameter not set to window</t>
  </si>
  <si>
    <t>Manual validation mapped the issue with 2.1.1 because "Static content is not operable with keyboard &lt;arrow&gt; keys.</t>
  </si>
  <si>
    <t>Spacer image Found</t>
  </si>
  <si>
    <t>Inline style adds colour</t>
  </si>
  <si>
    <t>Start and close tags don't match</t>
  </si>
  <si>
    <t>Manual validation mapped the issue with 4.1.1 because " Improper start and close tag is provided for &lt;span&gt;."</t>
  </si>
  <si>
    <t xml:space="preserve"> </t>
  </si>
  <si>
    <t>PRE element without CODE element inside it</t>
  </si>
  <si>
    <t>Deprecated font element</t>
  </si>
  <si>
    <t xml:space="preserve">Manual validation mapped the issue with 4.1.1 because "deprecated &lt;font&gt; tag is used." </t>
  </si>
  <si>
    <t>Errors identified by colour only</t>
  </si>
  <si>
    <t>Manual validation mapped the issue with 1.4.1 because of "Error fields are identified by color alone."</t>
  </si>
  <si>
    <t>WCAG Guidelines / SC's</t>
  </si>
  <si>
    <t>Level A/AA/AAA</t>
  </si>
  <si>
    <t>1.1.1Non-text Content</t>
  </si>
  <si>
    <t>Level A</t>
  </si>
  <si>
    <t>1.2.1Audio-only and Video-only (Prerecorded)</t>
  </si>
  <si>
    <t>1.2.2Captions (Prerecorded)</t>
  </si>
  <si>
    <t>1.2.3Audio Description or Media Alternative (Prerecorded)</t>
  </si>
  <si>
    <t>1.2.4Captions (Live)</t>
  </si>
  <si>
    <t>1.2.5Audio Description (Prerecorded)</t>
  </si>
  <si>
    <t>1.2.6Sign Language (Prerecorded)</t>
  </si>
  <si>
    <t>1.2.7Extended Audio Description (Prerecorded)</t>
  </si>
  <si>
    <t>1.2.8Media Alternative (Prerecorded)</t>
  </si>
  <si>
    <t>1.2.9Audio-only (Live)</t>
  </si>
  <si>
    <t>1.3.1Info and Relationships</t>
  </si>
  <si>
    <t>1.3.2Meaningful Sequence</t>
  </si>
  <si>
    <t>1.3.3Sensory Characteristics</t>
  </si>
  <si>
    <t>1.3.4Orientation</t>
  </si>
  <si>
    <t>1.3.5Identify Input Purpose</t>
  </si>
  <si>
    <t>1.3.6Identify Purpose</t>
  </si>
  <si>
    <t>1.4.1Use of Color</t>
  </si>
  <si>
    <t>1.4.2Audio Control</t>
  </si>
  <si>
    <t>1.4.3Contrast (Minimum)</t>
  </si>
  <si>
    <t>1.4.4Resize text</t>
  </si>
  <si>
    <t>1.4.5Images of Text</t>
  </si>
  <si>
    <t>1.4.6Contrast (Enhanced)</t>
  </si>
  <si>
    <t>1.4.7Low or No Background Audio</t>
  </si>
  <si>
    <t>1.4.8Visual Presentation</t>
  </si>
  <si>
    <t>1.4.9Images of Text (No Exception)</t>
  </si>
  <si>
    <t>1.4.10Reflow</t>
  </si>
  <si>
    <t>1.4.11Non-text Contrast</t>
  </si>
  <si>
    <t>1.4.12Text Spacing</t>
  </si>
  <si>
    <t>1.4.13Content on Hover or Focus</t>
  </si>
  <si>
    <t>2.1.1Keyboard</t>
  </si>
  <si>
    <t>2.1.2No Keyboard Trap</t>
  </si>
  <si>
    <t>2.1.3Keyboard (No Exception)</t>
  </si>
  <si>
    <t>2.1.4Character Key Shortcuts</t>
  </si>
  <si>
    <t>2.2.1Timing Adjustable</t>
  </si>
  <si>
    <t>2.2.2Pause, Stop, Hide</t>
  </si>
  <si>
    <t>2.2.3No Timing</t>
  </si>
  <si>
    <t>2.2.4Interruptions</t>
  </si>
  <si>
    <t>2.2.5Re-authenticating</t>
  </si>
  <si>
    <t>2.2.6Timeouts</t>
  </si>
  <si>
    <t>2.3.1Three Flashes or Below Threshold</t>
  </si>
  <si>
    <t>2.3.2Three Flashes</t>
  </si>
  <si>
    <t>2.3.3Animation from Interactions</t>
  </si>
  <si>
    <t>2.4.1Bypass Blocks</t>
  </si>
  <si>
    <t>2.4.2Page Titled</t>
  </si>
  <si>
    <t>2.4.3Focus Order</t>
  </si>
  <si>
    <t>2.4.4Link Purpose (In Context)</t>
  </si>
  <si>
    <t>2.4.5Multiple Ways</t>
  </si>
  <si>
    <t>2.4.6Headings and Labels</t>
  </si>
  <si>
    <t>2.4.7Focus Visible</t>
  </si>
  <si>
    <t>2.4.8Location</t>
  </si>
  <si>
    <t>2.4.9Link Purpose (Link Only)</t>
  </si>
  <si>
    <t>2.4.10Section Headings</t>
  </si>
  <si>
    <t>2.5.1Pointer Gestures</t>
  </si>
  <si>
    <t>2.5.2Pointer Cancellation</t>
  </si>
  <si>
    <t>2.5.3Label in Name</t>
  </si>
  <si>
    <t>2.5.4Motion Actuation</t>
  </si>
  <si>
    <t>2.5.5Target Size</t>
  </si>
  <si>
    <t>2.5.6Concurrent Input Mechanisms</t>
  </si>
  <si>
    <t>3.1.1Language of Page</t>
  </si>
  <si>
    <t>3.1.2Language of Parts</t>
  </si>
  <si>
    <t>3.1.3Unusual Words</t>
  </si>
  <si>
    <t>3.1.4Abbreviations</t>
  </si>
  <si>
    <t>3.1.5Reading Level</t>
  </si>
  <si>
    <t>3.1.6Pronunciation</t>
  </si>
  <si>
    <t>3.2.1On Focus</t>
  </si>
  <si>
    <t>3.2.2On Input</t>
  </si>
  <si>
    <t>3.2.3Consistent Navigation</t>
  </si>
  <si>
    <t>3.2.4Consistent Identification</t>
  </si>
  <si>
    <t>3.2.5Change on Request</t>
  </si>
  <si>
    <t>3.3.1Error Identification</t>
  </si>
  <si>
    <t>3.3.2Labels or Instructions</t>
  </si>
  <si>
    <t>3.3.4Error Prevention (Legal, Financial, Data)</t>
  </si>
  <si>
    <t>3.3.5Help</t>
  </si>
  <si>
    <t>3.3.6Error Prevention (All)</t>
  </si>
  <si>
    <t>4.1.1Parsing</t>
  </si>
  <si>
    <t>4.1.2Name, Role, Value</t>
  </si>
  <si>
    <t>4.1.3Status Messages</t>
  </si>
  <si>
    <t>What we know</t>
  </si>
  <si>
    <t>Count</t>
  </si>
  <si>
    <t>Number of Test Cases (TC)</t>
  </si>
  <si>
    <t>WCAG levels  (LvL)</t>
  </si>
  <si>
    <t>WCAG Success Criteria (SC)</t>
  </si>
  <si>
    <t>Level</t>
  </si>
  <si>
    <t>What we need to show</t>
  </si>
  <si>
    <t>Status</t>
  </si>
  <si>
    <t>Supporting Sheet</t>
  </si>
  <si>
    <t>Distribution of TCs to LvLs</t>
  </si>
  <si>
    <t>Done</t>
  </si>
  <si>
    <t>TC-LvL-SC Mapping</t>
  </si>
  <si>
    <t>Distribution of TCs to SCs</t>
  </si>
  <si>
    <t>Not clear</t>
  </si>
  <si>
    <t>Coverage of AXE in terms of TCs</t>
  </si>
  <si>
    <t>TC-Axe-ATAP</t>
  </si>
  <si>
    <t>Coverage of AXE in terms of SCs &amp; LvLs</t>
  </si>
  <si>
    <t>Coverage of ATAP in terms of TCs</t>
  </si>
  <si>
    <t>Coverage of ATAP in terms of SCs &amp; LvLs</t>
  </si>
  <si>
    <t>How better is ATAP w.r.t AXE</t>
  </si>
  <si>
    <t>Queries</t>
  </si>
  <si>
    <t>Answer</t>
  </si>
  <si>
    <t>Checks Done</t>
  </si>
  <si>
    <t xml:space="preserve">Does a TC map to more than one level </t>
  </si>
  <si>
    <t>Not Clear</t>
  </si>
  <si>
    <r>
      <rPr>
        <sz val="11"/>
        <color theme="1"/>
        <rFont val="Calibri"/>
        <charset val="134"/>
        <scheme val="minor"/>
      </rPr>
      <t xml:space="preserve">Refer sheet - </t>
    </r>
    <r>
      <rPr>
        <b/>
        <i/>
        <sz val="11"/>
        <color theme="1"/>
        <rFont val="Calibri"/>
        <charset val="134"/>
        <scheme val="minor"/>
      </rPr>
      <t>TC-LvL-SC Mapping</t>
    </r>
  </si>
  <si>
    <t>Does a TC map to more than one SC</t>
  </si>
  <si>
    <r>
      <rPr>
        <sz val="11"/>
        <color theme="1"/>
        <rFont val="Calibri"/>
        <charset val="134"/>
        <scheme val="minor"/>
      </rPr>
      <t xml:space="preserve">Refer sheet - </t>
    </r>
    <r>
      <rPr>
        <b/>
        <i/>
        <sz val="11"/>
        <color theme="1"/>
        <rFont val="Calibri"/>
        <charset val="134"/>
        <scheme val="minor"/>
      </rPr>
      <t>TC-Axe-ATAP</t>
    </r>
  </si>
  <si>
    <t>Does ATAP uncover more TCs than AXE</t>
  </si>
  <si>
    <t>Mapping in Summary sheet available.</t>
  </si>
  <si>
    <t>Does ATAP uncover more LvLs &amp; SCs than AXE</t>
  </si>
  <si>
    <t>Manual</t>
  </si>
  <si>
    <t>Manual validation mapped the issue with 1.4.3 because "Contrast ratio does not meet WCAG recommended ratio i.e 4.5:1 "</t>
  </si>
  <si>
    <t>Manual validation mapped the issue with 1.4.6 because "Contrast ratio does not meet WCAG recommended ratio 4.5:1". Axe mapped as 1.4.5</t>
  </si>
  <si>
    <t>Manual validation mapped the issue with 2.4.4 because "Link name is announced twice due to identical title"</t>
  </si>
  <si>
    <t>It is not related to WCAG2.0, it is WCAG1.0 which is not included in WCAG2.0</t>
  </si>
  <si>
    <t>Manual validation mapped the issue with 2.4.4 because "Links with different purposes and destinations are provided with same descriptions ."</t>
  </si>
  <si>
    <t>Manual validation mapped the issue with 1.1.1 &amp; 2.4.4 because "Page contains a link which have both text and iconic representation of it. "</t>
  </si>
  <si>
    <t>Manual validation mapped the issue with 1.3.1 &amp; 3.3.2 because "The distance between text field and label is too far, so low vision user will find it difficult to under the pupose of the field."</t>
  </si>
  <si>
    <t>Manual validation mapped the issue with 3.3.1 because "Specific error is not displayed beside the field"</t>
  </si>
  <si>
    <t>Manual Validation mapped issue with  3.3.1 because "Error not identified"</t>
  </si>
  <si>
    <t>Manual validation mapped the issue with 4.1.2 because  "Improper title is provided for iframe."</t>
  </si>
  <si>
    <t>Manual validation mapped the issue with 1.3.1 because "On removing css, some of the page content is missing."</t>
  </si>
  <si>
    <t>Manual validation mapped the issue with 4.1.1 because "Spacer image is found."</t>
  </si>
  <si>
    <t>Manual validation mapped the issue with 1.3.1 because " People with some cognitive, language and learning disabilities and some low vision users cannot perceive the text,  if the text is presented in a manner that is difficult for them to read."</t>
  </si>
  <si>
    <t>Color code represents TC mapped to more than one SC and single defect is logged</t>
  </si>
  <si>
    <t>Color code represents TC mapped to more than one SC and separate defect logged for each SC</t>
  </si>
  <si>
    <t>1.3.1</t>
  </si>
  <si>
    <t>1.4.3</t>
  </si>
  <si>
    <t>3.1.1</t>
  </si>
  <si>
    <t>2.4.2</t>
  </si>
  <si>
    <t>4.1.1</t>
  </si>
  <si>
    <t>1.1.1</t>
  </si>
  <si>
    <t>1.2.2</t>
  </si>
  <si>
    <t>2.4.4</t>
  </si>
  <si>
    <t>4.1.2</t>
  </si>
  <si>
    <t>3.3.2</t>
  </si>
  <si>
    <t>Multiple SC</t>
  </si>
  <si>
    <t>D</t>
  </si>
  <si>
    <t>Page Validated: https://alphagov.github.io/accessibility-tool-audit/test-cases.html</t>
  </si>
  <si>
    <t xml:space="preserve">WCAG version </t>
  </si>
  <si>
    <t>Total Covered</t>
  </si>
  <si>
    <t>WCAG2.0 (61)</t>
  </si>
  <si>
    <t>*1 success criteria (LevelAAA) is related to WCAG1.0 which is not included in WCAG2.0</t>
  </si>
  <si>
    <t>WCAG2.1 (additional 17)</t>
  </si>
  <si>
    <t>*2 Success criteria interlinked to 2.0</t>
  </si>
  <si>
    <t>Number of TCs</t>
  </si>
  <si>
    <t>Technique Type</t>
  </si>
  <si>
    <t>Failures</t>
  </si>
  <si>
    <t>Sufficient</t>
  </si>
  <si>
    <t>Advisory</t>
  </si>
  <si>
    <t>User Case - Failure</t>
  </si>
  <si>
    <t>*User Case-Failure: This failure type is not explicitly mentioned in WCAG but it is test case created based on failure technique</t>
  </si>
  <si>
    <t>aXe Coverage - WCAG 2.0</t>
  </si>
  <si>
    <t>Identified</t>
  </si>
  <si>
    <t>Not Identified</t>
  </si>
  <si>
    <t>Best Practice</t>
  </si>
  <si>
    <t>Success criteria count</t>
  </si>
  <si>
    <t>Advisory/Best Practice</t>
  </si>
  <si>
    <t>ATAP Coverage - WCAG 2.0</t>
  </si>
  <si>
    <t>S.No</t>
  </si>
  <si>
    <t>Component</t>
  </si>
  <si>
    <t>Description</t>
  </si>
  <si>
    <t>Success Criteria - 2.0</t>
  </si>
  <si>
    <t>Conformance Level</t>
  </si>
  <si>
    <t>Techniques</t>
  </si>
  <si>
    <t xml:space="preserve">WCAG2.1 - Level </t>
  </si>
  <si>
    <t>aXe issues</t>
  </si>
  <si>
    <t>aXe Techniques</t>
  </si>
  <si>
    <t>ATAP issues</t>
  </si>
  <si>
    <t>WCAG</t>
  </si>
  <si>
    <t>Unique Distinct Values</t>
  </si>
  <si>
    <t>No.of Issues</t>
  </si>
  <si>
    <t>Content</t>
  </si>
  <si>
    <t>Identified by location</t>
  </si>
  <si>
    <t>1.3.3 Sensory Characteristics</t>
  </si>
  <si>
    <t>Not identified</t>
  </si>
  <si>
    <t>Plain language not used</t>
  </si>
  <si>
    <t>3.1.5 Reading level</t>
  </si>
  <si>
    <t>Reading order not as source code</t>
  </si>
  <si>
    <t>Page not organised with headings, list</t>
  </si>
  <si>
    <t>1.3.1 Info and Relationship</t>
  </si>
  <si>
    <t>Abbreviaton</t>
  </si>
  <si>
    <t>Page Layout</t>
  </si>
  <si>
    <t>Horizontal scrolls</t>
  </si>
  <si>
    <t>Color and Contrast</t>
  </si>
  <si>
    <t>Color alone used</t>
  </si>
  <si>
    <t>1.4.1 Use of color</t>
  </si>
  <si>
    <t>Color contrast- Normal text</t>
  </si>
  <si>
    <t>1.4.3 Contrast (Minimum)</t>
  </si>
  <si>
    <t>Color Contrast- Large text</t>
  </si>
  <si>
    <t>Color contrast- Normal text - AAA</t>
  </si>
  <si>
    <t>1.4.6 Contrast (Enhanced)</t>
  </si>
  <si>
    <t>Color Contrast- Large text - AAA</t>
  </si>
  <si>
    <t>Typography</t>
  </si>
  <si>
    <t>Inadequate line height</t>
  </si>
  <si>
    <t>WCAG2.1 - Level AA</t>
  </si>
  <si>
    <t>All Caps text</t>
  </si>
  <si>
    <t>Blink element found</t>
  </si>
  <si>
    <t>2.2.2 Pause stop Hide</t>
  </si>
  <si>
    <t>Italics used on long section</t>
  </si>
  <si>
    <t>User Case-Failure</t>
  </si>
  <si>
    <t>Marquee element found</t>
  </si>
  <si>
    <t>Very small text found</t>
  </si>
  <si>
    <t>Justified text found</t>
  </si>
  <si>
    <t>Language of Content</t>
  </si>
  <si>
    <t>Text language changed without change in direction</t>
  </si>
  <si>
    <t>3.1.1 Language of Page</t>
  </si>
  <si>
    <t>Empty lang attribute</t>
  </si>
  <si>
    <t>Lang attibute not used for change in part</t>
  </si>
  <si>
    <t>3.1.2 Language of parts</t>
  </si>
  <si>
    <t>Text language in wrong direction</t>
  </si>
  <si>
    <t>Invalid value in lang attribute</t>
  </si>
  <si>
    <t>Lang attribute is missed</t>
  </si>
  <si>
    <t>Lang attribute set to wrong language</t>
  </si>
  <si>
    <t>Lang attribute set to wrong language in parts</t>
  </si>
  <si>
    <t>2.4.2 Page Title</t>
  </si>
  <si>
    <t>Inappropriate Page Title</t>
  </si>
  <si>
    <t>Empty Page Title</t>
  </si>
  <si>
    <t>Missing Page Title</t>
  </si>
  <si>
    <t>Headings</t>
  </si>
  <si>
    <t>Text formatting used instead of actual heading</t>
  </si>
  <si>
    <t>Heading not in hierarchical manner</t>
  </si>
  <si>
    <t>aXe Issues - Unique Distinct Values</t>
  </si>
  <si>
    <t xml:space="preserve"> Level</t>
  </si>
  <si>
    <t>List</t>
  </si>
  <si>
    <t>List not marked up as list</t>
  </si>
  <si>
    <t>DT and DD not contained within DL</t>
  </si>
  <si>
    <t>Improperly nested list</t>
  </si>
  <si>
    <t>Tables</t>
  </si>
  <si>
    <t>Complex table - double row headers</t>
  </si>
  <si>
    <t>Table has no scope attribute</t>
  </si>
  <si>
    <t>Table has no table heading</t>
  </si>
  <si>
    <t>Table with inconsistent number of columns in rows</t>
  </si>
  <si>
    <t>Table has only TH element in it</t>
  </si>
  <si>
    <t>Table missing caption</t>
  </si>
  <si>
    <t>Table has empty table header</t>
  </si>
  <si>
    <t>Images</t>
  </si>
  <si>
    <t>Image alt and title are different</t>
  </si>
  <si>
    <t>1.1.1 Non Text Content</t>
  </si>
  <si>
    <t>role with presentation has non empty alt</t>
  </si>
  <si>
    <t>ATAP Issues - Unique Distinct Values</t>
  </si>
  <si>
    <t>Background image with no alt text</t>
  </si>
  <si>
    <t>Image has empty alt but non empty title</t>
  </si>
  <si>
    <t>Animated GIF - distraction</t>
  </si>
  <si>
    <t>2.3.1 Three Flashes or Below threshold</t>
  </si>
  <si>
    <t>Image info with empty alt attribute</t>
  </si>
  <si>
    <t>Inappropriate alt text</t>
  </si>
  <si>
    <t>1.2.3 Audio Description or Media Alternative</t>
  </si>
  <si>
    <t>alt attribute has image file name</t>
  </si>
  <si>
    <t>image with partial text alternative</t>
  </si>
  <si>
    <t>Multimedia</t>
  </si>
  <si>
    <t>Transcript missing</t>
  </si>
  <si>
    <t>Flashing content doesn’t have warning</t>
  </si>
  <si>
    <t>Audio file missing text alternative</t>
  </si>
  <si>
    <t>1.2.1 Audio-only and Video-only</t>
  </si>
  <si>
    <t>2.4.1 Bypass Blocks</t>
  </si>
  <si>
    <t>Links</t>
  </si>
  <si>
    <t>Image link with no alt text</t>
  </si>
  <si>
    <t>Invalid hypertext</t>
  </si>
  <si>
    <t>Uninformative link text - "Read more"</t>
  </si>
  <si>
    <t>Opens in new window</t>
  </si>
  <si>
    <t>3.2.2 On Input</t>
  </si>
  <si>
    <t>5.2 Design for Backward compatibility</t>
  </si>
  <si>
    <t>Link to sound file no transcript</t>
  </si>
  <si>
    <t>Identifying link with color alone</t>
  </si>
  <si>
    <t>Link to PDF - no description about the format</t>
  </si>
  <si>
    <t>Link to # invalid href</t>
  </si>
  <si>
    <t>Link with same text goes to different places</t>
  </si>
  <si>
    <t>Link not sensible/meaningful</t>
  </si>
  <si>
    <t>Adjacent links going to same destination</t>
  </si>
  <si>
    <t>Full stop given as link</t>
  </si>
  <si>
    <t>Image link alt repeats the link text</t>
  </si>
  <si>
    <t>Link not identified from surrounding text</t>
  </si>
  <si>
    <t>Link to multimedia no transcript</t>
  </si>
  <si>
    <t>Non specific link text</t>
  </si>
  <si>
    <t>Link to an image no text alternative</t>
  </si>
  <si>
    <t>Buttons</t>
  </si>
  <si>
    <t>Image button no text alternative</t>
  </si>
  <si>
    <t xml:space="preserve">Image button with uninformative alt </t>
  </si>
  <si>
    <t>Empty alt on image button</t>
  </si>
  <si>
    <t>Forms</t>
  </si>
  <si>
    <t>Error identified only by color</t>
  </si>
  <si>
    <t>Missing Labels for fields</t>
  </si>
  <si>
    <t>No suggestion for error correction</t>
  </si>
  <si>
    <t>3.3.3 Error Suggestion</t>
  </si>
  <si>
    <t>Label and field positioning</t>
  </si>
  <si>
    <t>Radio group not enclosed in fieldset</t>
  </si>
  <si>
    <t>Form element with no label</t>
  </si>
  <si>
    <t>Fieldset without legend</t>
  </si>
  <si>
    <t>Label element for and id didn’t match</t>
  </si>
  <si>
    <t>Checkbox group not enclosed in fieldset</t>
  </si>
  <si>
    <t>Empty field without label</t>
  </si>
  <si>
    <t>Unique label but identical for attribute</t>
  </si>
  <si>
    <t>Error with poor color contrast</t>
  </si>
  <si>
    <t>Non unique field label</t>
  </si>
  <si>
    <t>2.4.6 Headings and Label</t>
  </si>
  <si>
    <t>Label not programatically determined for checkbox</t>
  </si>
  <si>
    <t>Instruction not associated with the label</t>
  </si>
  <si>
    <t>Only placeholder no label</t>
  </si>
  <si>
    <t>Error not identified - only generic error</t>
  </si>
  <si>
    <t>Navigation</t>
  </si>
  <si>
    <t>Clickable targets found</t>
  </si>
  <si>
    <t>2.5.5 Touch Target</t>
  </si>
  <si>
    <t>WCAG2.1 - Level AAA</t>
  </si>
  <si>
    <t xml:space="preserve"> Keyboard Access</t>
  </si>
  <si>
    <t>Alert shows in short time</t>
  </si>
  <si>
    <t>2.2.1 Timing adjustable</t>
  </si>
  <si>
    <t>Keyboard inaccessible</t>
  </si>
  <si>
    <t>2.4.3 Focus order in wrong order</t>
  </si>
  <si>
    <t>2.4.3 Focus order</t>
  </si>
  <si>
    <t>No Focus indicator</t>
  </si>
  <si>
    <t>Non-focusable element has tabindex="0"</t>
  </si>
  <si>
    <t>Keyboard focus skips actinable elements</t>
  </si>
  <si>
    <t>2.1.2 Keyboard trap</t>
  </si>
  <si>
    <t>Unable to access submenu content</t>
  </si>
  <si>
    <t>Esc key doesn’t close the dialog</t>
  </si>
  <si>
    <t>Link with role=button doesn’t work with space</t>
  </si>
  <si>
    <t>Tooltip doesn’t receive Keyboard focus</t>
  </si>
  <si>
    <t>WCAG2.1 - Level A</t>
  </si>
  <si>
    <t>Focus doesn’t move to dialog</t>
  </si>
  <si>
    <t>Focus is not retained within the dialog window</t>
  </si>
  <si>
    <t>Customised button not accessible with Keyboard</t>
  </si>
  <si>
    <t>Frames</t>
  </si>
  <si>
    <t>Iframe missing title attribute</t>
  </si>
  <si>
    <t>Iframe title doesn’t convey the content</t>
  </si>
  <si>
    <t>CSS</t>
  </si>
  <si>
    <t>Content not readable when text size is increased</t>
  </si>
  <si>
    <t>1.4.4 Resize Text</t>
  </si>
  <si>
    <t>Non decorative content inserted using CSS</t>
  </si>
  <si>
    <t xml:space="preserve">Visually hidden used to hide but visible for screen reader </t>
  </si>
  <si>
    <t>display:none used to hide but available for screen reader</t>
  </si>
  <si>
    <t>Page zoom - box doesn’t expand with the text</t>
  </si>
  <si>
    <t>HTML</t>
  </si>
  <si>
    <t>Duplicate IDs</t>
  </si>
  <si>
    <t>Article element used in place which is not an article</t>
  </si>
  <si>
    <t>Empty p tag</t>
  </si>
  <si>
    <t>Deprecated centre element</t>
  </si>
  <si>
    <t>Invalid aria role</t>
  </si>
  <si>
    <t>wmode parameter not set to window</t>
  </si>
  <si>
    <t>spacer image found</t>
  </si>
  <si>
    <t>inline style adds color</t>
  </si>
  <si>
    <t>start and close tag desnt match</t>
  </si>
  <si>
    <t>PRE element without code element inside it</t>
  </si>
  <si>
    <t>Test Case of the page- WCAG Coverage</t>
  </si>
  <si>
    <t>Total</t>
  </si>
  <si>
    <t xml:space="preserve">WCAG2.0 </t>
  </si>
  <si>
    <t>WCAG2.1 (additional)</t>
  </si>
  <si>
    <t>Number of TCs in Page</t>
  </si>
  <si>
    <t>Issue category</t>
  </si>
  <si>
    <t>Total TCs</t>
  </si>
  <si>
    <t>Type</t>
  </si>
  <si>
    <t>aXe</t>
  </si>
  <si>
    <t>ATAP coverage - WCAG2.0</t>
  </si>
  <si>
    <t>Level A - SC</t>
  </si>
  <si>
    <t>Level AA - SC</t>
  </si>
  <si>
    <t>Incorrectly mapped</t>
  </si>
  <si>
    <t>BP</t>
  </si>
  <si>
    <t>Best practice</t>
  </si>
  <si>
    <t>Color code represents TC mapped to only one SC</t>
  </si>
  <si>
    <t>Total Automation</t>
  </si>
  <si>
    <t xml:space="preserve">Test Cases not covered by Automation </t>
  </si>
</sst>
</file>

<file path=xl/styles.xml><?xml version="1.0" encoding="utf-8"?>
<styleSheet xmlns="http://schemas.openxmlformats.org/spreadsheetml/2006/main">
  <fonts count="16">
    <font>
      <sz val="11"/>
      <color theme="1"/>
      <name val="Calibri"/>
      <charset val="134"/>
      <scheme val="minor"/>
    </font>
    <font>
      <sz val="11"/>
      <color theme="1"/>
      <name val="Calibri"/>
      <family val="2"/>
      <charset val="1"/>
      <scheme val="minor"/>
    </font>
    <font>
      <b/>
      <sz val="11"/>
      <color theme="0"/>
      <name val="Calibri"/>
      <charset val="134"/>
      <scheme val="minor"/>
    </font>
    <font>
      <b/>
      <sz val="12"/>
      <color theme="1"/>
      <name val="Cambria"/>
      <charset val="134"/>
    </font>
    <font>
      <sz val="11"/>
      <color theme="1"/>
      <name val="Cambria"/>
      <charset val="134"/>
    </font>
    <font>
      <sz val="11"/>
      <color rgb="FF000000"/>
      <name val="Calibri"/>
      <charset val="134"/>
      <scheme val="minor"/>
    </font>
    <font>
      <sz val="11"/>
      <name val="Calibri"/>
      <charset val="134"/>
      <scheme val="minor"/>
    </font>
    <font>
      <sz val="11"/>
      <color rgb="FF000000"/>
      <name val="Cambria"/>
      <charset val="134"/>
    </font>
    <font>
      <b/>
      <i/>
      <sz val="11"/>
      <color theme="1"/>
      <name val="Calibri"/>
      <charset val="134"/>
      <scheme val="minor"/>
    </font>
    <font>
      <sz val="11"/>
      <color theme="1"/>
      <name val="Calibri"/>
      <family val="2"/>
      <scheme val="minor"/>
    </font>
    <font>
      <sz val="11"/>
      <color theme="1"/>
      <name val="Cambria"/>
      <family val="1"/>
    </font>
    <font>
      <b/>
      <sz val="12"/>
      <color theme="1"/>
      <name val="Cambria"/>
      <family val="1"/>
    </font>
    <font>
      <sz val="11"/>
      <color rgb="FF000000"/>
      <name val="Cambria"/>
      <family val="1"/>
    </font>
    <font>
      <b/>
      <sz val="11"/>
      <color theme="1"/>
      <name val="Calibri"/>
      <family val="2"/>
      <scheme val="minor"/>
    </font>
    <font>
      <u/>
      <sz val="9.9"/>
      <color theme="10"/>
      <name val="Calibri"/>
      <family val="2"/>
      <charset val="1"/>
    </font>
    <font>
      <b/>
      <sz val="12"/>
      <color theme="1"/>
      <name val="Calibri"/>
      <family val="2"/>
      <scheme val="minor"/>
    </font>
  </fonts>
  <fills count="22">
    <fill>
      <patternFill patternType="none"/>
    </fill>
    <fill>
      <patternFill patternType="gray125"/>
    </fill>
    <fill>
      <patternFill patternType="solid">
        <fgColor rgb="FF0070C0"/>
        <bgColor indexed="64"/>
      </patternFill>
    </fill>
    <fill>
      <patternFill patternType="solid">
        <fgColor rgb="FF9BC2E6"/>
        <bgColor indexed="64"/>
      </patternFill>
    </fill>
    <fill>
      <patternFill patternType="solid">
        <fgColor rgb="FFF8CBAD"/>
        <bgColor indexed="64"/>
      </patternFill>
    </fill>
    <fill>
      <patternFill patternType="solid">
        <fgColor rgb="FFC6E0B4"/>
        <bgColor indexed="64"/>
      </patternFill>
    </fill>
    <fill>
      <patternFill patternType="solid">
        <fgColor rgb="FFBDD7EE"/>
        <bgColor indexed="64"/>
      </patternFill>
    </fill>
    <fill>
      <patternFill patternType="solid">
        <fgColor rgb="FFD0CECE"/>
        <bgColor indexed="64"/>
      </patternFill>
    </fill>
    <fill>
      <patternFill patternType="solid">
        <fgColor rgb="FFC9C9C9"/>
        <bgColor indexed="64"/>
      </patternFill>
    </fill>
    <fill>
      <patternFill patternType="solid">
        <fgColor theme="0"/>
        <bgColor indexed="64"/>
      </patternFill>
    </fill>
    <fill>
      <patternFill patternType="solid">
        <fgColor theme="8" tint="0.39991454817346722"/>
        <bgColor indexed="64"/>
      </patternFill>
    </fill>
    <fill>
      <patternFill patternType="solid">
        <fgColor theme="8" tint="0.59999389629810485"/>
        <bgColor indexed="64"/>
      </patternFill>
    </fill>
    <fill>
      <patternFill patternType="solid">
        <fgColor theme="7" tint="0.79995117038483843"/>
        <bgColor indexed="64"/>
      </patternFill>
    </fill>
    <fill>
      <patternFill patternType="solid">
        <fgColor theme="0"/>
        <bgColor rgb="FF000000"/>
      </patternFill>
    </fill>
    <fill>
      <patternFill patternType="solid">
        <fgColor rgb="FFFFFF00"/>
        <bgColor indexed="64"/>
      </patternFill>
    </fill>
    <fill>
      <patternFill patternType="solid">
        <fgColor rgb="FFFFC000"/>
        <bgColor rgb="FF000000"/>
      </patternFill>
    </fill>
    <fill>
      <patternFill patternType="solid">
        <fgColor rgb="FF92D050"/>
        <bgColor indexed="64"/>
      </patternFill>
    </fill>
    <fill>
      <patternFill patternType="solid">
        <fgColor rgb="FFFFFF00"/>
        <bgColor rgb="FF000000"/>
      </patternFill>
    </fill>
    <fill>
      <patternFill patternType="solid">
        <fgColor rgb="FF92D050"/>
        <bgColor rgb="FF000000"/>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0000"/>
        <bgColor indexed="64"/>
      </patternFill>
    </fill>
  </fills>
  <borders count="6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000000"/>
      </left>
      <right style="thin">
        <color auto="1"/>
      </right>
      <top style="medium">
        <color rgb="FF000000"/>
      </top>
      <bottom style="medium">
        <color rgb="FF000000"/>
      </bottom>
      <diagonal/>
    </border>
    <border>
      <left style="thin">
        <color auto="1"/>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style="medium">
        <color rgb="FF000000"/>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style="medium">
        <color indexed="64"/>
      </left>
      <right style="thin">
        <color auto="1"/>
      </right>
      <top style="medium">
        <color indexed="64"/>
      </top>
      <bottom/>
      <diagonal/>
    </border>
    <border>
      <left style="medium">
        <color indexed="64"/>
      </left>
      <right style="thin">
        <color auto="1"/>
      </right>
      <top/>
      <bottom style="medium">
        <color indexed="64"/>
      </bottom>
      <diagonal/>
    </border>
    <border>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medium">
        <color indexed="64"/>
      </top>
      <bottom/>
      <diagonal/>
    </border>
    <border>
      <left/>
      <right style="thin">
        <color auto="1"/>
      </right>
      <top/>
      <bottom/>
      <diagonal/>
    </border>
    <border>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s>
  <cellStyleXfs count="3">
    <xf numFmtId="0" fontId="0" fillId="0" borderId="0"/>
    <xf numFmtId="0" fontId="14" fillId="0" borderId="0" applyNumberFormat="0" applyFill="0" applyBorder="0" applyAlignment="0" applyProtection="0">
      <alignment vertical="top"/>
      <protection locked="0"/>
    </xf>
    <xf numFmtId="0" fontId="1" fillId="0" borderId="0"/>
  </cellStyleXfs>
  <cellXfs count="251">
    <xf numFmtId="0" fontId="0" fillId="0" borderId="0" xfId="0"/>
    <xf numFmtId="0" fontId="2" fillId="2" borderId="1" xfId="0" applyFont="1" applyFill="1" applyBorder="1"/>
    <xf numFmtId="0" fontId="0" fillId="0" borderId="1" xfId="0" applyBorder="1"/>
    <xf numFmtId="0" fontId="0" fillId="0" borderId="0" xfId="0" applyAlignment="1">
      <alignment horizontal="left" vertical="center"/>
    </xf>
    <xf numFmtId="0" fontId="0" fillId="0" borderId="0" xfId="0" applyAlignment="1">
      <alignment horizontal="center" vertical="center"/>
    </xf>
    <xf numFmtId="0" fontId="3" fillId="3" borderId="2" xfId="0" applyFont="1" applyFill="1" applyBorder="1" applyAlignment="1">
      <alignment horizontal="left" vertical="center"/>
    </xf>
    <xf numFmtId="0" fontId="3" fillId="3" borderId="2" xfId="0" applyFont="1" applyFill="1" applyBorder="1" applyAlignment="1">
      <alignment horizontal="center" vertical="center"/>
    </xf>
    <xf numFmtId="0" fontId="0" fillId="5" borderId="5" xfId="0" applyFill="1" applyBorder="1" applyAlignment="1">
      <alignment horizontal="center" vertical="center"/>
    </xf>
    <xf numFmtId="0" fontId="0" fillId="5" borderId="11" xfId="0" applyFill="1" applyBorder="1" applyAlignment="1">
      <alignment horizontal="center" vertical="center"/>
    </xf>
    <xf numFmtId="0" fontId="0" fillId="6" borderId="11" xfId="0" applyFill="1" applyBorder="1" applyAlignment="1">
      <alignment horizontal="center" vertical="center"/>
    </xf>
    <xf numFmtId="0" fontId="0" fillId="0" borderId="8" xfId="0" applyBorder="1"/>
    <xf numFmtId="0" fontId="0" fillId="7" borderId="11" xfId="0" applyFill="1" applyBorder="1" applyAlignment="1">
      <alignment horizontal="center" vertical="center"/>
    </xf>
    <xf numFmtId="0" fontId="0" fillId="8" borderId="11" xfId="0" applyFill="1" applyBorder="1" applyAlignment="1">
      <alignment horizontal="center" vertical="center"/>
    </xf>
    <xf numFmtId="0" fontId="0" fillId="5" borderId="12" xfId="0" applyFill="1" applyBorder="1" applyAlignment="1">
      <alignment horizontal="center" vertical="center"/>
    </xf>
    <xf numFmtId="0" fontId="0" fillId="5" borderId="14"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4" borderId="19" xfId="0" applyFill="1" applyBorder="1" applyAlignment="1">
      <alignment horizontal="left" vertical="center"/>
    </xf>
    <xf numFmtId="0" fontId="0" fillId="6" borderId="20" xfId="0" applyFill="1" applyBorder="1" applyAlignment="1">
      <alignment horizontal="center" vertical="center"/>
    </xf>
    <xf numFmtId="0" fontId="0" fillId="9" borderId="0" xfId="0" applyFill="1"/>
    <xf numFmtId="0" fontId="0" fillId="10" borderId="0" xfId="0" applyFill="1"/>
    <xf numFmtId="0" fontId="4" fillId="0" borderId="0" xfId="0" applyFont="1" applyAlignment="1">
      <alignment horizontal="left" vertical="center" wrapText="1"/>
    </xf>
    <xf numFmtId="0" fontId="0" fillId="0" borderId="0" xfId="0" applyAlignment="1">
      <alignment wrapText="1"/>
    </xf>
    <xf numFmtId="0" fontId="3" fillId="11" borderId="22" xfId="0" applyFont="1" applyFill="1" applyBorder="1" applyAlignment="1">
      <alignment horizontal="left" vertical="center" wrapText="1"/>
    </xf>
    <xf numFmtId="0" fontId="0" fillId="11" borderId="23" xfId="0" applyFill="1" applyBorder="1"/>
    <xf numFmtId="0" fontId="0" fillId="11" borderId="23" xfId="0" applyFill="1" applyBorder="1" applyAlignment="1">
      <alignment horizontal="center" vertical="center"/>
    </xf>
    <xf numFmtId="0" fontId="4" fillId="12" borderId="24" xfId="0" applyFont="1" applyFill="1" applyBorder="1" applyAlignment="1">
      <alignment horizontal="left" vertical="center" wrapText="1"/>
    </xf>
    <xf numFmtId="0" fontId="0" fillId="9" borderId="25" xfId="0" applyFill="1" applyBorder="1"/>
    <xf numFmtId="0" fontId="0" fillId="9" borderId="25" xfId="0" applyFill="1" applyBorder="1" applyAlignment="1">
      <alignment horizontal="center" vertical="center"/>
    </xf>
    <xf numFmtId="0" fontId="0" fillId="9" borderId="25" xfId="0" applyFill="1" applyBorder="1" applyAlignment="1">
      <alignment horizontal="left" vertical="center"/>
    </xf>
    <xf numFmtId="0" fontId="4" fillId="12" borderId="26" xfId="0" applyFont="1" applyFill="1" applyBorder="1" applyAlignment="1">
      <alignment horizontal="left" vertical="center" wrapText="1"/>
    </xf>
    <xf numFmtId="0" fontId="0" fillId="0" borderId="25" xfId="0" applyBorder="1"/>
    <xf numFmtId="0" fontId="0" fillId="0" borderId="25" xfId="0" applyBorder="1" applyAlignment="1">
      <alignment horizontal="center" vertical="center"/>
    </xf>
    <xf numFmtId="0" fontId="0" fillId="11" borderId="28" xfId="0" applyFill="1" applyBorder="1" applyAlignment="1">
      <alignment wrapText="1"/>
    </xf>
    <xf numFmtId="0" fontId="0" fillId="9" borderId="29" xfId="0" applyFill="1" applyBorder="1" applyAlignment="1">
      <alignment wrapText="1"/>
    </xf>
    <xf numFmtId="0" fontId="0" fillId="9" borderId="29" xfId="0" applyFill="1" applyBorder="1" applyAlignment="1">
      <alignment vertical="top" wrapText="1"/>
    </xf>
    <xf numFmtId="0" fontId="0" fillId="0" borderId="29" xfId="0" applyBorder="1" applyAlignment="1">
      <alignment wrapText="1"/>
    </xf>
    <xf numFmtId="0" fontId="5" fillId="13" borderId="25" xfId="0" applyFont="1" applyFill="1" applyBorder="1"/>
    <xf numFmtId="0" fontId="5" fillId="13" borderId="25" xfId="0" applyFont="1" applyFill="1" applyBorder="1" applyAlignment="1">
      <alignment horizontal="center" vertical="center"/>
    </xf>
    <xf numFmtId="0" fontId="5" fillId="13" borderId="29" xfId="0" applyFont="1" applyFill="1" applyBorder="1" applyAlignment="1">
      <alignment vertical="top" wrapText="1"/>
    </xf>
    <xf numFmtId="0" fontId="5" fillId="13" borderId="29" xfId="0" applyFont="1" applyFill="1" applyBorder="1" applyAlignment="1">
      <alignment wrapText="1"/>
    </xf>
    <xf numFmtId="0" fontId="5" fillId="13" borderId="25" xfId="0" applyFont="1" applyFill="1" applyBorder="1" applyAlignment="1">
      <alignment horizontal="left" vertical="center" wrapText="1"/>
    </xf>
    <xf numFmtId="0" fontId="5" fillId="13" borderId="25" xfId="0" applyFont="1" applyFill="1" applyBorder="1" applyAlignment="1">
      <alignment horizontal="center" vertical="center" wrapText="1"/>
    </xf>
    <xf numFmtId="0" fontId="6" fillId="13" borderId="29" xfId="0" applyFont="1" applyFill="1" applyBorder="1" applyAlignment="1">
      <alignment wrapText="1"/>
    </xf>
    <xf numFmtId="0" fontId="5" fillId="13" borderId="32" xfId="0" applyFont="1" applyFill="1" applyBorder="1" applyAlignment="1">
      <alignment horizontal="left" vertical="center" wrapText="1"/>
    </xf>
    <xf numFmtId="0" fontId="5" fillId="13" borderId="32" xfId="0" applyFont="1" applyFill="1" applyBorder="1" applyAlignment="1">
      <alignment horizontal="center" vertical="center" wrapText="1"/>
    </xf>
    <xf numFmtId="0" fontId="5" fillId="13" borderId="33" xfId="0" applyFont="1" applyFill="1" applyBorder="1" applyAlignment="1">
      <alignment wrapText="1"/>
    </xf>
    <xf numFmtId="0" fontId="4" fillId="12" borderId="24" xfId="0" applyFont="1" applyFill="1" applyBorder="1" applyAlignment="1">
      <alignment horizontal="left" vertical="center" wrapText="1"/>
    </xf>
    <xf numFmtId="0" fontId="4" fillId="12" borderId="26" xfId="0" applyFont="1" applyFill="1" applyBorder="1" applyAlignment="1">
      <alignment horizontal="left" vertical="center" wrapText="1"/>
    </xf>
    <xf numFmtId="0" fontId="4" fillId="12" borderId="27" xfId="0" applyFont="1" applyFill="1" applyBorder="1" applyAlignment="1">
      <alignment horizontal="left" vertical="center" wrapText="1"/>
    </xf>
    <xf numFmtId="0" fontId="4" fillId="12" borderId="30" xfId="0" applyFont="1" applyFill="1" applyBorder="1" applyAlignment="1">
      <alignment horizontal="left" vertical="center" wrapText="1"/>
    </xf>
    <xf numFmtId="0" fontId="5" fillId="15" borderId="25" xfId="0" applyFont="1" applyFill="1" applyBorder="1" applyAlignment="1">
      <alignment horizontal="left" vertical="center"/>
    </xf>
    <xf numFmtId="0" fontId="0" fillId="4" borderId="18" xfId="0" applyFill="1" applyBorder="1" applyAlignment="1">
      <alignment horizontal="left" vertical="center"/>
    </xf>
    <xf numFmtId="0" fontId="0" fillId="4" borderId="10" xfId="0" applyFill="1" applyBorder="1" applyAlignment="1">
      <alignment horizontal="left" vertical="center"/>
    </xf>
    <xf numFmtId="0" fontId="0" fillId="16" borderId="25" xfId="0" applyFill="1" applyBorder="1" applyAlignment="1">
      <alignment horizontal="left" vertical="center"/>
    </xf>
    <xf numFmtId="0" fontId="0" fillId="14" borderId="25" xfId="0" applyFill="1" applyBorder="1" applyAlignment="1">
      <alignment horizontal="left" vertical="center"/>
    </xf>
    <xf numFmtId="0" fontId="5" fillId="17" borderId="25" xfId="0" applyFont="1" applyFill="1" applyBorder="1" applyAlignment="1">
      <alignment horizontal="left" vertical="center"/>
    </xf>
    <xf numFmtId="0" fontId="5" fillId="17" borderId="25" xfId="0" applyFont="1" applyFill="1" applyBorder="1" applyAlignment="1">
      <alignment horizontal="left" vertical="center" wrapText="1"/>
    </xf>
    <xf numFmtId="0" fontId="0" fillId="14" borderId="0" xfId="0" applyFill="1" applyAlignment="1">
      <alignment horizontal="left" vertical="center"/>
    </xf>
    <xf numFmtId="0" fontId="5" fillId="17" borderId="32" xfId="0" applyFont="1" applyFill="1" applyBorder="1" applyAlignment="1">
      <alignment horizontal="left" vertical="center" wrapText="1"/>
    </xf>
    <xf numFmtId="0" fontId="4" fillId="0" borderId="38" xfId="0" applyFont="1" applyBorder="1" applyAlignment="1">
      <alignment vertical="center" wrapText="1"/>
    </xf>
    <xf numFmtId="0" fontId="4" fillId="0" borderId="0" xfId="0" applyFont="1" applyBorder="1" applyAlignment="1">
      <alignment vertical="center" wrapText="1"/>
    </xf>
    <xf numFmtId="0" fontId="5" fillId="18" borderId="25" xfId="0" applyFont="1" applyFill="1" applyBorder="1" applyAlignment="1">
      <alignment horizontal="left" vertical="center" wrapText="1"/>
    </xf>
    <xf numFmtId="0" fontId="7" fillId="17" borderId="31" xfId="0" applyFont="1" applyFill="1" applyBorder="1" applyAlignment="1">
      <alignment horizontal="left" vertical="center" wrapText="1"/>
    </xf>
    <xf numFmtId="0" fontId="0" fillId="9" borderId="36" xfId="0" applyFill="1" applyBorder="1"/>
    <xf numFmtId="0" fontId="0" fillId="16" borderId="34" xfId="0" applyFill="1" applyBorder="1" applyAlignment="1">
      <alignment horizontal="left" vertical="center"/>
    </xf>
    <xf numFmtId="0" fontId="5" fillId="17" borderId="37" xfId="0" applyFont="1" applyFill="1" applyBorder="1" applyAlignment="1">
      <alignment horizontal="left" vertical="center"/>
    </xf>
    <xf numFmtId="0" fontId="0" fillId="16" borderId="28" xfId="0" applyFill="1" applyBorder="1" applyAlignment="1">
      <alignment horizontal="left" vertical="center"/>
    </xf>
    <xf numFmtId="0" fontId="0" fillId="16" borderId="33" xfId="0" applyFill="1" applyBorder="1" applyAlignment="1">
      <alignment horizontal="left" vertical="center"/>
    </xf>
    <xf numFmtId="0" fontId="0" fillId="9" borderId="34" xfId="0" applyFill="1" applyBorder="1" applyAlignment="1">
      <alignment horizontal="left" vertical="center"/>
    </xf>
    <xf numFmtId="0" fontId="5" fillId="13" borderId="34" xfId="0" applyFont="1" applyFill="1" applyBorder="1" applyAlignment="1">
      <alignment horizontal="left" vertical="center" wrapText="1"/>
    </xf>
    <xf numFmtId="0" fontId="5" fillId="18" borderId="37" xfId="0" applyFont="1" applyFill="1" applyBorder="1" applyAlignment="1">
      <alignment horizontal="left" vertical="center"/>
    </xf>
    <xf numFmtId="0" fontId="5" fillId="18" borderId="28" xfId="0" applyFont="1" applyFill="1" applyBorder="1" applyAlignment="1">
      <alignment horizontal="left" vertical="center" wrapText="1"/>
    </xf>
    <xf numFmtId="0" fontId="0" fillId="16" borderId="33" xfId="0" applyFill="1" applyBorder="1"/>
    <xf numFmtId="0" fontId="0" fillId="0" borderId="36" xfId="0" applyBorder="1"/>
    <xf numFmtId="0" fontId="0" fillId="9" borderId="37" xfId="0" applyFill="1" applyBorder="1" applyAlignment="1">
      <alignment horizontal="left" vertical="center"/>
    </xf>
    <xf numFmtId="0" fontId="4" fillId="12" borderId="24" xfId="0" applyFont="1" applyFill="1" applyBorder="1" applyAlignment="1">
      <alignment horizontal="left" vertical="center" wrapText="1"/>
    </xf>
    <xf numFmtId="0" fontId="3" fillId="3" borderId="3" xfId="0" applyFont="1" applyFill="1" applyBorder="1" applyAlignment="1">
      <alignment horizontal="center" vertical="center" wrapText="1"/>
    </xf>
    <xf numFmtId="0" fontId="4" fillId="14" borderId="6" xfId="0" applyFont="1" applyFill="1" applyBorder="1" applyAlignment="1">
      <alignment horizontal="left" wrapText="1"/>
    </xf>
    <xf numFmtId="0" fontId="4" fillId="14" borderId="8" xfId="0" applyFont="1" applyFill="1" applyBorder="1" applyAlignment="1">
      <alignment horizontal="left" wrapText="1"/>
    </xf>
    <xf numFmtId="0" fontId="0" fillId="0" borderId="8" xfId="0" applyBorder="1" applyAlignment="1">
      <alignment wrapText="1"/>
    </xf>
    <xf numFmtId="0" fontId="10" fillId="0" borderId="8" xfId="0" applyFont="1" applyBorder="1" applyAlignment="1">
      <alignment horizontal="left" wrapText="1"/>
    </xf>
    <xf numFmtId="0" fontId="0" fillId="14" borderId="8" xfId="0" applyFill="1" applyBorder="1" applyAlignment="1">
      <alignment wrapText="1"/>
    </xf>
    <xf numFmtId="0" fontId="4" fillId="14" borderId="13" xfId="0" applyFont="1" applyFill="1" applyBorder="1" applyAlignment="1">
      <alignment horizontal="left" wrapText="1"/>
    </xf>
    <xf numFmtId="0" fontId="0" fillId="0" borderId="21" xfId="0" applyFill="1" applyBorder="1" applyAlignment="1">
      <alignment wrapText="1"/>
    </xf>
    <xf numFmtId="0" fontId="4" fillId="16" borderId="36" xfId="0" applyFont="1" applyFill="1" applyBorder="1" applyAlignment="1">
      <alignment horizontal="left" vertical="center" wrapText="1"/>
    </xf>
    <xf numFmtId="0" fontId="4" fillId="14" borderId="43" xfId="0" applyFont="1" applyFill="1" applyBorder="1" applyAlignment="1">
      <alignment horizontal="left" vertical="center" wrapText="1"/>
    </xf>
    <xf numFmtId="0" fontId="4" fillId="16" borderId="38" xfId="0" applyFont="1" applyFill="1" applyBorder="1" applyAlignment="1">
      <alignment horizontal="left" vertical="center" wrapText="1"/>
    </xf>
    <xf numFmtId="0" fontId="4" fillId="12" borderId="43" xfId="0" applyFont="1" applyFill="1" applyBorder="1" applyAlignment="1">
      <alignment horizontal="left" vertical="center" wrapText="1"/>
    </xf>
    <xf numFmtId="0" fontId="4" fillId="16" borderId="43" xfId="0" applyFont="1" applyFill="1" applyBorder="1" applyAlignment="1">
      <alignment horizontal="left" vertical="center" wrapText="1"/>
    </xf>
    <xf numFmtId="0" fontId="4" fillId="16" borderId="45" xfId="0" applyFont="1" applyFill="1" applyBorder="1" applyAlignment="1">
      <alignment horizontal="left" vertical="center" wrapText="1"/>
    </xf>
    <xf numFmtId="0" fontId="4" fillId="14" borderId="36" xfId="0" applyFont="1" applyFill="1" applyBorder="1" applyAlignment="1">
      <alignment horizontal="left" vertical="center" wrapText="1"/>
    </xf>
    <xf numFmtId="0" fontId="4" fillId="14" borderId="45" xfId="0" applyFont="1" applyFill="1" applyBorder="1" applyAlignment="1">
      <alignment horizontal="left" vertical="center" wrapText="1"/>
    </xf>
    <xf numFmtId="0" fontId="4" fillId="14" borderId="0" xfId="0" applyFont="1" applyFill="1" applyBorder="1" applyAlignment="1">
      <alignment horizontal="left" vertical="center" wrapText="1"/>
    </xf>
    <xf numFmtId="0" fontId="7" fillId="17" borderId="46" xfId="0" applyFont="1" applyFill="1" applyBorder="1" applyAlignment="1">
      <alignment horizontal="left" vertical="center" wrapText="1"/>
    </xf>
    <xf numFmtId="0" fontId="11" fillId="11" borderId="41" xfId="0" applyFont="1" applyFill="1" applyBorder="1" applyAlignment="1">
      <alignment horizontal="left" vertical="center" wrapText="1"/>
    </xf>
    <xf numFmtId="0" fontId="9" fillId="9" borderId="25" xfId="0" applyFont="1" applyFill="1" applyBorder="1"/>
    <xf numFmtId="0" fontId="10" fillId="12" borderId="27" xfId="0" applyFont="1" applyFill="1" applyBorder="1" applyAlignment="1">
      <alignment horizontal="left" vertical="center" wrapText="1"/>
    </xf>
    <xf numFmtId="0" fontId="10" fillId="12" borderId="36" xfId="0" applyFont="1" applyFill="1" applyBorder="1" applyAlignment="1">
      <alignment horizontal="left" vertical="center" wrapText="1"/>
    </xf>
    <xf numFmtId="0" fontId="10" fillId="12" borderId="43" xfId="0" applyFont="1" applyFill="1" applyBorder="1" applyAlignment="1">
      <alignment horizontal="left" vertical="center" wrapText="1"/>
    </xf>
    <xf numFmtId="0" fontId="10" fillId="12" borderId="42" xfId="0" applyFont="1" applyFill="1" applyBorder="1" applyAlignment="1">
      <alignment horizontal="left" vertical="center" wrapText="1"/>
    </xf>
    <xf numFmtId="0" fontId="10" fillId="12" borderId="45" xfId="0" applyFont="1" applyFill="1" applyBorder="1" applyAlignment="1">
      <alignment horizontal="left" vertical="center" wrapText="1"/>
    </xf>
    <xf numFmtId="0" fontId="10" fillId="16" borderId="42" xfId="0" applyFont="1" applyFill="1" applyBorder="1" applyAlignment="1">
      <alignment horizontal="left" vertical="center" wrapText="1"/>
    </xf>
    <xf numFmtId="0" fontId="10" fillId="16" borderId="49" xfId="0" applyFont="1" applyFill="1" applyBorder="1" applyAlignment="1">
      <alignment vertical="center" wrapText="1"/>
    </xf>
    <xf numFmtId="0" fontId="4" fillId="16" borderId="48" xfId="0" applyFont="1" applyFill="1" applyBorder="1" applyAlignment="1">
      <alignment vertical="center" wrapText="1"/>
    </xf>
    <xf numFmtId="0" fontId="10" fillId="14" borderId="42" xfId="0" applyFont="1" applyFill="1" applyBorder="1" applyAlignment="1">
      <alignment horizontal="left" vertical="center" wrapText="1"/>
    </xf>
    <xf numFmtId="0" fontId="10" fillId="14" borderId="36" xfId="0" applyFont="1" applyFill="1" applyBorder="1" applyAlignment="1">
      <alignment horizontal="left" vertical="center" wrapText="1"/>
    </xf>
    <xf numFmtId="0" fontId="10" fillId="14" borderId="45" xfId="0" applyFont="1" applyFill="1" applyBorder="1" applyAlignment="1">
      <alignment horizontal="left" vertical="center" wrapText="1"/>
    </xf>
    <xf numFmtId="0" fontId="10" fillId="16" borderId="44" xfId="0" applyFont="1" applyFill="1" applyBorder="1" applyAlignment="1">
      <alignment horizontal="left" vertical="center" wrapText="1"/>
    </xf>
    <xf numFmtId="0" fontId="10" fillId="16" borderId="45" xfId="0" applyFont="1" applyFill="1" applyBorder="1" applyAlignment="1">
      <alignment horizontal="left" vertical="center" wrapText="1"/>
    </xf>
    <xf numFmtId="0" fontId="10" fillId="14" borderId="43" xfId="0" applyFont="1" applyFill="1" applyBorder="1" applyAlignment="1">
      <alignment horizontal="left" vertical="center" wrapText="1"/>
    </xf>
    <xf numFmtId="0" fontId="10" fillId="16" borderId="36" xfId="0" applyFont="1" applyFill="1" applyBorder="1" applyAlignment="1">
      <alignment horizontal="left" vertical="center" wrapText="1"/>
    </xf>
    <xf numFmtId="0" fontId="10" fillId="14" borderId="0" xfId="0" applyFont="1" applyFill="1" applyBorder="1" applyAlignment="1">
      <alignment horizontal="left" vertical="center" wrapText="1"/>
    </xf>
    <xf numFmtId="0" fontId="12" fillId="17" borderId="36" xfId="0" applyFont="1" applyFill="1" applyBorder="1" applyAlignment="1">
      <alignment horizontal="left" vertical="center" wrapText="1"/>
    </xf>
    <xf numFmtId="0" fontId="10" fillId="16" borderId="34" xfId="0" applyFont="1" applyFill="1" applyBorder="1" applyAlignment="1">
      <alignment vertical="center" wrapText="1"/>
    </xf>
    <xf numFmtId="0" fontId="4" fillId="16" borderId="37" xfId="0" applyFont="1" applyFill="1" applyBorder="1" applyAlignment="1">
      <alignment vertical="center" wrapText="1"/>
    </xf>
    <xf numFmtId="0" fontId="10" fillId="14" borderId="34" xfId="0" applyFont="1" applyFill="1" applyBorder="1" applyAlignment="1">
      <alignment vertical="center" wrapText="1"/>
    </xf>
    <xf numFmtId="0" fontId="4" fillId="14" borderId="37" xfId="0" applyFont="1" applyFill="1" applyBorder="1" applyAlignment="1">
      <alignment vertical="center" wrapText="1"/>
    </xf>
    <xf numFmtId="0" fontId="4" fillId="16" borderId="47" xfId="0" applyFont="1" applyFill="1" applyBorder="1" applyAlignment="1">
      <alignment vertical="center" wrapText="1"/>
    </xf>
    <xf numFmtId="0" fontId="1" fillId="0" borderId="0" xfId="2"/>
    <xf numFmtId="0" fontId="1" fillId="0" borderId="0" xfId="2" applyBorder="1" applyAlignment="1">
      <alignment horizontal="center" vertical="center"/>
    </xf>
    <xf numFmtId="0" fontId="13" fillId="11" borderId="25" xfId="2" applyFont="1" applyFill="1" applyBorder="1" applyAlignment="1">
      <alignment vertical="center"/>
    </xf>
    <xf numFmtId="0" fontId="13" fillId="11" borderId="25" xfId="2" applyFont="1" applyFill="1" applyBorder="1" applyAlignment="1">
      <alignment horizontal="center" vertical="center"/>
    </xf>
    <xf numFmtId="0" fontId="13" fillId="11" borderId="47" xfId="2" applyFont="1" applyFill="1" applyBorder="1" applyAlignment="1">
      <alignment horizontal="center" vertical="center"/>
    </xf>
    <xf numFmtId="0" fontId="13" fillId="11" borderId="0" xfId="2" applyFont="1" applyFill="1" applyBorder="1" applyAlignment="1">
      <alignment horizontal="center" vertical="center"/>
    </xf>
    <xf numFmtId="0" fontId="1" fillId="0" borderId="0" xfId="2" applyBorder="1"/>
    <xf numFmtId="0" fontId="1" fillId="0" borderId="25" xfId="2" applyBorder="1"/>
    <xf numFmtId="0" fontId="1" fillId="0" borderId="25" xfId="2" applyBorder="1" applyAlignment="1">
      <alignment horizontal="center"/>
    </xf>
    <xf numFmtId="0" fontId="13" fillId="0" borderId="25" xfId="2" applyFont="1" applyBorder="1" applyAlignment="1">
      <alignment horizontal="center"/>
    </xf>
    <xf numFmtId="0" fontId="13" fillId="19" borderId="36" xfId="2" applyFont="1" applyFill="1" applyBorder="1" applyAlignment="1">
      <alignment horizontal="center" wrapText="1"/>
    </xf>
    <xf numFmtId="0" fontId="13" fillId="19" borderId="0" xfId="2" applyFont="1" applyFill="1" applyBorder="1" applyAlignment="1">
      <alignment horizontal="center" wrapText="1"/>
    </xf>
    <xf numFmtId="0" fontId="13" fillId="19" borderId="36" xfId="2" applyFont="1" applyFill="1" applyBorder="1" applyAlignment="1">
      <alignment horizontal="center"/>
    </xf>
    <xf numFmtId="0" fontId="13" fillId="19" borderId="0" xfId="2" applyFont="1" applyFill="1" applyBorder="1" applyAlignment="1">
      <alignment horizontal="center"/>
    </xf>
    <xf numFmtId="0" fontId="13" fillId="0" borderId="25" xfId="2" applyFont="1" applyFill="1" applyBorder="1" applyAlignment="1">
      <alignment horizontal="center"/>
    </xf>
    <xf numFmtId="0" fontId="13" fillId="11" borderId="25" xfId="2" applyFont="1" applyFill="1" applyBorder="1" applyAlignment="1">
      <alignment horizontal="left" vertical="center"/>
    </xf>
    <xf numFmtId="0" fontId="1" fillId="0" borderId="0" xfId="2" applyBorder="1" applyAlignment="1">
      <alignment horizontal="center"/>
    </xf>
    <xf numFmtId="0" fontId="13" fillId="11" borderId="0" xfId="2" applyFont="1" applyFill="1" applyBorder="1" applyAlignment="1">
      <alignment vertical="center"/>
    </xf>
    <xf numFmtId="0" fontId="13" fillId="11" borderId="22" xfId="2" applyFont="1" applyFill="1" applyBorder="1" applyAlignment="1">
      <alignment horizontal="center" vertical="center"/>
    </xf>
    <xf numFmtId="0" fontId="13" fillId="11" borderId="23" xfId="2" applyFont="1" applyFill="1" applyBorder="1" applyAlignment="1">
      <alignment horizontal="center" vertical="center"/>
    </xf>
    <xf numFmtId="0" fontId="13" fillId="11" borderId="28" xfId="2" applyFont="1" applyFill="1" applyBorder="1" applyAlignment="1">
      <alignment horizontal="center" vertical="center"/>
    </xf>
    <xf numFmtId="0" fontId="1" fillId="0" borderId="24" xfId="2" applyBorder="1" applyAlignment="1">
      <alignment horizontal="center"/>
    </xf>
    <xf numFmtId="0" fontId="1" fillId="0" borderId="29" xfId="2" applyBorder="1"/>
    <xf numFmtId="0" fontId="1" fillId="0" borderId="35" xfId="2" applyBorder="1"/>
    <xf numFmtId="0" fontId="1" fillId="0" borderId="24" xfId="2" applyBorder="1"/>
    <xf numFmtId="0" fontId="1" fillId="0" borderId="29" xfId="2" applyBorder="1" applyAlignment="1">
      <alignment horizontal="center"/>
    </xf>
    <xf numFmtId="0" fontId="1" fillId="0" borderId="25" xfId="2" applyFill="1" applyBorder="1"/>
    <xf numFmtId="0" fontId="1" fillId="0" borderId="25" xfId="2" applyBorder="1" applyAlignment="1">
      <alignment horizontal="center" vertical="center"/>
    </xf>
    <xf numFmtId="0" fontId="1" fillId="16" borderId="29" xfId="2" applyFill="1" applyBorder="1"/>
    <xf numFmtId="0" fontId="1" fillId="0" borderId="35" xfId="2" applyFill="1" applyBorder="1"/>
    <xf numFmtId="0" fontId="1" fillId="16" borderId="25" xfId="2" applyFill="1" applyBorder="1"/>
    <xf numFmtId="0" fontId="1" fillId="0" borderId="0" xfId="2" applyFill="1" applyBorder="1"/>
    <xf numFmtId="0" fontId="1" fillId="0" borderId="31" xfId="2" applyBorder="1"/>
    <xf numFmtId="0" fontId="1" fillId="0" borderId="32" xfId="2" applyBorder="1"/>
    <xf numFmtId="0" fontId="1" fillId="0" borderId="31" xfId="2" applyBorder="1" applyAlignment="1">
      <alignment horizontal="center"/>
    </xf>
    <xf numFmtId="0" fontId="1" fillId="0" borderId="32" xfId="2" applyFill="1" applyBorder="1"/>
    <xf numFmtId="0" fontId="1" fillId="16" borderId="33" xfId="2" applyFill="1" applyBorder="1"/>
    <xf numFmtId="0" fontId="1" fillId="0" borderId="51" xfId="2" applyBorder="1"/>
    <xf numFmtId="0" fontId="1" fillId="0" borderId="27" xfId="2" applyBorder="1" applyAlignment="1">
      <alignment horizontal="center"/>
    </xf>
    <xf numFmtId="0" fontId="1" fillId="0" borderId="37" xfId="2" applyBorder="1"/>
    <xf numFmtId="0" fontId="1" fillId="0" borderId="52" xfId="2" applyBorder="1"/>
    <xf numFmtId="0" fontId="1" fillId="0" borderId="37" xfId="2" applyFill="1" applyBorder="1"/>
    <xf numFmtId="0" fontId="1" fillId="16" borderId="37" xfId="2" applyFill="1" applyBorder="1"/>
    <xf numFmtId="0" fontId="1" fillId="0" borderId="52" xfId="2" applyFill="1" applyBorder="1"/>
    <xf numFmtId="0" fontId="1" fillId="16" borderId="24" xfId="2" applyFill="1" applyBorder="1"/>
    <xf numFmtId="0" fontId="1" fillId="0" borderId="26" xfId="2" applyBorder="1" applyAlignment="1">
      <alignment horizontal="center"/>
    </xf>
    <xf numFmtId="0" fontId="1" fillId="0" borderId="34" xfId="2" applyBorder="1"/>
    <xf numFmtId="0" fontId="1" fillId="0" borderId="53" xfId="2" applyBorder="1"/>
    <xf numFmtId="0" fontId="1" fillId="0" borderId="34" xfId="2" applyFill="1" applyBorder="1"/>
    <xf numFmtId="0" fontId="1" fillId="16" borderId="34" xfId="2" applyFill="1" applyBorder="1"/>
    <xf numFmtId="0" fontId="1" fillId="0" borderId="53" xfId="2" applyFill="1" applyBorder="1"/>
    <xf numFmtId="0" fontId="1" fillId="0" borderId="54" xfId="2" applyBorder="1" applyAlignment="1">
      <alignment horizontal="center"/>
    </xf>
    <xf numFmtId="0" fontId="1" fillId="0" borderId="55" xfId="2" applyBorder="1"/>
    <xf numFmtId="0" fontId="1" fillId="0" borderId="55" xfId="2" applyFill="1" applyBorder="1"/>
    <xf numFmtId="0" fontId="1" fillId="0" borderId="56" xfId="2" applyBorder="1"/>
    <xf numFmtId="0" fontId="1" fillId="0" borderId="30" xfId="2" applyBorder="1" applyAlignment="1">
      <alignment horizontal="center"/>
    </xf>
    <xf numFmtId="0" fontId="1" fillId="0" borderId="47" xfId="2" applyBorder="1"/>
    <xf numFmtId="0" fontId="1" fillId="0" borderId="50" xfId="2" applyBorder="1"/>
    <xf numFmtId="0" fontId="1" fillId="0" borderId="47" xfId="2" applyFill="1" applyBorder="1"/>
    <xf numFmtId="0" fontId="1" fillId="0" borderId="57" xfId="2" applyBorder="1"/>
    <xf numFmtId="0" fontId="1" fillId="0" borderId="58" xfId="2" applyBorder="1"/>
    <xf numFmtId="0" fontId="1" fillId="0" borderId="59" xfId="2" applyBorder="1"/>
    <xf numFmtId="0" fontId="1" fillId="14" borderId="24" xfId="2" applyFill="1" applyBorder="1"/>
    <xf numFmtId="0" fontId="1" fillId="14" borderId="25" xfId="2" applyFill="1" applyBorder="1"/>
    <xf numFmtId="0" fontId="1" fillId="0" borderId="22" xfId="2" applyBorder="1" applyAlignment="1">
      <alignment horizontal="center"/>
    </xf>
    <xf numFmtId="0" fontId="1" fillId="0" borderId="23" xfId="2" applyBorder="1"/>
    <xf numFmtId="0" fontId="1" fillId="0" borderId="23" xfId="2" applyFill="1" applyBorder="1"/>
    <xf numFmtId="0" fontId="1" fillId="0" borderId="28" xfId="2" applyBorder="1"/>
    <xf numFmtId="0" fontId="1" fillId="21" borderId="24" xfId="2" applyFill="1" applyBorder="1"/>
    <xf numFmtId="0" fontId="1" fillId="0" borderId="24" xfId="2" applyFill="1" applyBorder="1"/>
    <xf numFmtId="0" fontId="1" fillId="0" borderId="31" xfId="2" applyFill="1" applyBorder="1"/>
    <xf numFmtId="0" fontId="1" fillId="0" borderId="33" xfId="2" applyBorder="1"/>
    <xf numFmtId="0" fontId="13" fillId="0" borderId="37" xfId="2" applyFont="1" applyBorder="1"/>
    <xf numFmtId="0" fontId="13" fillId="0" borderId="37" xfId="2" applyFont="1" applyBorder="1" applyAlignment="1"/>
    <xf numFmtId="0" fontId="13" fillId="0" borderId="25" xfId="2" applyFont="1" applyBorder="1"/>
    <xf numFmtId="0" fontId="1" fillId="0" borderId="25" xfId="2" applyBorder="1" applyAlignment="1"/>
    <xf numFmtId="0" fontId="15" fillId="11" borderId="0" xfId="2" applyFont="1" applyFill="1" applyBorder="1" applyAlignment="1">
      <alignment horizontal="center"/>
    </xf>
    <xf numFmtId="0" fontId="1" fillId="0" borderId="0" xfId="2" applyAlignment="1">
      <alignment horizontal="center"/>
    </xf>
    <xf numFmtId="0" fontId="4" fillId="0" borderId="25" xfId="0" applyFont="1" applyBorder="1" applyAlignment="1">
      <alignment vertical="center" wrapText="1"/>
    </xf>
    <xf numFmtId="0" fontId="4" fillId="16" borderId="25" xfId="0" applyFont="1" applyFill="1" applyBorder="1" applyAlignment="1">
      <alignment vertical="center" wrapText="1"/>
    </xf>
    <xf numFmtId="0" fontId="4" fillId="14" borderId="25" xfId="0" applyFont="1" applyFill="1" applyBorder="1" applyAlignment="1">
      <alignment vertical="center" wrapText="1"/>
    </xf>
    <xf numFmtId="0" fontId="4" fillId="19" borderId="25" xfId="0" applyFont="1" applyFill="1" applyBorder="1" applyAlignment="1">
      <alignment vertical="center" wrapText="1"/>
    </xf>
    <xf numFmtId="0" fontId="1" fillId="14" borderId="29" xfId="2" applyFill="1" applyBorder="1"/>
    <xf numFmtId="0" fontId="1" fillId="16" borderId="32" xfId="2" applyFill="1" applyBorder="1"/>
    <xf numFmtId="0" fontId="15" fillId="11" borderId="60" xfId="2" applyFont="1" applyFill="1" applyBorder="1" applyAlignment="1">
      <alignment horizontal="center"/>
    </xf>
    <xf numFmtId="0" fontId="15" fillId="11" borderId="61" xfId="2" applyFont="1" applyFill="1" applyBorder="1" applyAlignment="1">
      <alignment horizontal="center"/>
    </xf>
    <xf numFmtId="0" fontId="15" fillId="11" borderId="62" xfId="2" applyFont="1" applyFill="1" applyBorder="1" applyAlignment="1">
      <alignment horizontal="center"/>
    </xf>
    <xf numFmtId="0" fontId="15" fillId="11" borderId="63" xfId="2" applyFont="1" applyFill="1" applyBorder="1" applyAlignment="1">
      <alignment horizontal="center"/>
    </xf>
    <xf numFmtId="0" fontId="15" fillId="11" borderId="0" xfId="2" applyFont="1" applyFill="1" applyBorder="1" applyAlignment="1">
      <alignment horizontal="center"/>
    </xf>
    <xf numFmtId="0" fontId="1" fillId="0" borderId="25" xfId="2" applyBorder="1" applyAlignment="1">
      <alignment horizontal="center" vertical="center"/>
    </xf>
    <xf numFmtId="0" fontId="1" fillId="0" borderId="32" xfId="2" applyBorder="1" applyAlignment="1">
      <alignment horizontal="center" vertical="center"/>
    </xf>
    <xf numFmtId="0" fontId="13" fillId="0" borderId="34" xfId="2" applyFont="1" applyFill="1" applyBorder="1" applyAlignment="1">
      <alignment horizontal="center" vertical="center"/>
    </xf>
    <xf numFmtId="0" fontId="13" fillId="0" borderId="37" xfId="2" applyFont="1" applyFill="1" applyBorder="1" applyAlignment="1">
      <alignment horizontal="center" vertical="center"/>
    </xf>
    <xf numFmtId="0" fontId="1" fillId="0" borderId="37" xfId="2" applyBorder="1" applyAlignment="1">
      <alignment horizontal="center" vertical="center"/>
    </xf>
    <xf numFmtId="0" fontId="1" fillId="0" borderId="34" xfId="2" applyBorder="1" applyAlignment="1">
      <alignment horizontal="center" vertical="center"/>
    </xf>
    <xf numFmtId="0" fontId="1" fillId="0" borderId="55" xfId="2" applyBorder="1" applyAlignment="1">
      <alignment horizontal="center" vertical="center"/>
    </xf>
    <xf numFmtId="0" fontId="1" fillId="0" borderId="47" xfId="2" applyBorder="1" applyAlignment="1">
      <alignment horizontal="center" vertical="center"/>
    </xf>
    <xf numFmtId="0" fontId="1" fillId="0" borderId="23" xfId="2" applyBorder="1" applyAlignment="1">
      <alignment horizontal="center" vertical="center"/>
    </xf>
    <xf numFmtId="0" fontId="13" fillId="20" borderId="0" xfId="2" applyFont="1" applyFill="1" applyBorder="1" applyAlignment="1">
      <alignment horizontal="center"/>
    </xf>
    <xf numFmtId="0" fontId="13" fillId="11" borderId="34" xfId="2" applyFont="1" applyFill="1" applyBorder="1" applyAlignment="1">
      <alignment horizontal="left" vertical="center"/>
    </xf>
    <xf numFmtId="0" fontId="13" fillId="11" borderId="37" xfId="2" applyFont="1" applyFill="1" applyBorder="1" applyAlignment="1">
      <alignment horizontal="left" vertical="center"/>
    </xf>
    <xf numFmtId="0" fontId="13" fillId="0" borderId="25" xfId="2" applyFont="1" applyBorder="1" applyAlignment="1">
      <alignment horizontal="center"/>
    </xf>
    <xf numFmtId="0" fontId="14" fillId="0" borderId="0" xfId="1" applyBorder="1" applyAlignment="1" applyProtection="1">
      <alignment horizontal="center" vertical="center"/>
    </xf>
    <xf numFmtId="0" fontId="1" fillId="0" borderId="0" xfId="2" applyBorder="1" applyAlignment="1">
      <alignment horizontal="center" vertical="center"/>
    </xf>
    <xf numFmtId="0" fontId="13" fillId="19" borderId="50" xfId="2" applyFont="1" applyFill="1" applyBorder="1" applyAlignment="1">
      <alignment horizontal="center" wrapText="1"/>
    </xf>
    <xf numFmtId="0" fontId="4" fillId="14" borderId="26" xfId="0" applyFont="1" applyFill="1" applyBorder="1" applyAlignment="1">
      <alignment horizontal="left" vertical="center" wrapText="1"/>
    </xf>
    <xf numFmtId="0" fontId="4" fillId="14" borderId="27" xfId="0" applyFont="1" applyFill="1" applyBorder="1" applyAlignment="1">
      <alignment horizontal="left" vertical="center" wrapText="1"/>
    </xf>
    <xf numFmtId="0" fontId="4" fillId="16" borderId="26" xfId="0" applyFont="1" applyFill="1" applyBorder="1" applyAlignment="1">
      <alignment horizontal="left" vertical="center" wrapText="1"/>
    </xf>
    <xf numFmtId="0" fontId="4" fillId="16" borderId="30" xfId="0" applyFont="1" applyFill="1" applyBorder="1" applyAlignment="1">
      <alignment horizontal="left" vertical="center" wrapText="1"/>
    </xf>
    <xf numFmtId="0" fontId="4" fillId="16" borderId="27" xfId="0" applyFont="1" applyFill="1" applyBorder="1" applyAlignment="1">
      <alignment horizontal="left" vertical="center" wrapText="1"/>
    </xf>
    <xf numFmtId="0" fontId="4" fillId="16" borderId="24" xfId="0" applyFont="1" applyFill="1" applyBorder="1" applyAlignment="1">
      <alignment horizontal="left" vertical="center" wrapText="1"/>
    </xf>
    <xf numFmtId="0" fontId="4" fillId="16" borderId="39" xfId="0" applyFont="1" applyFill="1" applyBorder="1" applyAlignment="1">
      <alignment horizontal="left" vertical="center" wrapText="1"/>
    </xf>
    <xf numFmtId="0" fontId="4" fillId="16" borderId="40" xfId="0" applyFont="1" applyFill="1" applyBorder="1" applyAlignment="1">
      <alignment horizontal="left" vertical="center" wrapText="1"/>
    </xf>
    <xf numFmtId="0" fontId="4" fillId="16" borderId="26" xfId="0" applyFont="1" applyFill="1" applyBorder="1" applyAlignment="1">
      <alignment vertical="center" wrapText="1"/>
    </xf>
    <xf numFmtId="0" fontId="4" fillId="16" borderId="27" xfId="0" applyFont="1" applyFill="1" applyBorder="1" applyAlignment="1">
      <alignment vertical="center" wrapText="1"/>
    </xf>
    <xf numFmtId="0" fontId="4" fillId="12" borderId="26" xfId="0" applyFont="1" applyFill="1" applyBorder="1" applyAlignment="1">
      <alignment horizontal="left" vertical="center" wrapText="1"/>
    </xf>
    <xf numFmtId="0" fontId="4" fillId="12" borderId="27"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4" fillId="14" borderId="24" xfId="0" applyFont="1" applyFill="1" applyBorder="1" applyAlignment="1">
      <alignment horizontal="left" vertical="center" wrapText="1"/>
    </xf>
    <xf numFmtId="0" fontId="4" fillId="14" borderId="30" xfId="0" applyFont="1" applyFill="1" applyBorder="1" applyAlignment="1">
      <alignment horizontal="left" vertical="center" wrapText="1"/>
    </xf>
    <xf numFmtId="0" fontId="7" fillId="17" borderId="24" xfId="0" applyFont="1" applyFill="1" applyBorder="1" applyAlignment="1">
      <alignment horizontal="left" vertical="center" wrapText="1"/>
    </xf>
    <xf numFmtId="0" fontId="7" fillId="17" borderId="31" xfId="0" applyFont="1" applyFill="1" applyBorder="1" applyAlignment="1">
      <alignment horizontal="left" vertical="center" wrapText="1"/>
    </xf>
    <xf numFmtId="0" fontId="0" fillId="4" borderId="10" xfId="0" applyFill="1" applyBorder="1" applyAlignment="1">
      <alignment horizontal="left" vertical="center"/>
    </xf>
    <xf numFmtId="0" fontId="0" fillId="4" borderId="4" xfId="0" applyFill="1" applyBorder="1" applyAlignment="1">
      <alignment horizontal="left" vertical="center"/>
    </xf>
    <xf numFmtId="0" fontId="0" fillId="4" borderId="7" xfId="0" applyFill="1" applyBorder="1" applyAlignment="1">
      <alignment horizontal="left" vertical="center"/>
    </xf>
    <xf numFmtId="0" fontId="0" fillId="4" borderId="9"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4" borderId="18" xfId="0" applyFill="1" applyBorder="1" applyAlignment="1">
      <alignment horizontal="left" vertical="center"/>
    </xf>
    <xf numFmtId="0" fontId="13" fillId="19" borderId="60" xfId="0" applyFont="1" applyFill="1" applyBorder="1" applyAlignment="1">
      <alignment horizontal="center"/>
    </xf>
    <xf numFmtId="0" fontId="13" fillId="19" borderId="61" xfId="0" applyFont="1" applyFill="1" applyBorder="1" applyAlignment="1">
      <alignment horizontal="center"/>
    </xf>
    <xf numFmtId="0" fontId="13" fillId="19" borderId="62" xfId="0" applyFont="1" applyFill="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Techniques Coverage</a:t>
            </a:r>
          </a:p>
        </c:rich>
      </c:tx>
      <c:layout/>
    </c:title>
    <c:view3D>
      <c:rotX val="30"/>
      <c:perspective val="30"/>
    </c:view3D>
    <c:plotArea>
      <c:layout/>
      <c:pie3DChart>
        <c:varyColors val="1"/>
        <c:ser>
          <c:idx val="0"/>
          <c:order val="0"/>
          <c:tx>
            <c:strRef>
              <c:f>Summary!$I$4</c:f>
              <c:strCache>
                <c:ptCount val="1"/>
                <c:pt idx="0">
                  <c:v>Number of TCs</c:v>
                </c:pt>
              </c:strCache>
            </c:strRef>
          </c:tx>
          <c:dLbls>
            <c:dLbl>
              <c:idx val="2"/>
              <c:layout>
                <c:manualLayout>
                  <c:x val="3.9372265966754237E-3"/>
                  <c:y val="-9.9164479440070216E-2"/>
                </c:manualLayout>
              </c:layout>
              <c:showPercent val="1"/>
            </c:dLbl>
            <c:showPercent val="1"/>
            <c:showLeaderLines val="1"/>
          </c:dLbls>
          <c:cat>
            <c:strRef>
              <c:f>Summary!$J$3:$M$3</c:f>
              <c:strCache>
                <c:ptCount val="4"/>
                <c:pt idx="0">
                  <c:v>Failures</c:v>
                </c:pt>
                <c:pt idx="1">
                  <c:v>Sufficient</c:v>
                </c:pt>
                <c:pt idx="2">
                  <c:v>Advisory</c:v>
                </c:pt>
                <c:pt idx="3">
                  <c:v>User Case - Failure</c:v>
                </c:pt>
              </c:strCache>
            </c:strRef>
          </c:cat>
          <c:val>
            <c:numRef>
              <c:f>Summary!$J$4:$M$4</c:f>
              <c:numCache>
                <c:formatCode>General</c:formatCode>
                <c:ptCount val="4"/>
                <c:pt idx="0">
                  <c:v>90</c:v>
                </c:pt>
                <c:pt idx="1">
                  <c:v>9</c:v>
                </c:pt>
                <c:pt idx="2">
                  <c:v>2</c:v>
                </c:pt>
                <c:pt idx="3">
                  <c:v>41</c:v>
                </c:pt>
              </c:numCache>
            </c:numRef>
          </c:val>
        </c:ser>
        <c:dLbls>
          <c:showPercent val="1"/>
        </c:dLbls>
      </c:pie3DChart>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WCAG Coverage</a:t>
            </a:r>
          </a:p>
        </c:rich>
      </c:tx>
      <c:layout/>
    </c:title>
    <c:view3D>
      <c:rAngAx val="1"/>
    </c:view3D>
    <c:plotArea>
      <c:layout/>
      <c:bar3DChart>
        <c:barDir val="col"/>
        <c:grouping val="clustered"/>
        <c:ser>
          <c:idx val="0"/>
          <c:order val="0"/>
          <c:tx>
            <c:strRef>
              <c:f>Summary!$B$4</c:f>
              <c:strCache>
                <c:ptCount val="1"/>
                <c:pt idx="0">
                  <c:v>WCAG2.0 </c:v>
                </c:pt>
              </c:strCache>
            </c:strRef>
          </c:tx>
          <c:dLbls>
            <c:showVal val="1"/>
          </c:dLbls>
          <c:cat>
            <c:strRef>
              <c:f>Summary!$C$3:$G$3</c:f>
              <c:strCache>
                <c:ptCount val="5"/>
                <c:pt idx="0">
                  <c:v>Total</c:v>
                </c:pt>
                <c:pt idx="1">
                  <c:v>Level A</c:v>
                </c:pt>
                <c:pt idx="2">
                  <c:v>Level AA</c:v>
                </c:pt>
                <c:pt idx="3">
                  <c:v>Level AAA</c:v>
                </c:pt>
                <c:pt idx="4">
                  <c:v>Total Covered</c:v>
                </c:pt>
              </c:strCache>
            </c:strRef>
          </c:cat>
          <c:val>
            <c:numRef>
              <c:f>Summary!$C$4:$G$4</c:f>
              <c:numCache>
                <c:formatCode>General</c:formatCode>
                <c:ptCount val="5"/>
                <c:pt idx="0">
                  <c:v>61</c:v>
                </c:pt>
                <c:pt idx="1">
                  <c:v>21</c:v>
                </c:pt>
                <c:pt idx="2">
                  <c:v>6</c:v>
                </c:pt>
                <c:pt idx="3">
                  <c:v>6</c:v>
                </c:pt>
                <c:pt idx="4">
                  <c:v>33</c:v>
                </c:pt>
              </c:numCache>
            </c:numRef>
          </c:val>
        </c:ser>
        <c:ser>
          <c:idx val="1"/>
          <c:order val="1"/>
          <c:tx>
            <c:strRef>
              <c:f>Summary!$B$5</c:f>
              <c:strCache>
                <c:ptCount val="1"/>
                <c:pt idx="0">
                  <c:v>WCAG2.1 (additional)</c:v>
                </c:pt>
              </c:strCache>
            </c:strRef>
          </c:tx>
          <c:dLbls>
            <c:showVal val="1"/>
          </c:dLbls>
          <c:cat>
            <c:strRef>
              <c:f>Summary!$C$3:$G$3</c:f>
              <c:strCache>
                <c:ptCount val="5"/>
                <c:pt idx="0">
                  <c:v>Total</c:v>
                </c:pt>
                <c:pt idx="1">
                  <c:v>Level A</c:v>
                </c:pt>
                <c:pt idx="2">
                  <c:v>Level AA</c:v>
                </c:pt>
                <c:pt idx="3">
                  <c:v>Level AAA</c:v>
                </c:pt>
                <c:pt idx="4">
                  <c:v>Total Covered</c:v>
                </c:pt>
              </c:strCache>
            </c:strRef>
          </c:cat>
          <c:val>
            <c:numRef>
              <c:f>Summary!$C$5:$G$5</c:f>
              <c:numCache>
                <c:formatCode>General</c:formatCode>
                <c:ptCount val="5"/>
                <c:pt idx="0">
                  <c:v>17</c:v>
                </c:pt>
                <c:pt idx="1">
                  <c:v>1</c:v>
                </c:pt>
                <c:pt idx="2">
                  <c:v>1</c:v>
                </c:pt>
                <c:pt idx="3">
                  <c:v>1</c:v>
                </c:pt>
                <c:pt idx="4">
                  <c:v>3</c:v>
                </c:pt>
              </c:numCache>
            </c:numRef>
          </c:val>
        </c:ser>
        <c:ser>
          <c:idx val="2"/>
          <c:order val="2"/>
          <c:tx>
            <c:strRef>
              <c:f>Summary!$B$6</c:f>
              <c:strCache>
                <c:ptCount val="1"/>
                <c:pt idx="0">
                  <c:v>Number of TCs in Page</c:v>
                </c:pt>
              </c:strCache>
            </c:strRef>
          </c:tx>
          <c:dLbls>
            <c:showVal val="1"/>
          </c:dLbls>
          <c:cat>
            <c:strRef>
              <c:f>Summary!$C$3:$G$3</c:f>
              <c:strCache>
                <c:ptCount val="5"/>
                <c:pt idx="0">
                  <c:v>Total</c:v>
                </c:pt>
                <c:pt idx="1">
                  <c:v>Level A</c:v>
                </c:pt>
                <c:pt idx="2">
                  <c:v>Level AA</c:v>
                </c:pt>
                <c:pt idx="3">
                  <c:v>Level AAA</c:v>
                </c:pt>
                <c:pt idx="4">
                  <c:v>Total Covered</c:v>
                </c:pt>
              </c:strCache>
            </c:strRef>
          </c:cat>
          <c:val>
            <c:numRef>
              <c:f>Summary!$C$6:$G$6</c:f>
              <c:numCache>
                <c:formatCode>General</c:formatCode>
                <c:ptCount val="5"/>
                <c:pt idx="0">
                  <c:v>142</c:v>
                </c:pt>
                <c:pt idx="1">
                  <c:v>118</c:v>
                </c:pt>
                <c:pt idx="2">
                  <c:v>12</c:v>
                </c:pt>
                <c:pt idx="3">
                  <c:v>12</c:v>
                </c:pt>
                <c:pt idx="4">
                  <c:v>142</c:v>
                </c:pt>
              </c:numCache>
            </c:numRef>
          </c:val>
        </c:ser>
        <c:dLbls>
          <c:showVal val="1"/>
        </c:dLbls>
        <c:shape val="box"/>
        <c:axId val="94669824"/>
        <c:axId val="94683904"/>
        <c:axId val="0"/>
      </c:bar3DChart>
      <c:catAx>
        <c:axId val="94669824"/>
        <c:scaling>
          <c:orientation val="minMax"/>
        </c:scaling>
        <c:axPos val="b"/>
        <c:numFmt formatCode="General" sourceLinked="1"/>
        <c:majorTickMark val="none"/>
        <c:tickLblPos val="nextTo"/>
        <c:crossAx val="94683904"/>
        <c:crosses val="autoZero"/>
        <c:auto val="1"/>
        <c:lblAlgn val="ctr"/>
        <c:lblOffset val="100"/>
      </c:catAx>
      <c:valAx>
        <c:axId val="94683904"/>
        <c:scaling>
          <c:orientation val="minMax"/>
        </c:scaling>
        <c:delete val="1"/>
        <c:axPos val="l"/>
        <c:numFmt formatCode="General" sourceLinked="1"/>
        <c:majorTickMark val="none"/>
        <c:tickLblPos val="nextTo"/>
        <c:crossAx val="94669824"/>
        <c:crosses val="autoZero"/>
        <c:crossBetween val="between"/>
      </c:valAx>
    </c:plotArea>
    <c:legend>
      <c:legendPos val="t"/>
      <c:layout/>
    </c:legend>
    <c:plotVisOnly val="1"/>
  </c:chart>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Techniques Coverage-aXe</a:t>
            </a:r>
          </a:p>
        </c:rich>
      </c:tx>
      <c:layout>
        <c:manualLayout>
          <c:xMode val="edge"/>
          <c:yMode val="edge"/>
          <c:x val="0.33609711286089278"/>
          <c:y val="3.2407407407407461E-2"/>
        </c:manualLayout>
      </c:layout>
    </c:title>
    <c:view3D>
      <c:rotX val="30"/>
      <c:perspective val="30"/>
    </c:view3D>
    <c:plotArea>
      <c:layout/>
      <c:pie3DChart>
        <c:varyColors val="1"/>
        <c:ser>
          <c:idx val="0"/>
          <c:order val="0"/>
          <c:tx>
            <c:strRef>
              <c:f>Summary!$I$10</c:f>
              <c:strCache>
                <c:ptCount val="1"/>
                <c:pt idx="0">
                  <c:v>Number of TCs</c:v>
                </c:pt>
              </c:strCache>
            </c:strRef>
          </c:tx>
          <c:dLbls>
            <c:showPercent val="1"/>
          </c:dLbls>
          <c:cat>
            <c:strRef>
              <c:f>Summary!$J$9:$N$9</c:f>
              <c:strCache>
                <c:ptCount val="5"/>
                <c:pt idx="0">
                  <c:v>Failures</c:v>
                </c:pt>
                <c:pt idx="1">
                  <c:v>Sufficient</c:v>
                </c:pt>
                <c:pt idx="2">
                  <c:v>Advisory/Best Practice</c:v>
                </c:pt>
                <c:pt idx="3">
                  <c:v>User Case - Failure</c:v>
                </c:pt>
                <c:pt idx="4">
                  <c:v>Not Identified</c:v>
                </c:pt>
              </c:strCache>
            </c:strRef>
          </c:cat>
          <c:val>
            <c:numRef>
              <c:f>Summary!$J$10:$N$10</c:f>
              <c:numCache>
                <c:formatCode>General</c:formatCode>
                <c:ptCount val="5"/>
                <c:pt idx="0">
                  <c:v>28</c:v>
                </c:pt>
                <c:pt idx="1">
                  <c:v>1</c:v>
                </c:pt>
                <c:pt idx="2">
                  <c:v>8</c:v>
                </c:pt>
                <c:pt idx="3">
                  <c:v>4</c:v>
                </c:pt>
                <c:pt idx="4">
                  <c:v>101</c:v>
                </c:pt>
              </c:numCache>
            </c:numRef>
          </c:val>
        </c:ser>
        <c:dLbls>
          <c:showPercent val="1"/>
        </c:dLbls>
      </c:pie3DChart>
    </c:plotArea>
    <c:legend>
      <c:legendPos val="t"/>
      <c:layout/>
    </c:legend>
    <c:plotVisOnly val="1"/>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aXe Coverage</a:t>
            </a:r>
          </a:p>
        </c:rich>
      </c:tx>
      <c:layout/>
    </c:title>
    <c:view3D>
      <c:rAngAx val="1"/>
    </c:view3D>
    <c:plotArea>
      <c:layout/>
      <c:bar3DChart>
        <c:barDir val="col"/>
        <c:grouping val="clustered"/>
        <c:ser>
          <c:idx val="0"/>
          <c:order val="0"/>
          <c:tx>
            <c:strRef>
              <c:f>Summary!$B$10</c:f>
              <c:strCache>
                <c:ptCount val="1"/>
                <c:pt idx="0">
                  <c:v>Number of TCs</c:v>
                </c:pt>
              </c:strCache>
            </c:strRef>
          </c:tx>
          <c:dLbls>
            <c:showVal val="1"/>
          </c:dLbls>
          <c:cat>
            <c:strRef>
              <c:f>Summary!$C$9:$G$9</c:f>
              <c:strCache>
                <c:ptCount val="5"/>
                <c:pt idx="0">
                  <c:v>Level A</c:v>
                </c:pt>
                <c:pt idx="1">
                  <c:v>Level AA</c:v>
                </c:pt>
                <c:pt idx="2">
                  <c:v>Best Practice</c:v>
                </c:pt>
                <c:pt idx="3">
                  <c:v>Not Identified</c:v>
                </c:pt>
                <c:pt idx="4">
                  <c:v>Total TCs</c:v>
                </c:pt>
              </c:strCache>
            </c:strRef>
          </c:cat>
          <c:val>
            <c:numRef>
              <c:f>Summary!$C$10:$G$10</c:f>
              <c:numCache>
                <c:formatCode>General</c:formatCode>
                <c:ptCount val="5"/>
                <c:pt idx="0">
                  <c:v>24</c:v>
                </c:pt>
                <c:pt idx="1">
                  <c:v>10</c:v>
                </c:pt>
                <c:pt idx="2">
                  <c:v>8</c:v>
                </c:pt>
                <c:pt idx="3">
                  <c:v>100</c:v>
                </c:pt>
                <c:pt idx="4">
                  <c:v>142</c:v>
                </c:pt>
              </c:numCache>
            </c:numRef>
          </c:val>
        </c:ser>
        <c:ser>
          <c:idx val="1"/>
          <c:order val="1"/>
          <c:tx>
            <c:strRef>
              <c:f>Summary!$B$11</c:f>
              <c:strCache>
                <c:ptCount val="1"/>
                <c:pt idx="0">
                  <c:v>Success criteria count</c:v>
                </c:pt>
              </c:strCache>
            </c:strRef>
          </c:tx>
          <c:dLbls>
            <c:showVal val="1"/>
          </c:dLbls>
          <c:cat>
            <c:strRef>
              <c:f>Summary!$C$9:$G$9</c:f>
              <c:strCache>
                <c:ptCount val="5"/>
                <c:pt idx="0">
                  <c:v>Level A</c:v>
                </c:pt>
                <c:pt idx="1">
                  <c:v>Level AA</c:v>
                </c:pt>
                <c:pt idx="2">
                  <c:v>Best Practice</c:v>
                </c:pt>
                <c:pt idx="3">
                  <c:v>Not Identified</c:v>
                </c:pt>
                <c:pt idx="4">
                  <c:v>Total TCs</c:v>
                </c:pt>
              </c:strCache>
            </c:strRef>
          </c:cat>
          <c:val>
            <c:numRef>
              <c:f>Summary!$C$11:$G$11</c:f>
              <c:numCache>
                <c:formatCode>General</c:formatCode>
                <c:ptCount val="5"/>
                <c:pt idx="0">
                  <c:v>10</c:v>
                </c:pt>
                <c:pt idx="1">
                  <c:v>3</c:v>
                </c:pt>
              </c:numCache>
            </c:numRef>
          </c:val>
        </c:ser>
        <c:dLbls>
          <c:showVal val="1"/>
        </c:dLbls>
        <c:shape val="box"/>
        <c:axId val="95392128"/>
        <c:axId val="95393664"/>
        <c:axId val="0"/>
      </c:bar3DChart>
      <c:catAx>
        <c:axId val="95392128"/>
        <c:scaling>
          <c:orientation val="minMax"/>
        </c:scaling>
        <c:axPos val="b"/>
        <c:numFmt formatCode="General" sourceLinked="1"/>
        <c:majorTickMark val="none"/>
        <c:tickLblPos val="nextTo"/>
        <c:crossAx val="95393664"/>
        <c:crosses val="autoZero"/>
        <c:auto val="1"/>
        <c:lblAlgn val="ctr"/>
        <c:lblOffset val="100"/>
      </c:catAx>
      <c:valAx>
        <c:axId val="95393664"/>
        <c:scaling>
          <c:orientation val="minMax"/>
        </c:scaling>
        <c:delete val="1"/>
        <c:axPos val="l"/>
        <c:numFmt formatCode="General" sourceLinked="1"/>
        <c:majorTickMark val="none"/>
        <c:tickLblPos val="nextTo"/>
        <c:crossAx val="95392128"/>
        <c:crosses val="autoZero"/>
        <c:crossBetween val="between"/>
      </c:valAx>
    </c:plotArea>
    <c:legend>
      <c:legendPos val="t"/>
      <c:layout/>
    </c:legend>
    <c:plotVisOnly val="1"/>
  </c:chart>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ATAP Coverage</a:t>
            </a:r>
          </a:p>
        </c:rich>
      </c:tx>
      <c:layout/>
    </c:title>
    <c:view3D>
      <c:rAngAx val="1"/>
    </c:view3D>
    <c:plotArea>
      <c:layout/>
      <c:bar3DChart>
        <c:barDir val="col"/>
        <c:grouping val="clustered"/>
        <c:ser>
          <c:idx val="0"/>
          <c:order val="0"/>
          <c:tx>
            <c:strRef>
              <c:f>Summary!$B$15</c:f>
              <c:strCache>
                <c:ptCount val="1"/>
                <c:pt idx="0">
                  <c:v>Number of TCs</c:v>
                </c:pt>
              </c:strCache>
            </c:strRef>
          </c:tx>
          <c:dLbls>
            <c:showVal val="1"/>
          </c:dLbls>
          <c:cat>
            <c:strRef>
              <c:f>Summary!$C$13:$G$14</c:f>
              <c:strCache>
                <c:ptCount val="5"/>
                <c:pt idx="0">
                  <c:v>Level A</c:v>
                </c:pt>
                <c:pt idx="1">
                  <c:v>Level AA</c:v>
                </c:pt>
                <c:pt idx="2">
                  <c:v>Best Practice</c:v>
                </c:pt>
                <c:pt idx="3">
                  <c:v>Not Identified</c:v>
                </c:pt>
                <c:pt idx="4">
                  <c:v>Total TCs</c:v>
                </c:pt>
              </c:strCache>
            </c:strRef>
          </c:cat>
          <c:val>
            <c:numRef>
              <c:f>Summary!$C$15:$F$15</c:f>
              <c:numCache>
                <c:formatCode>General</c:formatCode>
                <c:ptCount val="4"/>
                <c:pt idx="0">
                  <c:v>23</c:v>
                </c:pt>
                <c:pt idx="1">
                  <c:v>8</c:v>
                </c:pt>
                <c:pt idx="2">
                  <c:v>3</c:v>
                </c:pt>
                <c:pt idx="3">
                  <c:v>108</c:v>
                </c:pt>
              </c:numCache>
            </c:numRef>
          </c:val>
        </c:ser>
        <c:ser>
          <c:idx val="1"/>
          <c:order val="1"/>
          <c:tx>
            <c:strRef>
              <c:f>Summary!$B$16</c:f>
              <c:strCache>
                <c:ptCount val="1"/>
                <c:pt idx="0">
                  <c:v>Success criteria count</c:v>
                </c:pt>
              </c:strCache>
            </c:strRef>
          </c:tx>
          <c:dLbls>
            <c:showVal val="1"/>
          </c:dLbls>
          <c:cat>
            <c:strRef>
              <c:f>Summary!$C$13:$G$14</c:f>
              <c:strCache>
                <c:ptCount val="5"/>
                <c:pt idx="0">
                  <c:v>Level A</c:v>
                </c:pt>
                <c:pt idx="1">
                  <c:v>Level AA</c:v>
                </c:pt>
                <c:pt idx="2">
                  <c:v>Best Practice</c:v>
                </c:pt>
                <c:pt idx="3">
                  <c:v>Not Identified</c:v>
                </c:pt>
                <c:pt idx="4">
                  <c:v>Total TCs</c:v>
                </c:pt>
              </c:strCache>
            </c:strRef>
          </c:cat>
          <c:val>
            <c:numRef>
              <c:f>Summary!$C$16:$G$16</c:f>
              <c:numCache>
                <c:formatCode>General</c:formatCode>
                <c:ptCount val="5"/>
                <c:pt idx="0">
                  <c:v>10</c:v>
                </c:pt>
                <c:pt idx="1">
                  <c:v>2</c:v>
                </c:pt>
              </c:numCache>
            </c:numRef>
          </c:val>
        </c:ser>
        <c:dLbls>
          <c:showVal val="1"/>
        </c:dLbls>
        <c:shape val="box"/>
        <c:axId val="95415680"/>
        <c:axId val="95560832"/>
        <c:axId val="0"/>
      </c:bar3DChart>
      <c:catAx>
        <c:axId val="95415680"/>
        <c:scaling>
          <c:orientation val="minMax"/>
        </c:scaling>
        <c:axPos val="b"/>
        <c:majorTickMark val="none"/>
        <c:tickLblPos val="nextTo"/>
        <c:crossAx val="95560832"/>
        <c:crosses val="autoZero"/>
        <c:auto val="1"/>
        <c:lblAlgn val="ctr"/>
        <c:lblOffset val="100"/>
      </c:catAx>
      <c:valAx>
        <c:axId val="95560832"/>
        <c:scaling>
          <c:orientation val="minMax"/>
        </c:scaling>
        <c:delete val="1"/>
        <c:axPos val="l"/>
        <c:numFmt formatCode="General" sourceLinked="1"/>
        <c:tickLblPos val="nextTo"/>
        <c:crossAx val="95415680"/>
        <c:crosses val="autoZero"/>
        <c:crossBetween val="between"/>
      </c:valAx>
    </c:plotArea>
    <c:legend>
      <c:legendPos val="t"/>
      <c:layout/>
    </c:legend>
    <c:plotVisOnly val="1"/>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aXe Vs ATAP</a:t>
            </a:r>
          </a:p>
        </c:rich>
      </c:tx>
      <c:layout/>
    </c:title>
    <c:view3D>
      <c:rAngAx val="1"/>
    </c:view3D>
    <c:plotArea>
      <c:layout/>
      <c:bar3DChart>
        <c:barDir val="col"/>
        <c:grouping val="clustered"/>
        <c:ser>
          <c:idx val="0"/>
          <c:order val="0"/>
          <c:tx>
            <c:strRef>
              <c:f>Summary!$J$12</c:f>
              <c:strCache>
                <c:ptCount val="1"/>
                <c:pt idx="0">
                  <c:v>aXe</c:v>
                </c:pt>
              </c:strCache>
            </c:strRef>
          </c:tx>
          <c:dLbls>
            <c:showVal val="1"/>
          </c:dLbls>
          <c:cat>
            <c:strRef>
              <c:f>Summary!$I$13:$I$16</c:f>
              <c:strCache>
                <c:ptCount val="4"/>
                <c:pt idx="0">
                  <c:v>Level A - SC</c:v>
                </c:pt>
                <c:pt idx="1">
                  <c:v>Level AA - SC</c:v>
                </c:pt>
                <c:pt idx="2">
                  <c:v>Not Identified</c:v>
                </c:pt>
                <c:pt idx="3">
                  <c:v>Identified</c:v>
                </c:pt>
              </c:strCache>
            </c:strRef>
          </c:cat>
          <c:val>
            <c:numRef>
              <c:f>Summary!$J$13:$J$16</c:f>
              <c:numCache>
                <c:formatCode>General</c:formatCode>
                <c:ptCount val="4"/>
                <c:pt idx="0">
                  <c:v>10</c:v>
                </c:pt>
                <c:pt idx="1">
                  <c:v>3</c:v>
                </c:pt>
                <c:pt idx="2">
                  <c:v>100</c:v>
                </c:pt>
                <c:pt idx="3">
                  <c:v>42</c:v>
                </c:pt>
              </c:numCache>
            </c:numRef>
          </c:val>
        </c:ser>
        <c:ser>
          <c:idx val="1"/>
          <c:order val="1"/>
          <c:tx>
            <c:strRef>
              <c:f>Summary!$K$12</c:f>
              <c:strCache>
                <c:ptCount val="1"/>
                <c:pt idx="0">
                  <c:v>ATAP</c:v>
                </c:pt>
              </c:strCache>
            </c:strRef>
          </c:tx>
          <c:dLbls>
            <c:showVal val="1"/>
          </c:dLbls>
          <c:cat>
            <c:strRef>
              <c:f>Summary!$I$13:$I$16</c:f>
              <c:strCache>
                <c:ptCount val="4"/>
                <c:pt idx="0">
                  <c:v>Level A - SC</c:v>
                </c:pt>
                <c:pt idx="1">
                  <c:v>Level AA - SC</c:v>
                </c:pt>
                <c:pt idx="2">
                  <c:v>Not Identified</c:v>
                </c:pt>
                <c:pt idx="3">
                  <c:v>Identified</c:v>
                </c:pt>
              </c:strCache>
            </c:strRef>
          </c:cat>
          <c:val>
            <c:numRef>
              <c:f>Summary!$K$13:$K$16</c:f>
              <c:numCache>
                <c:formatCode>General</c:formatCode>
                <c:ptCount val="4"/>
                <c:pt idx="0">
                  <c:v>10</c:v>
                </c:pt>
                <c:pt idx="1">
                  <c:v>2</c:v>
                </c:pt>
                <c:pt idx="2">
                  <c:v>108</c:v>
                </c:pt>
                <c:pt idx="3">
                  <c:v>34</c:v>
                </c:pt>
              </c:numCache>
            </c:numRef>
          </c:val>
        </c:ser>
        <c:ser>
          <c:idx val="2"/>
          <c:order val="2"/>
          <c:tx>
            <c:strRef>
              <c:f>Summary!$L$12</c:f>
              <c:strCache>
                <c:ptCount val="1"/>
                <c:pt idx="0">
                  <c:v>Total Automation</c:v>
                </c:pt>
              </c:strCache>
            </c:strRef>
          </c:tx>
          <c:dLbls>
            <c:showVal val="1"/>
          </c:dLbls>
          <c:cat>
            <c:strRef>
              <c:f>Summary!$I$13:$I$16</c:f>
              <c:strCache>
                <c:ptCount val="4"/>
                <c:pt idx="0">
                  <c:v>Level A - SC</c:v>
                </c:pt>
                <c:pt idx="1">
                  <c:v>Level AA - SC</c:v>
                </c:pt>
                <c:pt idx="2">
                  <c:v>Not Identified</c:v>
                </c:pt>
                <c:pt idx="3">
                  <c:v>Identified</c:v>
                </c:pt>
              </c:strCache>
            </c:strRef>
          </c:cat>
          <c:val>
            <c:numRef>
              <c:f>Summary!$L$13:$L$16</c:f>
              <c:numCache>
                <c:formatCode>General</c:formatCode>
                <c:ptCount val="4"/>
                <c:pt idx="0">
                  <c:v>11</c:v>
                </c:pt>
                <c:pt idx="1">
                  <c:v>3</c:v>
                </c:pt>
                <c:pt idx="2">
                  <c:v>96</c:v>
                </c:pt>
                <c:pt idx="3">
                  <c:v>46</c:v>
                </c:pt>
              </c:numCache>
            </c:numRef>
          </c:val>
        </c:ser>
        <c:dLbls>
          <c:showVal val="1"/>
        </c:dLbls>
        <c:shape val="box"/>
        <c:axId val="95608832"/>
        <c:axId val="95610368"/>
        <c:axId val="0"/>
      </c:bar3DChart>
      <c:catAx>
        <c:axId val="95608832"/>
        <c:scaling>
          <c:orientation val="minMax"/>
        </c:scaling>
        <c:axPos val="b"/>
        <c:majorTickMark val="none"/>
        <c:tickLblPos val="nextTo"/>
        <c:crossAx val="95610368"/>
        <c:crosses val="autoZero"/>
        <c:auto val="1"/>
        <c:lblAlgn val="ctr"/>
        <c:lblOffset val="100"/>
      </c:catAx>
      <c:valAx>
        <c:axId val="95610368"/>
        <c:scaling>
          <c:orientation val="minMax"/>
        </c:scaling>
        <c:delete val="1"/>
        <c:axPos val="l"/>
        <c:numFmt formatCode="General" sourceLinked="1"/>
        <c:tickLblPos val="nextTo"/>
        <c:crossAx val="95608832"/>
        <c:crosses val="autoZero"/>
        <c:crossBetween val="between"/>
      </c:valAx>
    </c:plotArea>
    <c:legend>
      <c:legendPos val="t"/>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133349</xdr:colOff>
      <xdr:row>32</xdr:row>
      <xdr:rowOff>57149</xdr:rowOff>
    </xdr:from>
    <xdr:to>
      <xdr:col>10</xdr:col>
      <xdr:colOff>400049</xdr:colOff>
      <xdr:row>45</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266699</xdr:colOff>
      <xdr:row>32</xdr:row>
      <xdr:rowOff>47625</xdr:rowOff>
    </xdr:from>
    <xdr:to>
      <xdr:col>4</xdr:col>
      <xdr:colOff>419099</xdr:colOff>
      <xdr:row>45</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161925</xdr:colOff>
      <xdr:row>47</xdr:row>
      <xdr:rowOff>1</xdr:rowOff>
    </xdr:from>
    <xdr:to>
      <xdr:col>10</xdr:col>
      <xdr:colOff>400050</xdr:colOff>
      <xdr:row>60</xdr:row>
      <xdr:rowOff>19051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333375</xdr:colOff>
      <xdr:row>47</xdr:row>
      <xdr:rowOff>47625</xdr:rowOff>
    </xdr:from>
    <xdr:to>
      <xdr:col>4</xdr:col>
      <xdr:colOff>381000</xdr:colOff>
      <xdr:row>60</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285750</xdr:colOff>
      <xdr:row>61</xdr:row>
      <xdr:rowOff>95250</xdr:rowOff>
    </xdr:from>
    <xdr:to>
      <xdr:col>4</xdr:col>
      <xdr:colOff>371475</xdr:colOff>
      <xdr:row>75</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57150</xdr:colOff>
      <xdr:row>18</xdr:row>
      <xdr:rowOff>19050</xdr:rowOff>
    </xdr:from>
    <xdr:to>
      <xdr:col>8</xdr:col>
      <xdr:colOff>419100</xdr:colOff>
      <xdr:row>30</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rriers%20with%20Guideline%20mappingV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C mapping"/>
      <sheetName val="Sheet2"/>
    </sheetNames>
    <sheetDataSet>
      <sheetData sheetId="0"/>
      <sheetData sheetId="1">
        <row r="3">
          <cell r="D3">
            <v>21</v>
          </cell>
          <cell r="E3">
            <v>6</v>
          </cell>
          <cell r="F3">
            <v>6</v>
          </cell>
          <cell r="G3">
            <v>33</v>
          </cell>
        </row>
        <row r="4">
          <cell r="D4">
            <v>1</v>
          </cell>
          <cell r="E4">
            <v>1</v>
          </cell>
          <cell r="F4">
            <v>1</v>
          </cell>
          <cell r="G4">
            <v>3</v>
          </cell>
        </row>
        <row r="5">
          <cell r="D5">
            <v>118</v>
          </cell>
          <cell r="E5">
            <v>12</v>
          </cell>
          <cell r="F5">
            <v>12</v>
          </cell>
          <cell r="G5">
            <v>142</v>
          </cell>
        </row>
        <row r="8">
          <cell r="D8">
            <v>90</v>
          </cell>
          <cell r="E8">
            <v>9</v>
          </cell>
          <cell r="F8">
            <v>2</v>
          </cell>
          <cell r="G8">
            <v>41</v>
          </cell>
        </row>
        <row r="17">
          <cell r="D17">
            <v>28</v>
          </cell>
          <cell r="E17">
            <v>1</v>
          </cell>
          <cell r="F17">
            <v>8</v>
          </cell>
          <cell r="G17">
            <v>4</v>
          </cell>
          <cell r="H17">
            <v>101</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lphagov.github.io/accessibility-tool-audit/test-cas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1:N31"/>
  <sheetViews>
    <sheetView showGridLines="0" tabSelected="1" workbookViewId="0">
      <selection activeCell="B13" sqref="B13:H13"/>
    </sheetView>
  </sheetViews>
  <sheetFormatPr defaultRowHeight="15"/>
  <cols>
    <col min="1" max="1" width="22.85546875" style="119" bestFit="1" customWidth="1"/>
    <col min="2" max="2" width="26.140625" style="119" bestFit="1" customWidth="1"/>
    <col min="3" max="4" width="9.140625" style="119"/>
    <col min="5" max="5" width="11.85546875" style="119" customWidth="1"/>
    <col min="6" max="6" width="15" style="119" customWidth="1"/>
    <col min="7" max="7" width="13.42578125" style="119" bestFit="1" customWidth="1"/>
    <col min="8" max="8" width="12.140625" style="119" customWidth="1"/>
    <col min="9" max="9" width="15.140625" style="119" bestFit="1" customWidth="1"/>
    <col min="10" max="11" width="9.140625" style="119"/>
    <col min="12" max="12" width="21.140625" style="119" bestFit="1" customWidth="1"/>
    <col min="13" max="13" width="17.7109375" style="119" bestFit="1" customWidth="1"/>
    <col min="14" max="14" width="13.7109375" style="119" bestFit="1" customWidth="1"/>
    <col min="15" max="16384" width="9.140625" style="119"/>
  </cols>
  <sheetData>
    <row r="1" spans="2:14" ht="16.5" thickBot="1">
      <c r="B1" s="203" t="s">
        <v>651</v>
      </c>
      <c r="C1" s="204"/>
      <c r="D1" s="204"/>
      <c r="E1" s="204"/>
      <c r="F1" s="204"/>
      <c r="G1" s="204"/>
      <c r="H1" s="204"/>
      <c r="I1" s="204"/>
      <c r="J1" s="204"/>
      <c r="K1" s="204"/>
      <c r="L1" s="204"/>
      <c r="M1" s="204"/>
    </row>
    <row r="2" spans="2:14" ht="15.75">
      <c r="B2" s="195"/>
      <c r="C2" s="195"/>
      <c r="D2" s="195"/>
      <c r="E2" s="195"/>
      <c r="F2" s="195"/>
      <c r="G2" s="195"/>
      <c r="H2" s="195"/>
      <c r="I2" s="195"/>
      <c r="J2" s="195"/>
      <c r="K2" s="195"/>
      <c r="L2" s="195"/>
      <c r="M2" s="195"/>
    </row>
    <row r="3" spans="2:14">
      <c r="B3" s="191" t="s">
        <v>447</v>
      </c>
      <c r="C3" s="191" t="s">
        <v>652</v>
      </c>
      <c r="D3" s="191" t="s">
        <v>310</v>
      </c>
      <c r="E3" s="191" t="s">
        <v>5</v>
      </c>
      <c r="F3" s="191" t="s">
        <v>6</v>
      </c>
      <c r="G3" s="191" t="s">
        <v>448</v>
      </c>
      <c r="I3" s="191" t="s">
        <v>454</v>
      </c>
      <c r="J3" s="191" t="s">
        <v>455</v>
      </c>
      <c r="K3" s="191" t="s">
        <v>456</v>
      </c>
      <c r="L3" s="191" t="s">
        <v>457</v>
      </c>
      <c r="M3" s="191" t="s">
        <v>458</v>
      </c>
    </row>
    <row r="4" spans="2:14">
      <c r="B4" s="126" t="s">
        <v>653</v>
      </c>
      <c r="C4" s="126">
        <v>61</v>
      </c>
      <c r="D4" s="126">
        <f>'[1]TC mapping'!D3</f>
        <v>21</v>
      </c>
      <c r="E4" s="126">
        <f>'[1]TC mapping'!E3</f>
        <v>6</v>
      </c>
      <c r="F4" s="126">
        <f>'[1]TC mapping'!F3</f>
        <v>6</v>
      </c>
      <c r="G4" s="126">
        <f>'[1]TC mapping'!G3</f>
        <v>33</v>
      </c>
      <c r="I4" s="145" t="s">
        <v>453</v>
      </c>
      <c r="J4" s="126">
        <f>'[1]TC mapping'!D8</f>
        <v>90</v>
      </c>
      <c r="K4" s="126">
        <f>'[1]TC mapping'!E8</f>
        <v>9</v>
      </c>
      <c r="L4" s="126">
        <f>'[1]TC mapping'!F8</f>
        <v>2</v>
      </c>
      <c r="M4" s="126">
        <f>'[1]TC mapping'!G8</f>
        <v>41</v>
      </c>
    </row>
    <row r="5" spans="2:14">
      <c r="B5" s="126" t="s">
        <v>654</v>
      </c>
      <c r="C5" s="126">
        <v>17</v>
      </c>
      <c r="D5" s="126">
        <f>'[1]TC mapping'!D4</f>
        <v>1</v>
      </c>
      <c r="E5" s="126">
        <f>'[1]TC mapping'!E4</f>
        <v>1</v>
      </c>
      <c r="F5" s="126">
        <f>'[1]TC mapping'!F4</f>
        <v>1</v>
      </c>
      <c r="G5" s="126">
        <f>'[1]TC mapping'!G4</f>
        <v>3</v>
      </c>
    </row>
    <row r="6" spans="2:14">
      <c r="B6" s="145" t="s">
        <v>655</v>
      </c>
      <c r="C6" s="126">
        <v>142</v>
      </c>
      <c r="D6" s="126">
        <f>'[1]TC mapping'!D5</f>
        <v>118</v>
      </c>
      <c r="E6" s="126">
        <f>'[1]TC mapping'!E5</f>
        <v>12</v>
      </c>
      <c r="F6" s="126">
        <f>'[1]TC mapping'!F5</f>
        <v>12</v>
      </c>
      <c r="G6" s="126">
        <f>'[1]TC mapping'!G5</f>
        <v>142</v>
      </c>
    </row>
    <row r="7" spans="2:14" ht="15.75" thickBot="1"/>
    <row r="8" spans="2:14" ht="16.5" thickBot="1">
      <c r="B8" s="203" t="s">
        <v>460</v>
      </c>
      <c r="C8" s="204"/>
      <c r="D8" s="204"/>
      <c r="E8" s="204"/>
      <c r="F8" s="204"/>
      <c r="G8" s="204"/>
      <c r="H8" s="204"/>
      <c r="I8" s="204"/>
      <c r="J8" s="204"/>
      <c r="K8" s="204"/>
      <c r="L8" s="204"/>
      <c r="M8" s="204"/>
      <c r="N8" s="205"/>
    </row>
    <row r="9" spans="2:14">
      <c r="B9" s="191" t="s">
        <v>656</v>
      </c>
      <c r="C9" s="191" t="s">
        <v>310</v>
      </c>
      <c r="D9" s="191" t="s">
        <v>5</v>
      </c>
      <c r="E9" s="191" t="s">
        <v>463</v>
      </c>
      <c r="F9" s="192" t="s">
        <v>462</v>
      </c>
      <c r="G9" s="192" t="s">
        <v>657</v>
      </c>
      <c r="I9" s="193" t="s">
        <v>454</v>
      </c>
      <c r="J9" s="193" t="s">
        <v>455</v>
      </c>
      <c r="K9" s="193" t="s">
        <v>456</v>
      </c>
      <c r="L9" s="193" t="s">
        <v>465</v>
      </c>
      <c r="M9" s="193" t="s">
        <v>458</v>
      </c>
      <c r="N9" s="193" t="s">
        <v>462</v>
      </c>
    </row>
    <row r="10" spans="2:14">
      <c r="B10" s="145" t="s">
        <v>453</v>
      </c>
      <c r="C10" s="126">
        <f>TCvsSCvsLvLvsTools!D14</f>
        <v>24</v>
      </c>
      <c r="D10" s="126">
        <f>TCvsSCvsLvLvsTools!E14</f>
        <v>10</v>
      </c>
      <c r="E10" s="126">
        <v>8</v>
      </c>
      <c r="F10" s="126">
        <v>100</v>
      </c>
      <c r="G10" s="194">
        <v>142</v>
      </c>
      <c r="I10" s="193" t="s">
        <v>453</v>
      </c>
      <c r="J10" s="126">
        <f>'[1]TC mapping'!D17</f>
        <v>28</v>
      </c>
      <c r="K10" s="126">
        <f>'[1]TC mapping'!E17</f>
        <v>1</v>
      </c>
      <c r="L10" s="126">
        <f>'[1]TC mapping'!F17</f>
        <v>8</v>
      </c>
      <c r="M10" s="126">
        <f>'[1]TC mapping'!G17</f>
        <v>4</v>
      </c>
      <c r="N10" s="126">
        <f>'[1]TC mapping'!H17</f>
        <v>101</v>
      </c>
    </row>
    <row r="11" spans="2:14">
      <c r="B11" s="126" t="s">
        <v>464</v>
      </c>
      <c r="C11" s="126">
        <f>TCvsSCvsLvLvsTools!D13</f>
        <v>10</v>
      </c>
      <c r="D11" s="126">
        <f>TCvsSCvsLvLvsTools!E13</f>
        <v>3</v>
      </c>
      <c r="E11" s="126"/>
      <c r="F11" s="126"/>
      <c r="G11" s="126"/>
    </row>
    <row r="12" spans="2:14">
      <c r="B12" s="125"/>
      <c r="C12" s="125"/>
      <c r="D12" s="125"/>
      <c r="E12" s="125"/>
      <c r="F12" s="125"/>
      <c r="G12" s="125"/>
      <c r="I12" s="193" t="s">
        <v>658</v>
      </c>
      <c r="J12" s="193" t="s">
        <v>659</v>
      </c>
      <c r="K12" s="193" t="s">
        <v>1</v>
      </c>
      <c r="L12" s="193" t="s">
        <v>667</v>
      </c>
    </row>
    <row r="13" spans="2:14" ht="15.75">
      <c r="B13" s="206" t="s">
        <v>660</v>
      </c>
      <c r="C13" s="207"/>
      <c r="D13" s="207"/>
      <c r="E13" s="207"/>
      <c r="F13" s="207"/>
      <c r="G13" s="207"/>
      <c r="H13" s="207"/>
      <c r="I13" s="126" t="s">
        <v>661</v>
      </c>
      <c r="J13" s="126">
        <f>C11</f>
        <v>10</v>
      </c>
      <c r="K13" s="126">
        <f>C16</f>
        <v>10</v>
      </c>
      <c r="L13" s="126">
        <v>11</v>
      </c>
    </row>
    <row r="14" spans="2:14">
      <c r="B14" s="191" t="s">
        <v>656</v>
      </c>
      <c r="C14" s="191" t="s">
        <v>310</v>
      </c>
      <c r="D14" s="191" t="s">
        <v>5</v>
      </c>
      <c r="E14" s="191" t="s">
        <v>463</v>
      </c>
      <c r="F14" s="192" t="s">
        <v>462</v>
      </c>
      <c r="G14" s="192" t="s">
        <v>657</v>
      </c>
      <c r="I14" s="126" t="s">
        <v>662</v>
      </c>
      <c r="J14" s="126">
        <f>D11</f>
        <v>3</v>
      </c>
      <c r="K14" s="126">
        <f>D16</f>
        <v>2</v>
      </c>
      <c r="L14" s="126">
        <v>3</v>
      </c>
    </row>
    <row r="15" spans="2:14">
      <c r="B15" s="145" t="s">
        <v>453</v>
      </c>
      <c r="C15" s="127">
        <f>TCvsSCvsLvLvsTools!D23</f>
        <v>23</v>
      </c>
      <c r="D15" s="127">
        <f>TCvsSCvsLvLvsTools!E23</f>
        <v>8</v>
      </c>
      <c r="E15" s="127">
        <v>3</v>
      </c>
      <c r="F15" s="127">
        <v>108</v>
      </c>
      <c r="G15" s="127">
        <v>142</v>
      </c>
      <c r="I15" s="126" t="s">
        <v>462</v>
      </c>
      <c r="J15" s="126">
        <f>F10</f>
        <v>100</v>
      </c>
      <c r="K15" s="126">
        <f>F15</f>
        <v>108</v>
      </c>
      <c r="L15" s="126">
        <v>96</v>
      </c>
    </row>
    <row r="16" spans="2:14">
      <c r="B16" s="126" t="s">
        <v>464</v>
      </c>
      <c r="C16" s="127">
        <f>TCvsSCvsLvLvsTools!D22</f>
        <v>10</v>
      </c>
      <c r="D16" s="127">
        <f>TCvsSCvsLvLvsTools!E22</f>
        <v>2</v>
      </c>
      <c r="E16" s="127"/>
      <c r="F16" s="127"/>
      <c r="G16" s="127"/>
      <c r="H16" s="196"/>
      <c r="I16" s="126" t="s">
        <v>461</v>
      </c>
      <c r="J16" s="126">
        <f>SUM(C10:E10)</f>
        <v>42</v>
      </c>
      <c r="K16" s="126">
        <f>SUM(C15:E15)</f>
        <v>34</v>
      </c>
      <c r="L16" s="126">
        <v>46</v>
      </c>
    </row>
    <row r="17" spans="2:11">
      <c r="B17" s="125"/>
      <c r="C17" s="125"/>
      <c r="D17" s="125"/>
      <c r="E17" s="125"/>
      <c r="F17" s="125"/>
      <c r="G17" s="125"/>
    </row>
    <row r="18" spans="2:11">
      <c r="B18" s="125"/>
      <c r="C18" s="125"/>
      <c r="D18" s="125"/>
      <c r="E18" s="125"/>
      <c r="F18" s="125"/>
      <c r="G18" s="125"/>
      <c r="I18" s="125"/>
      <c r="J18" s="125"/>
      <c r="K18" s="125"/>
    </row>
    <row r="19" spans="2:11">
      <c r="B19" s="125"/>
      <c r="C19" s="125"/>
      <c r="D19" s="125"/>
      <c r="E19" s="125"/>
      <c r="F19" s="125"/>
      <c r="G19" s="125"/>
      <c r="I19" s="125"/>
      <c r="J19" s="125"/>
      <c r="K19" s="125"/>
    </row>
    <row r="20" spans="2:11">
      <c r="B20" s="125"/>
      <c r="C20" s="125"/>
      <c r="D20" s="125"/>
      <c r="E20" s="125"/>
      <c r="F20" s="125"/>
      <c r="G20" s="125"/>
      <c r="I20" s="125"/>
      <c r="J20" s="125"/>
      <c r="K20" s="125"/>
    </row>
    <row r="21" spans="2:11">
      <c r="B21" s="125"/>
      <c r="C21" s="125"/>
      <c r="D21" s="125"/>
      <c r="E21" s="125"/>
      <c r="F21" s="125"/>
      <c r="G21" s="125"/>
      <c r="I21" s="125"/>
      <c r="J21" s="125"/>
      <c r="K21" s="125"/>
    </row>
    <row r="22" spans="2:11">
      <c r="B22" s="125"/>
      <c r="C22" s="125"/>
      <c r="D22" s="125"/>
      <c r="E22" s="125"/>
      <c r="F22" s="125"/>
      <c r="G22" s="125"/>
      <c r="I22" s="125"/>
      <c r="J22" s="125"/>
      <c r="K22" s="125"/>
    </row>
    <row r="23" spans="2:11">
      <c r="B23" s="125"/>
      <c r="C23" s="125"/>
      <c r="D23" s="125"/>
      <c r="E23" s="125"/>
      <c r="F23" s="125"/>
      <c r="G23" s="125"/>
      <c r="I23" s="125"/>
      <c r="J23" s="125"/>
      <c r="K23" s="125"/>
    </row>
    <row r="24" spans="2:11">
      <c r="B24" s="125"/>
      <c r="C24" s="125"/>
      <c r="D24" s="125"/>
      <c r="E24" s="125"/>
      <c r="F24" s="125"/>
      <c r="G24" s="125"/>
      <c r="I24" s="125"/>
      <c r="J24" s="125"/>
      <c r="K24" s="125"/>
    </row>
    <row r="25" spans="2:11">
      <c r="B25" s="125"/>
      <c r="C25" s="125"/>
      <c r="D25" s="125"/>
      <c r="E25" s="125"/>
      <c r="F25" s="125"/>
      <c r="G25" s="125"/>
      <c r="I25" s="125"/>
      <c r="J25" s="125"/>
      <c r="K25" s="125"/>
    </row>
    <row r="26" spans="2:11">
      <c r="B26" s="125"/>
      <c r="C26" s="125"/>
      <c r="D26" s="125"/>
      <c r="E26" s="125"/>
      <c r="F26" s="125"/>
      <c r="G26" s="125"/>
      <c r="I26" s="125"/>
      <c r="J26" s="125"/>
      <c r="K26" s="125"/>
    </row>
    <row r="27" spans="2:11">
      <c r="B27" s="125"/>
      <c r="C27" s="125"/>
      <c r="D27" s="125"/>
      <c r="E27" s="125"/>
      <c r="F27" s="125"/>
      <c r="G27" s="125"/>
      <c r="I27" s="125"/>
      <c r="J27" s="125"/>
      <c r="K27" s="125"/>
    </row>
    <row r="28" spans="2:11">
      <c r="B28" s="125"/>
      <c r="C28" s="125"/>
      <c r="D28" s="125"/>
      <c r="E28" s="125"/>
      <c r="F28" s="125"/>
      <c r="G28" s="125"/>
      <c r="I28" s="125"/>
      <c r="J28" s="125"/>
      <c r="K28" s="125"/>
    </row>
    <row r="29" spans="2:11">
      <c r="B29" s="125"/>
      <c r="C29" s="125"/>
      <c r="D29" s="125"/>
      <c r="E29" s="125"/>
      <c r="F29" s="125"/>
      <c r="G29" s="125"/>
      <c r="I29" s="125"/>
      <c r="J29" s="125"/>
      <c r="K29" s="125"/>
    </row>
    <row r="30" spans="2:11">
      <c r="B30" s="125"/>
      <c r="C30" s="125"/>
      <c r="D30" s="125"/>
      <c r="E30" s="125"/>
      <c r="F30" s="125"/>
      <c r="G30" s="125"/>
      <c r="I30" s="125"/>
      <c r="J30" s="125"/>
      <c r="K30" s="125"/>
    </row>
    <row r="31" spans="2:11">
      <c r="B31" s="125"/>
      <c r="C31" s="125"/>
      <c r="D31" s="125"/>
      <c r="E31" s="125"/>
      <c r="F31" s="125"/>
      <c r="G31" s="125"/>
      <c r="I31" s="125"/>
      <c r="J31" s="125"/>
      <c r="K31" s="125"/>
    </row>
  </sheetData>
  <mergeCells count="3">
    <mergeCell ref="B1:M1"/>
    <mergeCell ref="B8:N8"/>
    <mergeCell ref="B13:H1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O167"/>
  <sheetViews>
    <sheetView showGridLines="0" topLeftCell="D29" zoomScale="90" zoomScaleNormal="90" workbookViewId="0">
      <selection activeCell="D14" sqref="D14"/>
    </sheetView>
  </sheetViews>
  <sheetFormatPr defaultRowHeight="15"/>
  <cols>
    <col min="1" max="1" width="9.140625" style="135"/>
    <col min="2" max="2" width="17.5703125" style="120" bestFit="1" customWidth="1"/>
    <col min="3" max="3" width="47.140625" style="125" customWidth="1"/>
    <col min="4" max="4" width="24.7109375" style="125" customWidth="1"/>
    <col min="5" max="5" width="18.28515625" style="125" customWidth="1"/>
    <col min="6" max="6" width="16.7109375" style="125" customWidth="1"/>
    <col min="7" max="7" width="24" style="125" customWidth="1"/>
    <col min="8" max="8" width="41.140625" style="125" customWidth="1"/>
    <col min="9" max="9" width="25.42578125" style="125" customWidth="1"/>
    <col min="10" max="10" width="18.42578125" style="125" customWidth="1"/>
    <col min="11" max="11" width="6.5703125" style="125" customWidth="1"/>
    <col min="12" max="12" width="5.42578125" style="125" customWidth="1"/>
    <col min="13" max="13" width="36.42578125" style="119" bestFit="1" customWidth="1"/>
    <col min="14" max="14" width="10" style="119" bestFit="1" customWidth="1"/>
    <col min="15" max="15" width="11.85546875" style="119" bestFit="1" customWidth="1"/>
    <col min="16" max="16" width="5.85546875" style="119" customWidth="1"/>
    <col min="17" max="16384" width="9.140625" style="119"/>
  </cols>
  <sheetData>
    <row r="1" spans="2:15" ht="35.25" customHeight="1">
      <c r="B1" s="221" t="s">
        <v>446</v>
      </c>
      <c r="C1" s="222"/>
      <c r="D1" s="222"/>
      <c r="E1" s="222"/>
      <c r="F1" s="222"/>
      <c r="G1" s="222"/>
      <c r="H1" s="222"/>
      <c r="I1" s="222"/>
      <c r="J1" s="222"/>
      <c r="K1" s="222"/>
      <c r="L1" s="222"/>
      <c r="M1" s="222"/>
      <c r="N1" s="222"/>
      <c r="O1" s="222"/>
    </row>
    <row r="2" spans="2:15">
      <c r="C2" s="121" t="s">
        <v>447</v>
      </c>
      <c r="D2" s="122" t="s">
        <v>310</v>
      </c>
      <c r="E2" s="122" t="s">
        <v>5</v>
      </c>
      <c r="F2" s="122" t="s">
        <v>6</v>
      </c>
      <c r="G2" s="122" t="s">
        <v>448</v>
      </c>
      <c r="H2" s="123" t="s">
        <v>11</v>
      </c>
      <c r="I2" s="124"/>
      <c r="J2" s="124"/>
    </row>
    <row r="3" spans="2:15" ht="20.25" customHeight="1">
      <c r="C3" s="126" t="s">
        <v>449</v>
      </c>
      <c r="D3" s="127">
        <f>COUNTIF($N$26:$N$58, "Level A")</f>
        <v>21</v>
      </c>
      <c r="E3" s="127">
        <f>COUNTIF($N$26:$N$58, "Level AA")</f>
        <v>6</v>
      </c>
      <c r="F3" s="127">
        <f>COUNTIF($N$26:$N$58,"Level AAA")</f>
        <v>6</v>
      </c>
      <c r="G3" s="128">
        <f>SUM(D3:F3)</f>
        <v>33</v>
      </c>
      <c r="H3" s="129" t="s">
        <v>450</v>
      </c>
      <c r="I3" s="130"/>
      <c r="J3" s="130"/>
    </row>
    <row r="4" spans="2:15">
      <c r="C4" s="126" t="s">
        <v>451</v>
      </c>
      <c r="D4" s="127">
        <f>COUNTIF($G$26:$G$167, "WCAG2.1 - Level A")</f>
        <v>1</v>
      </c>
      <c r="E4" s="127">
        <f>COUNTIF($G$26:$G$167, "WCAG2.1 - Level AA")</f>
        <v>1</v>
      </c>
      <c r="F4" s="127">
        <f>COUNTIF($G$26:$G$167, "WCAG2.1 - Level AAA")</f>
        <v>1</v>
      </c>
      <c r="G4" s="128">
        <f>SUM(D4:F4)</f>
        <v>3</v>
      </c>
      <c r="H4" s="131" t="s">
        <v>452</v>
      </c>
      <c r="I4" s="132"/>
      <c r="J4" s="132"/>
    </row>
    <row r="5" spans="2:15">
      <c r="C5" s="126" t="s">
        <v>453</v>
      </c>
      <c r="D5" s="127">
        <v>118</v>
      </c>
      <c r="E5" s="127">
        <v>12</v>
      </c>
      <c r="F5" s="127">
        <v>12</v>
      </c>
      <c r="G5" s="128">
        <f>SUM(D5:F5)</f>
        <v>142</v>
      </c>
      <c r="H5" s="132"/>
      <c r="I5" s="132"/>
      <c r="J5" s="132"/>
    </row>
    <row r="7" spans="2:15" ht="21.75" customHeight="1">
      <c r="C7" s="121" t="s">
        <v>454</v>
      </c>
      <c r="D7" s="128" t="s">
        <v>455</v>
      </c>
      <c r="E7" s="128" t="s">
        <v>456</v>
      </c>
      <c r="F7" s="128" t="s">
        <v>457</v>
      </c>
      <c r="G7" s="133" t="s">
        <v>458</v>
      </c>
      <c r="H7" s="223" t="s">
        <v>459</v>
      </c>
      <c r="I7" s="130"/>
      <c r="J7" s="130"/>
    </row>
    <row r="8" spans="2:15" ht="22.5" customHeight="1">
      <c r="C8" s="121" t="s">
        <v>453</v>
      </c>
      <c r="D8" s="127">
        <f>COUNTIF($F$26:$F$167,"Failures")</f>
        <v>90</v>
      </c>
      <c r="E8" s="127">
        <f>COUNTIF($F$26:$F$167,"Sufficient")</f>
        <v>9</v>
      </c>
      <c r="F8" s="127">
        <f>COUNTIF($F$26:$F$167,"Advisory")</f>
        <v>2</v>
      </c>
      <c r="G8" s="127">
        <f>COUNTIF($F$26:$F$167,"User Case-Failure")</f>
        <v>41</v>
      </c>
      <c r="H8" s="223"/>
      <c r="I8" s="130"/>
      <c r="J8" s="130"/>
    </row>
    <row r="10" spans="2:15">
      <c r="C10" s="217" t="s">
        <v>460</v>
      </c>
      <c r="D10" s="217"/>
      <c r="E10" s="217"/>
      <c r="F10" s="217"/>
      <c r="G10" s="217"/>
      <c r="H10" s="217"/>
    </row>
    <row r="11" spans="2:15">
      <c r="C11" s="218" t="s">
        <v>460</v>
      </c>
      <c r="D11" s="220" t="s">
        <v>461</v>
      </c>
      <c r="E11" s="220"/>
      <c r="F11" s="220"/>
      <c r="G11" s="210" t="s">
        <v>462</v>
      </c>
    </row>
    <row r="12" spans="2:15">
      <c r="C12" s="219"/>
      <c r="D12" s="128" t="s">
        <v>310</v>
      </c>
      <c r="E12" s="128" t="s">
        <v>5</v>
      </c>
      <c r="F12" s="133" t="s">
        <v>463</v>
      </c>
      <c r="G12" s="211"/>
    </row>
    <row r="13" spans="2:15">
      <c r="C13" s="134" t="s">
        <v>464</v>
      </c>
      <c r="D13" s="127">
        <f>COUNTIF($N$61:$N$75, "Level A")</f>
        <v>10</v>
      </c>
      <c r="E13" s="127">
        <f>COUNTIF($N$61:$N$75, "Level AA")</f>
        <v>3</v>
      </c>
      <c r="F13" s="213">
        <f>O64</f>
        <v>8</v>
      </c>
      <c r="G13" s="208">
        <f>O61</f>
        <v>100</v>
      </c>
    </row>
    <row r="14" spans="2:15">
      <c r="C14" s="134" t="s">
        <v>453</v>
      </c>
      <c r="D14" s="127">
        <v>24</v>
      </c>
      <c r="E14" s="127">
        <v>10</v>
      </c>
      <c r="F14" s="212"/>
      <c r="G14" s="208"/>
    </row>
    <row r="15" spans="2:15">
      <c r="C15" s="120"/>
      <c r="D15" s="135"/>
      <c r="E15" s="135"/>
      <c r="F15" s="120"/>
      <c r="G15" s="120"/>
    </row>
    <row r="16" spans="2:15">
      <c r="C16" s="121" t="s">
        <v>454</v>
      </c>
      <c r="D16" s="128" t="s">
        <v>455</v>
      </c>
      <c r="E16" s="128" t="s">
        <v>456</v>
      </c>
      <c r="F16" s="128" t="s">
        <v>465</v>
      </c>
      <c r="G16" s="133" t="s">
        <v>458</v>
      </c>
      <c r="H16" s="133" t="s">
        <v>462</v>
      </c>
    </row>
    <row r="17" spans="1:15">
      <c r="C17" s="121" t="s">
        <v>453</v>
      </c>
      <c r="D17" s="127">
        <f>COUNTIF($I$26:$I$167,"Failures")</f>
        <v>28</v>
      </c>
      <c r="E17" s="127">
        <f>COUNTIF($I$26:$I$167,"Sufficient")</f>
        <v>1</v>
      </c>
      <c r="F17" s="127">
        <f>COUNTIF($I$26:$I$167,"Best Practice")</f>
        <v>8</v>
      </c>
      <c r="G17" s="127">
        <f>COUNTIF($I$26:$I$167,"User Case-Failure")</f>
        <v>5</v>
      </c>
      <c r="H17" s="127">
        <f>COUNTIF($I$26:$I$167,"Not Identified")</f>
        <v>100</v>
      </c>
    </row>
    <row r="18" spans="1:15">
      <c r="C18" s="136"/>
      <c r="D18" s="135"/>
      <c r="E18" s="135"/>
      <c r="F18" s="135"/>
      <c r="G18" s="135"/>
      <c r="H18" s="135"/>
    </row>
    <row r="19" spans="1:15">
      <c r="C19" s="217" t="s">
        <v>466</v>
      </c>
      <c r="D19" s="217"/>
      <c r="E19" s="217"/>
      <c r="F19" s="217"/>
      <c r="G19" s="217"/>
      <c r="H19" s="217"/>
    </row>
    <row r="20" spans="1:15">
      <c r="C20" s="218" t="s">
        <v>466</v>
      </c>
      <c r="D20" s="220" t="s">
        <v>461</v>
      </c>
      <c r="E20" s="220"/>
      <c r="F20" s="220"/>
      <c r="G20" s="210" t="s">
        <v>462</v>
      </c>
      <c r="H20" s="210"/>
    </row>
    <row r="21" spans="1:15">
      <c r="C21" s="219"/>
      <c r="D21" s="128" t="s">
        <v>310</v>
      </c>
      <c r="E21" s="128" t="s">
        <v>5</v>
      </c>
      <c r="F21" s="133" t="s">
        <v>463</v>
      </c>
      <c r="G21" s="211"/>
      <c r="H21" s="211"/>
    </row>
    <row r="22" spans="1:15">
      <c r="C22" s="134" t="s">
        <v>464</v>
      </c>
      <c r="D22" s="127">
        <f>COUNTIF($N$79:$N$92, "Level A")</f>
        <v>10</v>
      </c>
      <c r="E22" s="127">
        <f>COUNTIF($N$79:$N$92, "Level AA")</f>
        <v>2</v>
      </c>
      <c r="F22" s="213">
        <f>O91</f>
        <v>3</v>
      </c>
      <c r="G22" s="208">
        <f>O92</f>
        <v>108</v>
      </c>
      <c r="H22" s="208"/>
    </row>
    <row r="23" spans="1:15">
      <c r="C23" s="134" t="s">
        <v>453</v>
      </c>
      <c r="D23" s="127">
        <v>23</v>
      </c>
      <c r="E23" s="127">
        <v>8</v>
      </c>
      <c r="F23" s="212"/>
      <c r="G23" s="208"/>
      <c r="H23" s="208"/>
    </row>
    <row r="24" spans="1:15" ht="15.75" thickBot="1">
      <c r="C24" s="135"/>
      <c r="D24" s="135"/>
      <c r="E24" s="135"/>
      <c r="F24" s="135"/>
      <c r="G24" s="135"/>
      <c r="H24" s="135"/>
    </row>
    <row r="25" spans="1:15">
      <c r="A25" s="137" t="s">
        <v>467</v>
      </c>
      <c r="B25" s="138" t="s">
        <v>468</v>
      </c>
      <c r="C25" s="138" t="s">
        <v>469</v>
      </c>
      <c r="D25" s="138" t="s">
        <v>470</v>
      </c>
      <c r="E25" s="138" t="s">
        <v>471</v>
      </c>
      <c r="F25" s="138" t="s">
        <v>472</v>
      </c>
      <c r="G25" s="138" t="s">
        <v>473</v>
      </c>
      <c r="H25" s="139" t="s">
        <v>474</v>
      </c>
      <c r="I25" s="124" t="s">
        <v>475</v>
      </c>
      <c r="J25" s="122" t="s">
        <v>476</v>
      </c>
      <c r="K25" s="138" t="s">
        <v>477</v>
      </c>
      <c r="M25" s="137" t="s">
        <v>478</v>
      </c>
      <c r="N25" s="138" t="s">
        <v>392</v>
      </c>
      <c r="O25" s="139" t="s">
        <v>479</v>
      </c>
    </row>
    <row r="26" spans="1:15">
      <c r="A26" s="140">
        <v>1</v>
      </c>
      <c r="B26" s="208" t="s">
        <v>480</v>
      </c>
      <c r="C26" s="126" t="s">
        <v>481</v>
      </c>
      <c r="D26" s="126" t="s">
        <v>482</v>
      </c>
      <c r="E26" s="126" t="s">
        <v>310</v>
      </c>
      <c r="F26" s="126" t="s">
        <v>455</v>
      </c>
      <c r="G26" s="126"/>
      <c r="H26" s="141" t="s">
        <v>483</v>
      </c>
      <c r="I26" s="142" t="s">
        <v>483</v>
      </c>
      <c r="J26" s="126" t="s">
        <v>483</v>
      </c>
      <c r="K26" s="126"/>
      <c r="M26" s="143" t="str">
        <f>LOOKUP(2,1/(COUNTIF($M$25:M25,$D$26:$D$166)=0),$D$26:$D$166)</f>
        <v>4.1.1 Parsing</v>
      </c>
      <c r="N26" s="126" t="s">
        <v>310</v>
      </c>
      <c r="O26" s="144">
        <f>COUNTIF($D$26:$D$167, M26)</f>
        <v>10</v>
      </c>
    </row>
    <row r="27" spans="1:15">
      <c r="A27" s="140">
        <v>2</v>
      </c>
      <c r="B27" s="208"/>
      <c r="C27" s="126" t="s">
        <v>484</v>
      </c>
      <c r="D27" s="126" t="s">
        <v>485</v>
      </c>
      <c r="E27" s="126" t="s">
        <v>6</v>
      </c>
      <c r="F27" s="126" t="s">
        <v>455</v>
      </c>
      <c r="G27" s="126"/>
      <c r="H27" s="141" t="s">
        <v>483</v>
      </c>
      <c r="I27" s="142" t="s">
        <v>483</v>
      </c>
      <c r="J27" s="126" t="s">
        <v>483</v>
      </c>
      <c r="K27" s="126"/>
      <c r="M27" s="143" t="str">
        <f>LOOKUP(2,1/(COUNTIF($M$25:M26,$D$26:$D$166)=0),$D$26:$D$166)</f>
        <v>1.3.1 Info and Relationship</v>
      </c>
      <c r="N27" s="126" t="s">
        <v>310</v>
      </c>
      <c r="O27" s="144">
        <f t="shared" ref="O27:O58" si="0">COUNTIF($D$26:$D$167, M27)</f>
        <v>33</v>
      </c>
    </row>
    <row r="28" spans="1:15">
      <c r="A28" s="140">
        <v>3</v>
      </c>
      <c r="B28" s="208"/>
      <c r="C28" s="126" t="s">
        <v>486</v>
      </c>
      <c r="D28" s="126" t="s">
        <v>21</v>
      </c>
      <c r="E28" s="126" t="s">
        <v>310</v>
      </c>
      <c r="F28" s="145" t="s">
        <v>455</v>
      </c>
      <c r="G28" s="145"/>
      <c r="H28" s="141" t="s">
        <v>483</v>
      </c>
      <c r="I28" s="142" t="s">
        <v>483</v>
      </c>
      <c r="J28" s="126" t="s">
        <v>483</v>
      </c>
      <c r="K28" s="126"/>
      <c r="M28" s="143" t="str">
        <f>LOOKUP(2,1/(COUNTIF($M$25:M27,$D$26:$D$166)=0),$D$26:$D$166)</f>
        <v>1.4.4 Resize Text</v>
      </c>
      <c r="N28" s="126" t="s">
        <v>5</v>
      </c>
      <c r="O28" s="144">
        <f t="shared" si="0"/>
        <v>2</v>
      </c>
    </row>
    <row r="29" spans="1:15">
      <c r="A29" s="140">
        <v>4</v>
      </c>
      <c r="B29" s="208"/>
      <c r="C29" s="126" t="s">
        <v>487</v>
      </c>
      <c r="D29" s="126" t="s">
        <v>488</v>
      </c>
      <c r="E29" s="126" t="s">
        <v>310</v>
      </c>
      <c r="F29" s="145" t="s">
        <v>455</v>
      </c>
      <c r="G29" s="145"/>
      <c r="H29" s="141" t="s">
        <v>483</v>
      </c>
      <c r="I29" s="142" t="s">
        <v>483</v>
      </c>
      <c r="J29" s="126" t="s">
        <v>483</v>
      </c>
      <c r="K29" s="126"/>
      <c r="M29" s="143" t="str">
        <f>LOOKUP(2,1/(COUNTIF($M$25:M28,$D$26:$D$166)=0),$D$26:$D$166)</f>
        <v>4.1.2 Name Role Value</v>
      </c>
      <c r="N29" s="126" t="s">
        <v>310</v>
      </c>
      <c r="O29" s="144">
        <f t="shared" si="0"/>
        <v>3</v>
      </c>
    </row>
    <row r="30" spans="1:15">
      <c r="A30" s="140">
        <v>5</v>
      </c>
      <c r="B30" s="208"/>
      <c r="C30" s="126" t="s">
        <v>489</v>
      </c>
      <c r="D30" s="126" t="s">
        <v>27</v>
      </c>
      <c r="E30" s="126" t="s">
        <v>6</v>
      </c>
      <c r="F30" s="145" t="s">
        <v>455</v>
      </c>
      <c r="G30" s="145"/>
      <c r="H30" s="141" t="s">
        <v>483</v>
      </c>
      <c r="I30" s="142" t="s">
        <v>483</v>
      </c>
      <c r="J30" s="126" t="s">
        <v>483</v>
      </c>
      <c r="K30" s="126"/>
      <c r="M30" s="143" t="str">
        <f>LOOKUP(2,1/(COUNTIF($M$25:M29,$D$26:$D$166)=0),$D$26:$D$166)</f>
        <v>2.1.1 Keyboard</v>
      </c>
      <c r="N30" s="126" t="s">
        <v>310</v>
      </c>
      <c r="O30" s="144">
        <f t="shared" si="0"/>
        <v>10</v>
      </c>
    </row>
    <row r="31" spans="1:15">
      <c r="A31" s="140">
        <v>6</v>
      </c>
      <c r="B31" s="146" t="s">
        <v>490</v>
      </c>
      <c r="C31" s="126" t="s">
        <v>491</v>
      </c>
      <c r="D31" s="145" t="s">
        <v>32</v>
      </c>
      <c r="E31" s="126" t="s">
        <v>310</v>
      </c>
      <c r="F31" s="145" t="s">
        <v>456</v>
      </c>
      <c r="G31" s="145"/>
      <c r="H31" s="147" t="s">
        <v>32</v>
      </c>
      <c r="I31" s="148" t="s">
        <v>456</v>
      </c>
      <c r="J31" s="126" t="s">
        <v>483</v>
      </c>
      <c r="K31" s="126"/>
      <c r="M31" s="143" t="str">
        <f>LOOKUP(2,1/(COUNTIF($M$25:M30,$D$26:$D$166)=0),$D$26:$D$166)</f>
        <v>2.4.3 Focus order</v>
      </c>
      <c r="N31" s="126" t="s">
        <v>310</v>
      </c>
      <c r="O31" s="144">
        <f t="shared" si="0"/>
        <v>4</v>
      </c>
    </row>
    <row r="32" spans="1:15">
      <c r="A32" s="140">
        <v>7</v>
      </c>
      <c r="B32" s="208" t="s">
        <v>492</v>
      </c>
      <c r="C32" s="126" t="s">
        <v>493</v>
      </c>
      <c r="D32" s="126" t="s">
        <v>494</v>
      </c>
      <c r="E32" s="126" t="s">
        <v>310</v>
      </c>
      <c r="F32" s="145" t="s">
        <v>455</v>
      </c>
      <c r="G32" s="126"/>
      <c r="H32" s="141" t="s">
        <v>483</v>
      </c>
      <c r="I32" s="142" t="s">
        <v>483</v>
      </c>
      <c r="J32" s="126" t="s">
        <v>483</v>
      </c>
      <c r="K32" s="126"/>
      <c r="M32" s="143" t="str">
        <f>LOOKUP(2,1/(COUNTIF($M$25:M31,$D$26:$D$166)=0),$D$26:$D$166)</f>
        <v>2.1.2 Keyboard trap</v>
      </c>
      <c r="N32" s="126" t="s">
        <v>310</v>
      </c>
      <c r="O32" s="144">
        <f t="shared" si="0"/>
        <v>1</v>
      </c>
    </row>
    <row r="33" spans="1:15">
      <c r="A33" s="140">
        <v>8</v>
      </c>
      <c r="B33" s="208"/>
      <c r="C33" s="126" t="s">
        <v>495</v>
      </c>
      <c r="D33" s="126" t="s">
        <v>496</v>
      </c>
      <c r="E33" s="126" t="s">
        <v>5</v>
      </c>
      <c r="F33" s="145" t="s">
        <v>455</v>
      </c>
      <c r="G33" s="126"/>
      <c r="H33" s="147" t="s">
        <v>496</v>
      </c>
      <c r="I33" s="148" t="s">
        <v>455</v>
      </c>
      <c r="J33" s="149" t="s">
        <v>0</v>
      </c>
      <c r="K33" s="145" t="s">
        <v>435</v>
      </c>
      <c r="M33" s="143" t="str">
        <f>LOOKUP(2,1/(COUNTIF($M$25:M32,$D$26:$D$166)=0),$D$26:$D$166)</f>
        <v>2.4.7 Focus Visible</v>
      </c>
      <c r="N33" s="126" t="s">
        <v>5</v>
      </c>
      <c r="O33" s="144">
        <f t="shared" si="0"/>
        <v>2</v>
      </c>
    </row>
    <row r="34" spans="1:15">
      <c r="A34" s="140">
        <v>9</v>
      </c>
      <c r="B34" s="208"/>
      <c r="C34" s="126" t="s">
        <v>497</v>
      </c>
      <c r="D34" s="126" t="s">
        <v>496</v>
      </c>
      <c r="E34" s="126" t="s">
        <v>5</v>
      </c>
      <c r="F34" s="145" t="s">
        <v>455</v>
      </c>
      <c r="G34" s="126"/>
      <c r="H34" s="147" t="s">
        <v>496</v>
      </c>
      <c r="I34" s="148" t="s">
        <v>455</v>
      </c>
      <c r="J34" s="149" t="s">
        <v>0</v>
      </c>
      <c r="K34" s="145" t="s">
        <v>435</v>
      </c>
      <c r="L34" s="150"/>
      <c r="M34" s="143" t="str">
        <f>LOOKUP(2,1/(COUNTIF($M$25:M33,$D$26:$D$166)=0),$D$26:$D$166)</f>
        <v>2.2.1 Timing adjustable</v>
      </c>
      <c r="N34" s="126" t="s">
        <v>310</v>
      </c>
      <c r="O34" s="144">
        <f t="shared" si="0"/>
        <v>1</v>
      </c>
    </row>
    <row r="35" spans="1:15">
      <c r="A35" s="140">
        <v>10</v>
      </c>
      <c r="B35" s="208"/>
      <c r="C35" s="126" t="s">
        <v>498</v>
      </c>
      <c r="D35" s="126" t="s">
        <v>499</v>
      </c>
      <c r="E35" s="126" t="s">
        <v>6</v>
      </c>
      <c r="F35" s="145" t="s">
        <v>455</v>
      </c>
      <c r="G35" s="126"/>
      <c r="H35" s="147" t="s">
        <v>496</v>
      </c>
      <c r="I35" s="148" t="s">
        <v>455</v>
      </c>
      <c r="J35" s="149" t="s">
        <v>0</v>
      </c>
      <c r="K35" s="145" t="s">
        <v>435</v>
      </c>
      <c r="M35" s="143" t="str">
        <f>LOOKUP(2,1/(COUNTIF($M$25:M34,$D$26:$D$166)=0),$D$26:$D$166)</f>
        <v>2.5.5 Touch Target</v>
      </c>
      <c r="N35" s="126" t="s">
        <v>6</v>
      </c>
      <c r="O35" s="144">
        <f t="shared" si="0"/>
        <v>1</v>
      </c>
    </row>
    <row r="36" spans="1:15">
      <c r="A36" s="140">
        <v>11</v>
      </c>
      <c r="B36" s="208"/>
      <c r="C36" s="126" t="s">
        <v>500</v>
      </c>
      <c r="D36" s="126" t="s">
        <v>499</v>
      </c>
      <c r="E36" s="126" t="s">
        <v>6</v>
      </c>
      <c r="F36" s="145" t="s">
        <v>455</v>
      </c>
      <c r="G36" s="126"/>
      <c r="H36" s="147" t="s">
        <v>496</v>
      </c>
      <c r="I36" s="148" t="s">
        <v>455</v>
      </c>
      <c r="J36" s="149" t="s">
        <v>0</v>
      </c>
      <c r="K36" s="145" t="s">
        <v>435</v>
      </c>
      <c r="M36" s="143" t="str">
        <f>LOOKUP(2,1/(COUNTIF($M$25:M35,$D$26:$D$166)=0),$D$26:$D$166)</f>
        <v>3.2.2 On Input</v>
      </c>
      <c r="N36" s="126" t="s">
        <v>310</v>
      </c>
      <c r="O36" s="144">
        <f t="shared" si="0"/>
        <v>2</v>
      </c>
    </row>
    <row r="37" spans="1:15">
      <c r="A37" s="140">
        <v>12</v>
      </c>
      <c r="B37" s="208"/>
      <c r="C37" s="126" t="s">
        <v>43</v>
      </c>
      <c r="D37" s="126" t="s">
        <v>44</v>
      </c>
      <c r="E37" s="126" t="s">
        <v>5</v>
      </c>
      <c r="F37" s="145" t="s">
        <v>455</v>
      </c>
      <c r="G37" s="126"/>
      <c r="H37" s="141" t="s">
        <v>483</v>
      </c>
      <c r="I37" s="142" t="s">
        <v>483</v>
      </c>
      <c r="J37" s="126" t="s">
        <v>483</v>
      </c>
      <c r="K37" s="126"/>
      <c r="M37" s="143" t="str">
        <f>LOOKUP(2,1/(COUNTIF($M$25:M36,$D$26:$D$166)=0),$D$26:$D$166)</f>
        <v>3.3.1 Error Identification</v>
      </c>
      <c r="N37" s="126" t="s">
        <v>310</v>
      </c>
      <c r="O37" s="144">
        <f t="shared" si="0"/>
        <v>1</v>
      </c>
    </row>
    <row r="38" spans="1:15">
      <c r="A38" s="140">
        <v>13</v>
      </c>
      <c r="B38" s="208" t="s">
        <v>501</v>
      </c>
      <c r="C38" s="126" t="s">
        <v>502</v>
      </c>
      <c r="D38" s="126" t="s">
        <v>47</v>
      </c>
      <c r="E38" s="126" t="s">
        <v>6</v>
      </c>
      <c r="F38" s="145" t="s">
        <v>455</v>
      </c>
      <c r="G38" s="145" t="s">
        <v>503</v>
      </c>
      <c r="H38" s="141" t="s">
        <v>483</v>
      </c>
      <c r="I38" s="142" t="s">
        <v>483</v>
      </c>
      <c r="J38" s="126" t="s">
        <v>483</v>
      </c>
      <c r="K38" s="126"/>
      <c r="M38" s="143" t="str">
        <f>LOOKUP(2,1/(COUNTIF($M$25:M37,$D$26:$D$166)=0),$D$26:$D$166)</f>
        <v>3.3.2 Labels or Instructions</v>
      </c>
      <c r="N38" s="126" t="s">
        <v>310</v>
      </c>
      <c r="O38" s="144">
        <f t="shared" si="0"/>
        <v>5</v>
      </c>
    </row>
    <row r="39" spans="1:15">
      <c r="A39" s="140">
        <v>14</v>
      </c>
      <c r="B39" s="208"/>
      <c r="C39" s="126" t="s">
        <v>504</v>
      </c>
      <c r="D39" s="126" t="s">
        <v>47</v>
      </c>
      <c r="E39" s="126" t="s">
        <v>6</v>
      </c>
      <c r="F39" s="145" t="s">
        <v>455</v>
      </c>
      <c r="G39" s="126"/>
      <c r="H39" s="141" t="s">
        <v>483</v>
      </c>
      <c r="I39" s="142" t="s">
        <v>483</v>
      </c>
      <c r="J39" s="126" t="s">
        <v>483</v>
      </c>
      <c r="K39" s="126"/>
      <c r="M39" s="143" t="str">
        <f>LOOKUP(2,1/(COUNTIF($M$25:M38,$D$26:$D$166)=0),$D$26:$D$166)</f>
        <v>2.4.6 Headings and Label</v>
      </c>
      <c r="N39" s="126" t="s">
        <v>5</v>
      </c>
      <c r="O39" s="144">
        <f t="shared" si="0"/>
        <v>1</v>
      </c>
    </row>
    <row r="40" spans="1:15">
      <c r="A40" s="140">
        <v>15</v>
      </c>
      <c r="B40" s="208"/>
      <c r="C40" s="126" t="s">
        <v>505</v>
      </c>
      <c r="D40" s="126" t="s">
        <v>506</v>
      </c>
      <c r="E40" s="126" t="s">
        <v>310</v>
      </c>
      <c r="F40" s="145" t="s">
        <v>455</v>
      </c>
      <c r="G40" s="126"/>
      <c r="H40" s="147" t="s">
        <v>506</v>
      </c>
      <c r="I40" s="148" t="s">
        <v>455</v>
      </c>
      <c r="J40" s="126" t="s">
        <v>483</v>
      </c>
      <c r="K40" s="126"/>
      <c r="M40" s="143" t="str">
        <f>LOOKUP(2,1/(COUNTIF($M$25:M39,$D$26:$D$166)=0),$D$26:$D$166)</f>
        <v>1.4.3 Contrast (Minimum)</v>
      </c>
      <c r="N40" s="126" t="s">
        <v>5</v>
      </c>
      <c r="O40" s="144">
        <f t="shared" si="0"/>
        <v>3</v>
      </c>
    </row>
    <row r="41" spans="1:15">
      <c r="A41" s="140">
        <v>16</v>
      </c>
      <c r="B41" s="208"/>
      <c r="C41" s="126" t="s">
        <v>507</v>
      </c>
      <c r="D41" s="126" t="s">
        <v>47</v>
      </c>
      <c r="E41" s="126" t="s">
        <v>6</v>
      </c>
      <c r="F41" s="145" t="s">
        <v>508</v>
      </c>
      <c r="G41" s="126"/>
      <c r="H41" s="141" t="s">
        <v>483</v>
      </c>
      <c r="I41" s="142" t="s">
        <v>483</v>
      </c>
      <c r="J41" s="126" t="s">
        <v>483</v>
      </c>
      <c r="K41" s="126"/>
      <c r="M41" s="143" t="str">
        <f>LOOKUP(2,1/(COUNTIF($M$25:M40,$D$26:$D$166)=0),$D$26:$D$166)</f>
        <v>3.3.3 Error Suggestion</v>
      </c>
      <c r="N41" s="126" t="s">
        <v>5</v>
      </c>
      <c r="O41" s="144">
        <f t="shared" si="0"/>
        <v>1</v>
      </c>
    </row>
    <row r="42" spans="1:15">
      <c r="A42" s="140">
        <v>17</v>
      </c>
      <c r="B42" s="208"/>
      <c r="C42" s="126" t="s">
        <v>509</v>
      </c>
      <c r="D42" s="126" t="s">
        <v>506</v>
      </c>
      <c r="E42" s="126" t="s">
        <v>310</v>
      </c>
      <c r="F42" s="145" t="s">
        <v>455</v>
      </c>
      <c r="G42" s="126"/>
      <c r="H42" s="147" t="s">
        <v>506</v>
      </c>
      <c r="I42" s="148" t="s">
        <v>455</v>
      </c>
      <c r="J42" s="126" t="s">
        <v>483</v>
      </c>
      <c r="K42" s="126"/>
      <c r="M42" s="143" t="str">
        <f>LOOKUP(2,1/(COUNTIF($M$25:M41,$D$26:$D$166)=0),$D$26:$D$166)</f>
        <v>1.4.1 Use of color</v>
      </c>
      <c r="N42" s="126" t="s">
        <v>310</v>
      </c>
      <c r="O42" s="144">
        <f t="shared" si="0"/>
        <v>4</v>
      </c>
    </row>
    <row r="43" spans="1:15">
      <c r="A43" s="140">
        <v>18</v>
      </c>
      <c r="B43" s="208"/>
      <c r="C43" s="126" t="s">
        <v>57</v>
      </c>
      <c r="D43" s="126" t="s">
        <v>47</v>
      </c>
      <c r="E43" s="126" t="s">
        <v>6</v>
      </c>
      <c r="F43" s="126" t="s">
        <v>508</v>
      </c>
      <c r="G43" s="126"/>
      <c r="H43" s="141" t="s">
        <v>483</v>
      </c>
      <c r="I43" s="142" t="s">
        <v>483</v>
      </c>
      <c r="J43" s="126" t="s">
        <v>483</v>
      </c>
      <c r="K43" s="126"/>
      <c r="M43" s="143" t="str">
        <f>LOOKUP(2,1/(COUNTIF($M$25:M42,$D$26:$D$166)=0),$D$26:$D$166)</f>
        <v>1.1.1 Non Text Content</v>
      </c>
      <c r="N43" s="126" t="s">
        <v>310</v>
      </c>
      <c r="O43" s="144">
        <f t="shared" si="0"/>
        <v>14</v>
      </c>
    </row>
    <row r="44" spans="1:15">
      <c r="A44" s="140">
        <v>19</v>
      </c>
      <c r="B44" s="208"/>
      <c r="C44" s="126" t="s">
        <v>510</v>
      </c>
      <c r="D44" s="126" t="s">
        <v>47</v>
      </c>
      <c r="E44" s="126" t="s">
        <v>6</v>
      </c>
      <c r="F44" s="126" t="s">
        <v>508</v>
      </c>
      <c r="G44" s="126"/>
      <c r="H44" s="141" t="s">
        <v>483</v>
      </c>
      <c r="I44" s="142" t="s">
        <v>483</v>
      </c>
      <c r="J44" s="126" t="s">
        <v>483</v>
      </c>
      <c r="K44" s="126"/>
      <c r="M44" s="143" t="str">
        <f>LOOKUP(2,1/(COUNTIF($M$25:M43,$D$26:$D$166)=0),$D$26:$D$166)</f>
        <v>2.4.4 Link Purpose</v>
      </c>
      <c r="N44" s="126" t="s">
        <v>310</v>
      </c>
      <c r="O44" s="144">
        <f t="shared" si="0"/>
        <v>11</v>
      </c>
    </row>
    <row r="45" spans="1:15">
      <c r="A45" s="140">
        <v>20</v>
      </c>
      <c r="B45" s="208"/>
      <c r="C45" s="126" t="s">
        <v>511</v>
      </c>
      <c r="D45" s="126" t="s">
        <v>47</v>
      </c>
      <c r="E45" s="126" t="s">
        <v>6</v>
      </c>
      <c r="F45" s="126" t="s">
        <v>455</v>
      </c>
      <c r="G45" s="126"/>
      <c r="H45" s="141" t="s">
        <v>483</v>
      </c>
      <c r="I45" s="142" t="s">
        <v>483</v>
      </c>
      <c r="J45" s="126" t="s">
        <v>483</v>
      </c>
      <c r="K45" s="126"/>
      <c r="M45" s="143" t="str">
        <f>LOOKUP(2,1/(COUNTIF($M$25:M44,$D$26:$D$166)=0),$D$26:$D$166)</f>
        <v>1.2.3 Audio Description or Media Alternative</v>
      </c>
      <c r="N45" s="126" t="s">
        <v>310</v>
      </c>
      <c r="O45" s="144">
        <f t="shared" si="0"/>
        <v>2</v>
      </c>
    </row>
    <row r="46" spans="1:15">
      <c r="A46" s="140">
        <v>21</v>
      </c>
      <c r="B46" s="208" t="s">
        <v>512</v>
      </c>
      <c r="C46" s="126" t="s">
        <v>513</v>
      </c>
      <c r="D46" s="126" t="s">
        <v>514</v>
      </c>
      <c r="E46" s="126" t="s">
        <v>310</v>
      </c>
      <c r="F46" s="145" t="s">
        <v>508</v>
      </c>
      <c r="G46" s="126"/>
      <c r="H46" s="141" t="s">
        <v>483</v>
      </c>
      <c r="I46" s="142" t="s">
        <v>483</v>
      </c>
      <c r="J46" s="126" t="s">
        <v>483</v>
      </c>
      <c r="K46" s="126"/>
      <c r="M46" s="143" t="str">
        <f>LOOKUP(2,1/(COUNTIF($M$25:M45,$D$26:$D$166)=0),$D$26:$D$166)</f>
        <v>1.2.1 Audio-only and Video-only</v>
      </c>
      <c r="N46" s="126" t="s">
        <v>310</v>
      </c>
      <c r="O46" s="144">
        <f t="shared" si="0"/>
        <v>2</v>
      </c>
    </row>
    <row r="47" spans="1:15">
      <c r="A47" s="140">
        <v>22</v>
      </c>
      <c r="B47" s="208"/>
      <c r="C47" s="126" t="s">
        <v>515</v>
      </c>
      <c r="D47" s="126" t="s">
        <v>514</v>
      </c>
      <c r="E47" s="126" t="s">
        <v>310</v>
      </c>
      <c r="F47" s="145" t="s">
        <v>455</v>
      </c>
      <c r="G47" s="126"/>
      <c r="H47" s="147" t="s">
        <v>514</v>
      </c>
      <c r="I47" s="148" t="s">
        <v>455</v>
      </c>
      <c r="J47" s="149" t="s">
        <v>0</v>
      </c>
      <c r="K47" s="126" t="s">
        <v>436</v>
      </c>
      <c r="M47" s="143" t="str">
        <f>LOOKUP(2,1/(COUNTIF($M$25:M46,$D$26:$D$166)=0),$D$26:$D$166)</f>
        <v>5.2 Design for Backward compatibility</v>
      </c>
      <c r="N47" s="126" t="s">
        <v>6</v>
      </c>
      <c r="O47" s="144">
        <f t="shared" si="0"/>
        <v>1</v>
      </c>
    </row>
    <row r="48" spans="1:15">
      <c r="A48" s="140">
        <v>23</v>
      </c>
      <c r="B48" s="208"/>
      <c r="C48" s="126" t="s">
        <v>516</v>
      </c>
      <c r="D48" s="126" t="s">
        <v>517</v>
      </c>
      <c r="E48" s="126" t="s">
        <v>5</v>
      </c>
      <c r="F48" s="145" t="s">
        <v>455</v>
      </c>
      <c r="G48" s="126"/>
      <c r="H48" s="141" t="s">
        <v>483</v>
      </c>
      <c r="I48" s="142" t="s">
        <v>483</v>
      </c>
      <c r="J48" s="126" t="s">
        <v>483</v>
      </c>
      <c r="K48" s="126"/>
      <c r="M48" s="143" t="str">
        <f>LOOKUP(2,1/(COUNTIF($M$25:M47,$D$26:$D$166)=0),$D$26:$D$166)</f>
        <v>2.3.1 Three Flashes or Below threshold</v>
      </c>
      <c r="N48" s="126" t="s">
        <v>310</v>
      </c>
      <c r="O48" s="144">
        <f t="shared" si="0"/>
        <v>2</v>
      </c>
    </row>
    <row r="49" spans="1:15">
      <c r="A49" s="140">
        <v>24</v>
      </c>
      <c r="B49" s="208"/>
      <c r="C49" s="126" t="s">
        <v>518</v>
      </c>
      <c r="D49" s="126" t="s">
        <v>514</v>
      </c>
      <c r="E49" s="126" t="s">
        <v>310</v>
      </c>
      <c r="F49" s="145" t="s">
        <v>508</v>
      </c>
      <c r="G49" s="126"/>
      <c r="H49" s="141" t="s">
        <v>483</v>
      </c>
      <c r="I49" s="142" t="s">
        <v>483</v>
      </c>
      <c r="J49" s="126" t="s">
        <v>483</v>
      </c>
      <c r="K49" s="126"/>
      <c r="M49" s="143" t="str">
        <f>LOOKUP(2,1/(COUNTIF($M$25:M48,$D$26:$D$166)=0),$D$26:$D$166)</f>
        <v>2.4.2 Page Title</v>
      </c>
      <c r="N49" s="126" t="s">
        <v>310</v>
      </c>
      <c r="O49" s="144">
        <f t="shared" si="0"/>
        <v>3</v>
      </c>
    </row>
    <row r="50" spans="1:15">
      <c r="A50" s="140">
        <v>25</v>
      </c>
      <c r="B50" s="208"/>
      <c r="C50" s="126" t="s">
        <v>519</v>
      </c>
      <c r="D50" s="126" t="s">
        <v>517</v>
      </c>
      <c r="E50" s="126" t="s">
        <v>310</v>
      </c>
      <c r="F50" s="145" t="s">
        <v>455</v>
      </c>
      <c r="G50" s="126"/>
      <c r="H50" s="147" t="s">
        <v>517</v>
      </c>
      <c r="I50" s="148" t="s">
        <v>455</v>
      </c>
      <c r="J50" s="126" t="s">
        <v>483</v>
      </c>
      <c r="K50" s="126"/>
      <c r="M50" s="143" t="str">
        <f>LOOKUP(2,1/(COUNTIF($M$25:M49,$D$26:$D$166)=0),$D$26:$D$166)</f>
        <v>3.1.2 Language of parts</v>
      </c>
      <c r="N50" s="126" t="s">
        <v>5</v>
      </c>
      <c r="O50" s="144">
        <f t="shared" si="0"/>
        <v>3</v>
      </c>
    </row>
    <row r="51" spans="1:15">
      <c r="A51" s="140">
        <v>26</v>
      </c>
      <c r="B51" s="208"/>
      <c r="C51" s="126" t="s">
        <v>520</v>
      </c>
      <c r="D51" s="126" t="s">
        <v>514</v>
      </c>
      <c r="E51" s="126" t="s">
        <v>310</v>
      </c>
      <c r="F51" s="145" t="s">
        <v>455</v>
      </c>
      <c r="G51" s="126"/>
      <c r="H51" s="147" t="s">
        <v>514</v>
      </c>
      <c r="I51" s="148" t="s">
        <v>455</v>
      </c>
      <c r="J51" s="126" t="s">
        <v>483</v>
      </c>
      <c r="K51" s="126"/>
      <c r="M51" s="143" t="str">
        <f>LOOKUP(2,1/(COUNTIF($M$25:M50,$D$26:$D$166)=0),$D$26:$D$166)</f>
        <v>3.1.1 Language of Page</v>
      </c>
      <c r="N51" s="126" t="s">
        <v>310</v>
      </c>
      <c r="O51" s="144">
        <f t="shared" si="0"/>
        <v>6</v>
      </c>
    </row>
    <row r="52" spans="1:15">
      <c r="A52" s="140">
        <v>27</v>
      </c>
      <c r="B52" s="208"/>
      <c r="C52" s="126" t="s">
        <v>521</v>
      </c>
      <c r="D52" s="126" t="s">
        <v>514</v>
      </c>
      <c r="E52" s="126" t="s">
        <v>310</v>
      </c>
      <c r="F52" s="145" t="s">
        <v>455</v>
      </c>
      <c r="G52" s="126"/>
      <c r="H52" s="141" t="s">
        <v>483</v>
      </c>
      <c r="I52" s="142" t="s">
        <v>483</v>
      </c>
      <c r="J52" s="126" t="s">
        <v>483</v>
      </c>
      <c r="K52" s="126"/>
      <c r="M52" s="143" t="str">
        <f>LOOKUP(2,1/(COUNTIF($M$25:M51,$D$26:$D$166)=0),$D$26:$D$166)</f>
        <v>1.4.8 Visual Presentation</v>
      </c>
      <c r="N52" s="126" t="s">
        <v>6</v>
      </c>
      <c r="O52" s="144">
        <f t="shared" si="0"/>
        <v>6</v>
      </c>
    </row>
    <row r="53" spans="1:15">
      <c r="A53" s="140">
        <v>28</v>
      </c>
      <c r="B53" s="208"/>
      <c r="C53" s="126" t="s">
        <v>522</v>
      </c>
      <c r="D53" s="126" t="s">
        <v>517</v>
      </c>
      <c r="E53" s="126" t="s">
        <v>5</v>
      </c>
      <c r="F53" s="145" t="s">
        <v>455</v>
      </c>
      <c r="G53" s="126"/>
      <c r="H53" s="141" t="s">
        <v>483</v>
      </c>
      <c r="I53" s="142" t="s">
        <v>483</v>
      </c>
      <c r="J53" s="126" t="s">
        <v>483</v>
      </c>
      <c r="K53" s="126"/>
      <c r="M53" s="143" t="str">
        <f>LOOKUP(2,1/(COUNTIF($M$25:M52,$D$26:$D$166)=0),$D$26:$D$166)</f>
        <v>2.2.2 Pause stop Hide</v>
      </c>
      <c r="N53" s="126" t="s">
        <v>310</v>
      </c>
      <c r="O53" s="144">
        <f t="shared" si="0"/>
        <v>2</v>
      </c>
    </row>
    <row r="54" spans="1:15">
      <c r="A54" s="140">
        <v>29</v>
      </c>
      <c r="B54" s="208" t="s">
        <v>523</v>
      </c>
      <c r="C54" s="126" t="s">
        <v>524</v>
      </c>
      <c r="D54" s="126" t="s">
        <v>523</v>
      </c>
      <c r="E54" s="126" t="s">
        <v>310</v>
      </c>
      <c r="F54" s="145" t="s">
        <v>455</v>
      </c>
      <c r="G54" s="126"/>
      <c r="H54" s="141" t="s">
        <v>483</v>
      </c>
      <c r="I54" s="142" t="s">
        <v>483</v>
      </c>
      <c r="J54" s="126" t="s">
        <v>483</v>
      </c>
      <c r="K54" s="126"/>
      <c r="M54" s="143" t="str">
        <f>LOOKUP(2,1/(COUNTIF($M$25:M53,$D$26:$D$166)=0),$D$26:$D$166)</f>
        <v>1.4.6 Contrast (Enhanced)</v>
      </c>
      <c r="N54" s="126" t="s">
        <v>6</v>
      </c>
      <c r="O54" s="144">
        <f t="shared" si="0"/>
        <v>2</v>
      </c>
    </row>
    <row r="55" spans="1:15">
      <c r="A55" s="140">
        <v>30</v>
      </c>
      <c r="B55" s="208"/>
      <c r="C55" s="126" t="s">
        <v>525</v>
      </c>
      <c r="D55" s="126" t="s">
        <v>523</v>
      </c>
      <c r="E55" s="126" t="s">
        <v>310</v>
      </c>
      <c r="F55" s="145" t="s">
        <v>455</v>
      </c>
      <c r="G55" s="126"/>
      <c r="H55" s="147" t="s">
        <v>523</v>
      </c>
      <c r="I55" s="148" t="s">
        <v>455</v>
      </c>
      <c r="J55" s="149" t="s">
        <v>0</v>
      </c>
      <c r="K55" s="126" t="s">
        <v>437</v>
      </c>
      <c r="M55" s="143" t="str">
        <f>LOOKUP(2,1/(COUNTIF($M$25:M54,$D$26:$D$166)=0),$D$26:$D$166)</f>
        <v>3.1.4 Abbreviations</v>
      </c>
      <c r="N55" s="126" t="s">
        <v>6</v>
      </c>
      <c r="O55" s="144">
        <f t="shared" si="0"/>
        <v>1</v>
      </c>
    </row>
    <row r="56" spans="1:15">
      <c r="A56" s="140">
        <v>31</v>
      </c>
      <c r="B56" s="208"/>
      <c r="C56" s="126" t="s">
        <v>526</v>
      </c>
      <c r="D56" s="126" t="s">
        <v>523</v>
      </c>
      <c r="E56" s="126" t="s">
        <v>310</v>
      </c>
      <c r="F56" s="145" t="s">
        <v>455</v>
      </c>
      <c r="G56" s="126"/>
      <c r="H56" s="147" t="s">
        <v>523</v>
      </c>
      <c r="I56" s="148" t="s">
        <v>455</v>
      </c>
      <c r="J56" s="126" t="s">
        <v>483</v>
      </c>
      <c r="K56" s="126"/>
      <c r="M56" s="143" t="str">
        <f>LOOKUP(2,1/(COUNTIF($M$25:M55,$D$26:$D$166)=0),$D$26:$D$166)</f>
        <v>1.3.2 Meaningful Sequence</v>
      </c>
      <c r="N56" s="126" t="s">
        <v>310</v>
      </c>
      <c r="O56" s="144">
        <f t="shared" si="0"/>
        <v>1</v>
      </c>
    </row>
    <row r="57" spans="1:15">
      <c r="A57" s="140">
        <v>32</v>
      </c>
      <c r="B57" s="208" t="s">
        <v>527</v>
      </c>
      <c r="C57" s="126" t="s">
        <v>89</v>
      </c>
      <c r="D57" s="126" t="s">
        <v>488</v>
      </c>
      <c r="E57" s="126" t="s">
        <v>310</v>
      </c>
      <c r="F57" s="145" t="s">
        <v>508</v>
      </c>
      <c r="G57" s="126"/>
      <c r="H57" s="147" t="s">
        <v>463</v>
      </c>
      <c r="I57" s="142" t="s">
        <v>463</v>
      </c>
      <c r="J57" s="149" t="s">
        <v>0</v>
      </c>
      <c r="K57" s="145" t="s">
        <v>434</v>
      </c>
      <c r="L57" s="150"/>
      <c r="M57" s="143" t="str">
        <f>LOOKUP(2,1/(COUNTIF($M$25:M56,$D$26:$D$166)=0),$D$26:$D$166)</f>
        <v>3.1.5 Reading level</v>
      </c>
      <c r="N57" s="126" t="s">
        <v>6</v>
      </c>
      <c r="O57" s="144">
        <f t="shared" si="0"/>
        <v>1</v>
      </c>
    </row>
    <row r="58" spans="1:15" ht="15.75" thickBot="1">
      <c r="A58" s="140">
        <v>33</v>
      </c>
      <c r="B58" s="208"/>
      <c r="C58" s="126" t="s">
        <v>90</v>
      </c>
      <c r="D58" s="126" t="s">
        <v>488</v>
      </c>
      <c r="E58" s="126" t="s">
        <v>310</v>
      </c>
      <c r="F58" s="145" t="s">
        <v>508</v>
      </c>
      <c r="G58" s="126"/>
      <c r="H58" s="147" t="s">
        <v>463</v>
      </c>
      <c r="I58" s="142" t="s">
        <v>463</v>
      </c>
      <c r="J58" s="126" t="s">
        <v>483</v>
      </c>
      <c r="K58" s="126"/>
      <c r="M58" s="151" t="str">
        <f>LOOKUP(2,1/(COUNTIF($M$25:M57,$D$26:$D$166)=0),$D$26:$D$166)</f>
        <v>1.3.3 Sensory Characteristics</v>
      </c>
      <c r="N58" s="152" t="s">
        <v>310</v>
      </c>
      <c r="O58" s="144">
        <f t="shared" si="0"/>
        <v>1</v>
      </c>
    </row>
    <row r="59" spans="1:15" ht="15.75" thickBot="1">
      <c r="A59" s="140">
        <v>34</v>
      </c>
      <c r="B59" s="208"/>
      <c r="C59" s="126" t="s">
        <v>528</v>
      </c>
      <c r="D59" s="126" t="s">
        <v>488</v>
      </c>
      <c r="E59" s="126" t="s">
        <v>310</v>
      </c>
      <c r="F59" s="145" t="s">
        <v>456</v>
      </c>
      <c r="G59" s="126"/>
      <c r="H59" s="141" t="s">
        <v>483</v>
      </c>
      <c r="I59" s="142" t="s">
        <v>483</v>
      </c>
      <c r="J59" s="126" t="s">
        <v>483</v>
      </c>
      <c r="K59" s="126"/>
    </row>
    <row r="60" spans="1:15" ht="15.75" thickBot="1">
      <c r="A60" s="153">
        <v>35</v>
      </c>
      <c r="B60" s="209"/>
      <c r="C60" s="152" t="s">
        <v>529</v>
      </c>
      <c r="D60" s="152" t="s">
        <v>488</v>
      </c>
      <c r="E60" s="152" t="s">
        <v>310</v>
      </c>
      <c r="F60" s="154" t="s">
        <v>455</v>
      </c>
      <c r="G60" s="152"/>
      <c r="H60" s="155" t="s">
        <v>463</v>
      </c>
      <c r="I60" s="156" t="s">
        <v>463</v>
      </c>
      <c r="J60" s="149" t="s">
        <v>0</v>
      </c>
      <c r="K60" s="126" t="s">
        <v>664</v>
      </c>
      <c r="M60" s="137" t="s">
        <v>530</v>
      </c>
      <c r="N60" s="138" t="s">
        <v>531</v>
      </c>
      <c r="O60" s="139" t="s">
        <v>388</v>
      </c>
    </row>
    <row r="61" spans="1:15">
      <c r="A61" s="157">
        <v>36</v>
      </c>
      <c r="B61" s="212" t="s">
        <v>532</v>
      </c>
      <c r="C61" s="158" t="s">
        <v>96</v>
      </c>
      <c r="D61" s="158" t="s">
        <v>488</v>
      </c>
      <c r="E61" s="159" t="s">
        <v>310</v>
      </c>
      <c r="F61" s="160" t="s">
        <v>455</v>
      </c>
      <c r="G61" s="158"/>
      <c r="H61" s="161" t="s">
        <v>488</v>
      </c>
      <c r="I61" s="162" t="s">
        <v>455</v>
      </c>
      <c r="J61" s="149" t="s">
        <v>0</v>
      </c>
      <c r="K61" s="145" t="s">
        <v>434</v>
      </c>
      <c r="L61" s="150"/>
      <c r="M61" s="143" t="str">
        <f>LOOKUP(2,1/(COUNTIF($M$60:M60,$H$26:$H$166)=0),$H$26:$H$166)</f>
        <v>Not identified</v>
      </c>
      <c r="N61" s="126" t="s">
        <v>3</v>
      </c>
      <c r="O61" s="141">
        <f>COUNTIF($H$26:$H$167, "Not identified")</f>
        <v>100</v>
      </c>
    </row>
    <row r="62" spans="1:15">
      <c r="A62" s="140">
        <v>37</v>
      </c>
      <c r="B62" s="208"/>
      <c r="C62" s="126" t="s">
        <v>533</v>
      </c>
      <c r="D62" s="126" t="s">
        <v>488</v>
      </c>
      <c r="E62" s="142" t="s">
        <v>310</v>
      </c>
      <c r="F62" s="145" t="s">
        <v>455</v>
      </c>
      <c r="G62" s="141"/>
      <c r="H62" s="141" t="s">
        <v>483</v>
      </c>
      <c r="I62" s="142" t="s">
        <v>483</v>
      </c>
      <c r="J62" s="126" t="s">
        <v>483</v>
      </c>
      <c r="K62" s="126"/>
      <c r="M62" s="163" t="str">
        <f>LOOKUP(2,1/(COUNTIF($M$60:M61,$H$26:$H$166)=0),$H$26:$H$166)</f>
        <v>4.1.2 Name Role Value</v>
      </c>
      <c r="N62" s="126" t="s">
        <v>310</v>
      </c>
      <c r="O62" s="141">
        <f>COUNTIF($H$26:$H$167, "4.1.2 Name Role Value")</f>
        <v>3</v>
      </c>
    </row>
    <row r="63" spans="1:15">
      <c r="A63" s="140">
        <v>38</v>
      </c>
      <c r="B63" s="208"/>
      <c r="C63" s="126" t="s">
        <v>534</v>
      </c>
      <c r="D63" s="126" t="s">
        <v>488</v>
      </c>
      <c r="E63" s="142" t="s">
        <v>310</v>
      </c>
      <c r="F63" s="145" t="s">
        <v>455</v>
      </c>
      <c r="G63" s="126"/>
      <c r="H63" s="149" t="s">
        <v>488</v>
      </c>
      <c r="I63" s="148" t="s">
        <v>455</v>
      </c>
      <c r="J63" s="149" t="s">
        <v>0</v>
      </c>
      <c r="K63" s="145" t="s">
        <v>434</v>
      </c>
      <c r="L63" s="150"/>
      <c r="M63" s="163" t="str">
        <f>LOOKUP(2,1/(COUNTIF($M$60:M62,$H$26:$H$166)=0),$H$26:$H$166)</f>
        <v>4.1.1 Parsing</v>
      </c>
      <c r="N63" s="126" t="s">
        <v>310</v>
      </c>
      <c r="O63" s="141">
        <f>COUNTIF($H$26:$H$167, "4.1.1 Parsing")</f>
        <v>1</v>
      </c>
    </row>
    <row r="64" spans="1:15" ht="15.75" thickBot="1">
      <c r="A64" s="164">
        <v>39</v>
      </c>
      <c r="B64" s="213"/>
      <c r="C64" s="165" t="s">
        <v>535</v>
      </c>
      <c r="D64" s="165" t="s">
        <v>488</v>
      </c>
      <c r="E64" s="166" t="s">
        <v>310</v>
      </c>
      <c r="F64" s="167" t="s">
        <v>455</v>
      </c>
      <c r="G64" s="165"/>
      <c r="H64" s="168" t="s">
        <v>488</v>
      </c>
      <c r="I64" s="169" t="s">
        <v>455</v>
      </c>
      <c r="J64" s="149" t="s">
        <v>0</v>
      </c>
      <c r="K64" s="145" t="s">
        <v>434</v>
      </c>
      <c r="M64" s="143" t="str">
        <f>LOOKUP(2,1/(COUNTIF($M$60:M63,$H$26:$H$166)=0),$H$26:$H$166)</f>
        <v>Best Practice</v>
      </c>
      <c r="N64" s="126" t="s">
        <v>3</v>
      </c>
      <c r="O64" s="141">
        <f>COUNTIF($H$26:$H$167, "Best Practice")</f>
        <v>8</v>
      </c>
    </row>
    <row r="65" spans="1:15" ht="15.75" thickBot="1">
      <c r="A65" s="170">
        <v>40</v>
      </c>
      <c r="B65" s="214" t="s">
        <v>536</v>
      </c>
      <c r="C65" s="171" t="s">
        <v>537</v>
      </c>
      <c r="D65" s="171" t="s">
        <v>488</v>
      </c>
      <c r="E65" s="171" t="s">
        <v>310</v>
      </c>
      <c r="F65" s="172" t="s">
        <v>456</v>
      </c>
      <c r="G65" s="171"/>
      <c r="H65" s="173" t="s">
        <v>483</v>
      </c>
      <c r="I65" s="142" t="s">
        <v>483</v>
      </c>
      <c r="J65" s="126" t="s">
        <v>483</v>
      </c>
      <c r="K65" s="126"/>
      <c r="M65" s="143" t="str">
        <f>LOOKUP(2,1/(COUNTIF($M$60:M64,$H$26:$H$166)=0),$H$26:$H$166)</f>
        <v>3.3.2 Labels or Instructions</v>
      </c>
      <c r="N65" s="126" t="s">
        <v>5</v>
      </c>
      <c r="O65" s="141">
        <f>COUNTIF($H$26:$H$167, "3.3.2 Labels or Instructions")</f>
        <v>4</v>
      </c>
    </row>
    <row r="66" spans="1:15" ht="15.75" thickBot="1">
      <c r="A66" s="174">
        <v>41</v>
      </c>
      <c r="B66" s="215"/>
      <c r="C66" s="175" t="s">
        <v>538</v>
      </c>
      <c r="D66" s="175" t="s">
        <v>488</v>
      </c>
      <c r="E66" s="176" t="s">
        <v>310</v>
      </c>
      <c r="F66" s="177" t="s">
        <v>456</v>
      </c>
      <c r="G66" s="178"/>
      <c r="H66" s="178" t="s">
        <v>483</v>
      </c>
      <c r="I66" s="142" t="s">
        <v>483</v>
      </c>
      <c r="J66" s="126" t="s">
        <v>483</v>
      </c>
      <c r="K66" s="126"/>
      <c r="M66" s="163" t="str">
        <f>LOOKUP(2,1/(COUNTIF($M$60:M65,$H$26:$H$166)=0),$H$26:$H$166)</f>
        <v>1.3.1 Info and Relationship</v>
      </c>
      <c r="N66" s="126" t="s">
        <v>310</v>
      </c>
      <c r="O66" s="141">
        <f>COUNTIF($H$26:$H$167, "1.3.1 Info and Relationship")</f>
        <v>6</v>
      </c>
    </row>
    <row r="67" spans="1:15" ht="15.75" thickBot="1">
      <c r="A67" s="170">
        <v>42</v>
      </c>
      <c r="B67" s="214"/>
      <c r="C67" s="171" t="s">
        <v>109</v>
      </c>
      <c r="D67" s="171" t="s">
        <v>488</v>
      </c>
      <c r="E67" s="171" t="s">
        <v>310</v>
      </c>
      <c r="F67" s="172" t="s">
        <v>508</v>
      </c>
      <c r="G67" s="171"/>
      <c r="H67" s="173" t="s">
        <v>483</v>
      </c>
      <c r="I67" s="142" t="s">
        <v>483</v>
      </c>
      <c r="J67" s="126" t="s">
        <v>483</v>
      </c>
      <c r="K67" s="126"/>
      <c r="M67" s="143" t="str">
        <f>LOOKUP(2,1/(COUNTIF($M$60:M66,$H$26:$H$166)=0),$H$26:$H$166)</f>
        <v>1.4.3 Contrast (Minimum)</v>
      </c>
      <c r="N67" s="126" t="s">
        <v>5</v>
      </c>
      <c r="O67" s="141">
        <f>COUNTIF($H$26:$H$167, "1.4.3 Contrast (Minimum)")</f>
        <v>5</v>
      </c>
    </row>
    <row r="68" spans="1:15">
      <c r="A68" s="157">
        <v>43</v>
      </c>
      <c r="B68" s="212"/>
      <c r="C68" s="158" t="s">
        <v>111</v>
      </c>
      <c r="D68" s="158" t="s">
        <v>488</v>
      </c>
      <c r="E68" s="159" t="s">
        <v>310</v>
      </c>
      <c r="F68" s="160" t="s">
        <v>508</v>
      </c>
      <c r="G68" s="179"/>
      <c r="H68" s="179" t="s">
        <v>483</v>
      </c>
      <c r="I68" s="142" t="s">
        <v>483</v>
      </c>
      <c r="J68" s="126" t="s">
        <v>483</v>
      </c>
      <c r="K68" s="126"/>
      <c r="M68" s="163" t="str">
        <f>LOOKUP(2,1/(COUNTIF($M$60:M67,$H$26:$H$166)=0),$H$26:$H$166)</f>
        <v>1.1.1 Non Text Content</v>
      </c>
      <c r="N68" s="126" t="s">
        <v>310</v>
      </c>
      <c r="O68" s="141">
        <f>COUNTIF($H$26:$H$167, "1.1.1 Non Text Content")</f>
        <v>3</v>
      </c>
    </row>
    <row r="69" spans="1:15">
      <c r="A69" s="140">
        <v>44</v>
      </c>
      <c r="B69" s="208"/>
      <c r="C69" s="126" t="s">
        <v>539</v>
      </c>
      <c r="D69" s="126" t="s">
        <v>488</v>
      </c>
      <c r="E69" s="142" t="s">
        <v>310</v>
      </c>
      <c r="F69" s="145" t="s">
        <v>508</v>
      </c>
      <c r="G69" s="141"/>
      <c r="H69" s="141" t="s">
        <v>483</v>
      </c>
      <c r="I69" s="142" t="s">
        <v>483</v>
      </c>
      <c r="J69" s="126" t="s">
        <v>483</v>
      </c>
      <c r="K69" s="126"/>
      <c r="M69" s="163" t="str">
        <f>LOOKUP(2,1/(COUNTIF($M$60:M68,$H$26:$H$166)=0),$H$26:$H$166)</f>
        <v>2.4.4 Link Purpose</v>
      </c>
      <c r="N69" s="126" t="s">
        <v>310</v>
      </c>
      <c r="O69" s="141">
        <f>COUNTIF($H$26:$H$167, "2.4.4 Link Purpose")</f>
        <v>3</v>
      </c>
    </row>
    <row r="70" spans="1:15">
      <c r="A70" s="140">
        <v>45</v>
      </c>
      <c r="B70" s="208"/>
      <c r="C70" s="126" t="s">
        <v>540</v>
      </c>
      <c r="D70" s="126" t="s">
        <v>488</v>
      </c>
      <c r="E70" s="142" t="s">
        <v>310</v>
      </c>
      <c r="F70" s="145" t="s">
        <v>508</v>
      </c>
      <c r="G70" s="141"/>
      <c r="H70" s="141" t="s">
        <v>483</v>
      </c>
      <c r="I70" s="142" t="s">
        <v>483</v>
      </c>
      <c r="J70" s="126" t="s">
        <v>483</v>
      </c>
      <c r="K70" s="126"/>
      <c r="M70" s="163" t="str">
        <f>LOOKUP(2,1/(COUNTIF($M$60:M69,$H$26:$H$166)=0),$H$26:$H$166)</f>
        <v>1.2.2 Captions(Prerecorded)</v>
      </c>
      <c r="N70" s="126" t="s">
        <v>310</v>
      </c>
      <c r="O70" s="141">
        <f>COUNTIF($H$26:$H$167, "1.2.2 Captions(Prerecorded)")</f>
        <v>1</v>
      </c>
    </row>
    <row r="71" spans="1:15">
      <c r="A71" s="140">
        <v>46</v>
      </c>
      <c r="B71" s="208"/>
      <c r="C71" s="126" t="s">
        <v>541</v>
      </c>
      <c r="D71" s="126" t="s">
        <v>488</v>
      </c>
      <c r="E71" s="142" t="s">
        <v>310</v>
      </c>
      <c r="F71" s="145" t="s">
        <v>508</v>
      </c>
      <c r="G71" s="141"/>
      <c r="H71" s="149" t="s">
        <v>488</v>
      </c>
      <c r="I71" s="148" t="s">
        <v>508</v>
      </c>
      <c r="J71" s="149" t="s">
        <v>0</v>
      </c>
      <c r="K71" s="145" t="s">
        <v>434</v>
      </c>
      <c r="L71" s="150"/>
      <c r="M71" s="163" t="str">
        <f>LOOKUP(2,1/(COUNTIF($M$60:M70,$H$26:$H$166)=0),$H$26:$H$166)</f>
        <v>2.4.2 Page Title</v>
      </c>
      <c r="N71" s="126" t="s">
        <v>310</v>
      </c>
      <c r="O71" s="141">
        <f>COUNTIF($H$26:$H$167, "2.4.2 Page Title")</f>
        <v>2</v>
      </c>
    </row>
    <row r="72" spans="1:15" ht="15.75" thickBot="1">
      <c r="A72" s="164">
        <v>47</v>
      </c>
      <c r="B72" s="213"/>
      <c r="C72" s="165" t="s">
        <v>542</v>
      </c>
      <c r="D72" s="165" t="s">
        <v>488</v>
      </c>
      <c r="E72" s="166" t="s">
        <v>310</v>
      </c>
      <c r="F72" s="167" t="s">
        <v>456</v>
      </c>
      <c r="G72" s="180"/>
      <c r="H72" s="180" t="s">
        <v>483</v>
      </c>
      <c r="I72" s="142" t="s">
        <v>483</v>
      </c>
      <c r="J72" s="126" t="s">
        <v>483</v>
      </c>
      <c r="K72" s="126"/>
      <c r="M72" s="163" t="str">
        <f>LOOKUP(2,1/(COUNTIF($M$60:M71,$H$26:$H$166)=0),$H$26:$H$166)</f>
        <v>3.1.1 Language of Page</v>
      </c>
      <c r="N72" s="126" t="s">
        <v>310</v>
      </c>
      <c r="O72" s="141">
        <f>COUNTIF($H$26:$H$167, "3.1.1 Language of Page")</f>
        <v>2</v>
      </c>
    </row>
    <row r="73" spans="1:15" ht="15.75" thickBot="1">
      <c r="A73" s="170">
        <v>48</v>
      </c>
      <c r="B73" s="214"/>
      <c r="C73" s="171" t="s">
        <v>121</v>
      </c>
      <c r="D73" s="171" t="s">
        <v>488</v>
      </c>
      <c r="E73" s="171" t="s">
        <v>310</v>
      </c>
      <c r="F73" s="172" t="s">
        <v>455</v>
      </c>
      <c r="G73" s="171"/>
      <c r="H73" s="173" t="s">
        <v>483</v>
      </c>
      <c r="I73" s="142" t="s">
        <v>483</v>
      </c>
      <c r="J73" s="126" t="s">
        <v>483</v>
      </c>
      <c r="K73" s="126"/>
      <c r="M73" s="143" t="str">
        <f>LOOKUP(2,1/(COUNTIF($M$60:M72,$H$26:$H$166)=0),$H$26:$H$166)</f>
        <v>3.1.2 Language of parts</v>
      </c>
      <c r="N73" s="126" t="s">
        <v>5</v>
      </c>
      <c r="O73" s="141">
        <f>COUNTIF($H$26:$H$167, "3.1.2 Language of parts")</f>
        <v>1</v>
      </c>
    </row>
    <row r="74" spans="1:15">
      <c r="A74" s="157">
        <v>49</v>
      </c>
      <c r="B74" s="212"/>
      <c r="C74" s="158" t="s">
        <v>543</v>
      </c>
      <c r="D74" s="158" t="s">
        <v>488</v>
      </c>
      <c r="E74" s="159" t="s">
        <v>310</v>
      </c>
      <c r="F74" s="160" t="s">
        <v>508</v>
      </c>
      <c r="G74" s="179"/>
      <c r="H74" s="179" t="s">
        <v>483</v>
      </c>
      <c r="I74" s="142" t="s">
        <v>483</v>
      </c>
      <c r="J74" s="126" t="s">
        <v>483</v>
      </c>
      <c r="K74" s="126"/>
      <c r="M74" s="181" t="str">
        <f>LOOKUP(2,1/(COUNTIF($M$60:M73,$H$26:$H$166)=0),$H$26:$H$166)</f>
        <v>2.2.2 Pause stop Hide</v>
      </c>
      <c r="N74" s="126" t="s">
        <v>310</v>
      </c>
      <c r="O74" s="141">
        <f>COUNTIF($H$26:$H$167, "2.2.2 Pause stop Hide")</f>
        <v>2</v>
      </c>
    </row>
    <row r="75" spans="1:15" ht="15.75" thickBot="1">
      <c r="A75" s="164">
        <v>50</v>
      </c>
      <c r="B75" s="213"/>
      <c r="C75" s="165" t="s">
        <v>125</v>
      </c>
      <c r="D75" s="165" t="s">
        <v>488</v>
      </c>
      <c r="E75" s="166" t="s">
        <v>310</v>
      </c>
      <c r="F75" s="167" t="s">
        <v>508</v>
      </c>
      <c r="G75" s="180"/>
      <c r="H75" s="180" t="s">
        <v>483</v>
      </c>
      <c r="I75" s="142" t="s">
        <v>483</v>
      </c>
      <c r="J75" s="126" t="s">
        <v>483</v>
      </c>
      <c r="K75" s="126"/>
      <c r="M75" s="182" t="str">
        <f>LOOKUP(2,1/(COUNTIF($M$60:M74,$H$26:$H$166)=0),$H$26:$H$166)</f>
        <v>2.1.1 Keyboard</v>
      </c>
      <c r="N75" s="126" t="s">
        <v>310</v>
      </c>
      <c r="O75" s="126">
        <f>COUNTIF($H$26:$H$167, "2.1.1 Keyboard")</f>
        <v>1</v>
      </c>
    </row>
    <row r="76" spans="1:15">
      <c r="A76" s="183">
        <v>51</v>
      </c>
      <c r="B76" s="216" t="s">
        <v>544</v>
      </c>
      <c r="C76" s="184" t="s">
        <v>545</v>
      </c>
      <c r="D76" s="184" t="s">
        <v>546</v>
      </c>
      <c r="E76" s="184" t="s">
        <v>310</v>
      </c>
      <c r="F76" s="185" t="s">
        <v>456</v>
      </c>
      <c r="G76" s="184"/>
      <c r="H76" s="186" t="s">
        <v>483</v>
      </c>
      <c r="I76" s="142" t="s">
        <v>483</v>
      </c>
      <c r="J76" s="126" t="s">
        <v>483</v>
      </c>
      <c r="K76" s="126"/>
    </row>
    <row r="77" spans="1:15" ht="15.75" thickBot="1">
      <c r="A77" s="140">
        <v>52</v>
      </c>
      <c r="B77" s="208"/>
      <c r="C77" s="126" t="s">
        <v>547</v>
      </c>
      <c r="D77" s="126" t="s">
        <v>546</v>
      </c>
      <c r="E77" s="126" t="s">
        <v>310</v>
      </c>
      <c r="F77" s="145" t="s">
        <v>508</v>
      </c>
      <c r="G77" s="126"/>
      <c r="H77" s="147" t="s">
        <v>463</v>
      </c>
      <c r="I77" s="142" t="s">
        <v>463</v>
      </c>
      <c r="J77" s="149" t="s">
        <v>0</v>
      </c>
      <c r="K77" s="182" t="s">
        <v>442</v>
      </c>
    </row>
    <row r="78" spans="1:15">
      <c r="A78" s="140">
        <v>53</v>
      </c>
      <c r="B78" s="208"/>
      <c r="C78" s="126" t="s">
        <v>133</v>
      </c>
      <c r="D78" s="126" t="s">
        <v>546</v>
      </c>
      <c r="E78" s="126" t="s">
        <v>310</v>
      </c>
      <c r="F78" s="145" t="s">
        <v>455</v>
      </c>
      <c r="G78" s="126"/>
      <c r="H78" s="147" t="s">
        <v>546</v>
      </c>
      <c r="I78" s="148" t="s">
        <v>455</v>
      </c>
      <c r="J78" s="149" t="s">
        <v>0</v>
      </c>
      <c r="K78" s="145" t="s">
        <v>439</v>
      </c>
      <c r="L78" s="150"/>
      <c r="M78" s="137" t="s">
        <v>548</v>
      </c>
      <c r="N78" s="138" t="s">
        <v>531</v>
      </c>
      <c r="O78" s="139" t="s">
        <v>388</v>
      </c>
    </row>
    <row r="79" spans="1:15">
      <c r="A79" s="140">
        <v>54</v>
      </c>
      <c r="B79" s="208"/>
      <c r="C79" s="126" t="s">
        <v>549</v>
      </c>
      <c r="D79" s="126" t="s">
        <v>546</v>
      </c>
      <c r="E79" s="126" t="s">
        <v>310</v>
      </c>
      <c r="F79" s="145" t="s">
        <v>455</v>
      </c>
      <c r="G79" s="126"/>
      <c r="H79" s="141" t="s">
        <v>483</v>
      </c>
      <c r="I79" s="142" t="s">
        <v>483</v>
      </c>
      <c r="J79" s="126" t="s">
        <v>483</v>
      </c>
      <c r="K79" s="126"/>
      <c r="M79" s="163" t="s">
        <v>488</v>
      </c>
      <c r="N79" s="126" t="s">
        <v>310</v>
      </c>
      <c r="O79" s="141">
        <f>COUNTIFS($J$26:$J$167, "Yes",$K$26:$K$167, "1.3.1")</f>
        <v>8</v>
      </c>
    </row>
    <row r="80" spans="1:15">
      <c r="A80" s="140">
        <v>55</v>
      </c>
      <c r="B80" s="208"/>
      <c r="C80" s="126" t="s">
        <v>550</v>
      </c>
      <c r="D80" s="126" t="s">
        <v>546</v>
      </c>
      <c r="E80" s="126" t="s">
        <v>310</v>
      </c>
      <c r="F80" s="145" t="s">
        <v>456</v>
      </c>
      <c r="G80" s="126"/>
      <c r="H80" s="141" t="s">
        <v>483</v>
      </c>
      <c r="I80" s="142" t="s">
        <v>483</v>
      </c>
      <c r="J80" s="126" t="s">
        <v>483</v>
      </c>
      <c r="K80" s="126"/>
      <c r="M80" s="163" t="s">
        <v>546</v>
      </c>
      <c r="N80" s="145" t="s">
        <v>310</v>
      </c>
      <c r="O80" s="141">
        <f>COUNTIFS($J$26:$J$167, "Yes",$K$26:$K$167, "1.1.1")</f>
        <v>3</v>
      </c>
    </row>
    <row r="81" spans="1:15">
      <c r="A81" s="140">
        <v>56</v>
      </c>
      <c r="B81" s="208"/>
      <c r="C81" s="126" t="s">
        <v>551</v>
      </c>
      <c r="D81" s="126" t="s">
        <v>552</v>
      </c>
      <c r="E81" s="126" t="s">
        <v>310</v>
      </c>
      <c r="F81" s="145" t="s">
        <v>508</v>
      </c>
      <c r="G81" s="126"/>
      <c r="H81" s="141" t="s">
        <v>483</v>
      </c>
      <c r="I81" s="142" t="s">
        <v>483</v>
      </c>
      <c r="J81" s="126" t="s">
        <v>483</v>
      </c>
      <c r="K81" s="126"/>
      <c r="M81" s="163" t="s">
        <v>148</v>
      </c>
      <c r="N81" s="145" t="s">
        <v>310</v>
      </c>
      <c r="O81" s="141">
        <f>COUNTIFS($J$26:$J$167, "Yes",$K$26:$K$167, "1.2.2")</f>
        <v>2</v>
      </c>
    </row>
    <row r="82" spans="1:15">
      <c r="A82" s="140">
        <v>57</v>
      </c>
      <c r="B82" s="208"/>
      <c r="C82" s="126" t="s">
        <v>553</v>
      </c>
      <c r="D82" s="126" t="s">
        <v>546</v>
      </c>
      <c r="E82" s="126" t="s">
        <v>310</v>
      </c>
      <c r="F82" s="145" t="s">
        <v>455</v>
      </c>
      <c r="G82" s="126"/>
      <c r="H82" s="141" t="s">
        <v>483</v>
      </c>
      <c r="I82" s="142" t="s">
        <v>483</v>
      </c>
      <c r="J82" s="126" t="s">
        <v>483</v>
      </c>
      <c r="K82" s="126"/>
      <c r="M82" s="143" t="s">
        <v>496</v>
      </c>
      <c r="N82" s="145" t="s">
        <v>5</v>
      </c>
      <c r="O82" s="141">
        <f>COUNTIFS($J$26:$J$167, "Yes",$K$26:$K$167, "1.4.3")</f>
        <v>5</v>
      </c>
    </row>
    <row r="83" spans="1:15">
      <c r="A83" s="140">
        <v>58</v>
      </c>
      <c r="B83" s="208"/>
      <c r="C83" s="126" t="s">
        <v>554</v>
      </c>
      <c r="D83" s="126" t="s">
        <v>546</v>
      </c>
      <c r="E83" s="126" t="s">
        <v>310</v>
      </c>
      <c r="F83" s="145" t="s">
        <v>455</v>
      </c>
      <c r="G83" s="126"/>
      <c r="H83" s="141" t="s">
        <v>483</v>
      </c>
      <c r="I83" s="142" t="s">
        <v>483</v>
      </c>
      <c r="J83" s="126" t="s">
        <v>483</v>
      </c>
      <c r="K83" s="126"/>
      <c r="M83" s="181" t="s">
        <v>555</v>
      </c>
      <c r="N83" s="145" t="s">
        <v>310</v>
      </c>
      <c r="O83" s="141">
        <f>COUNTIFS($J$26:$J$167, "Yes",$K$26:$K$167, "1.2.3")</f>
        <v>0</v>
      </c>
    </row>
    <row r="84" spans="1:15">
      <c r="A84" s="140">
        <v>59</v>
      </c>
      <c r="B84" s="208"/>
      <c r="C84" s="126" t="s">
        <v>556</v>
      </c>
      <c r="D84" s="126" t="s">
        <v>546</v>
      </c>
      <c r="E84" s="126" t="s">
        <v>310</v>
      </c>
      <c r="F84" s="145" t="s">
        <v>455</v>
      </c>
      <c r="G84" s="126"/>
      <c r="H84" s="141" t="s">
        <v>483</v>
      </c>
      <c r="I84" s="142" t="s">
        <v>483</v>
      </c>
      <c r="J84" s="126" t="s">
        <v>483</v>
      </c>
      <c r="K84" s="126"/>
      <c r="M84" s="163" t="s">
        <v>158</v>
      </c>
      <c r="N84" s="145" t="s">
        <v>310</v>
      </c>
      <c r="O84" s="141">
        <f>COUNTIFS($J$26:$J$167, "Yes",$K$26:$K$167, "2.4.4")</f>
        <v>3</v>
      </c>
    </row>
    <row r="85" spans="1:15">
      <c r="A85" s="140">
        <v>60</v>
      </c>
      <c r="B85" s="208"/>
      <c r="C85" s="126" t="s">
        <v>557</v>
      </c>
      <c r="D85" s="126" t="s">
        <v>546</v>
      </c>
      <c r="E85" s="126" t="s">
        <v>310</v>
      </c>
      <c r="F85" s="145" t="s">
        <v>455</v>
      </c>
      <c r="G85" s="126"/>
      <c r="H85" s="141" t="s">
        <v>483</v>
      </c>
      <c r="I85" s="142" t="s">
        <v>483</v>
      </c>
      <c r="J85" s="126" t="s">
        <v>483</v>
      </c>
      <c r="K85" s="126"/>
      <c r="M85" s="143" t="s">
        <v>222</v>
      </c>
      <c r="N85" s="145" t="s">
        <v>5</v>
      </c>
      <c r="O85" s="141">
        <f>COUNTIFS($J$26:$J$167, "Yes",$K$26:$K$167, "3.3.2")</f>
        <v>3</v>
      </c>
    </row>
    <row r="86" spans="1:15">
      <c r="A86" s="140">
        <v>61</v>
      </c>
      <c r="B86" s="208" t="s">
        <v>558</v>
      </c>
      <c r="C86" s="126" t="s">
        <v>559</v>
      </c>
      <c r="D86" s="126" t="s">
        <v>555</v>
      </c>
      <c r="E86" s="126" t="s">
        <v>310</v>
      </c>
      <c r="F86" s="145" t="s">
        <v>455</v>
      </c>
      <c r="G86" s="126"/>
      <c r="H86" s="147" t="s">
        <v>148</v>
      </c>
      <c r="I86" s="148" t="s">
        <v>455</v>
      </c>
      <c r="J86" s="149" t="s">
        <v>0</v>
      </c>
      <c r="K86" s="145" t="s">
        <v>440</v>
      </c>
      <c r="L86" s="150"/>
      <c r="M86" s="163" t="s">
        <v>97</v>
      </c>
      <c r="N86" s="145" t="s">
        <v>310</v>
      </c>
      <c r="O86" s="141">
        <f>COUNTIFS($J$26:$J$167, "Yes",$K$26:$K$167, "4.1.1")</f>
        <v>1</v>
      </c>
    </row>
    <row r="87" spans="1:15">
      <c r="A87" s="140">
        <v>62</v>
      </c>
      <c r="B87" s="208"/>
      <c r="C87" s="126" t="s">
        <v>560</v>
      </c>
      <c r="D87" s="126" t="s">
        <v>552</v>
      </c>
      <c r="E87" s="126" t="s">
        <v>310</v>
      </c>
      <c r="F87" s="145" t="s">
        <v>455</v>
      </c>
      <c r="G87" s="126"/>
      <c r="H87" s="141" t="s">
        <v>483</v>
      </c>
      <c r="I87" s="142" t="s">
        <v>483</v>
      </c>
      <c r="J87" s="126" t="s">
        <v>483</v>
      </c>
      <c r="K87" s="126"/>
      <c r="M87" s="163" t="s">
        <v>132</v>
      </c>
      <c r="N87" s="145" t="s">
        <v>310</v>
      </c>
      <c r="O87" s="141">
        <f>COUNTIFS($J$26:$J$167, "Yes",$K$26:$K$167, "4.1.2")</f>
        <v>4</v>
      </c>
    </row>
    <row r="88" spans="1:15">
      <c r="A88" s="140">
        <v>63</v>
      </c>
      <c r="B88" s="208"/>
      <c r="C88" s="126" t="s">
        <v>561</v>
      </c>
      <c r="D88" s="126" t="s">
        <v>562</v>
      </c>
      <c r="E88" s="126" t="s">
        <v>310</v>
      </c>
      <c r="F88" s="145" t="s">
        <v>455</v>
      </c>
      <c r="G88" s="126"/>
      <c r="H88" s="141" t="s">
        <v>483</v>
      </c>
      <c r="I88" s="142" t="s">
        <v>483</v>
      </c>
      <c r="J88" s="149" t="s">
        <v>0</v>
      </c>
      <c r="K88" s="145" t="s">
        <v>440</v>
      </c>
      <c r="L88" s="150"/>
      <c r="M88" s="187" t="s">
        <v>563</v>
      </c>
      <c r="N88" s="145" t="s">
        <v>310</v>
      </c>
      <c r="O88" s="141">
        <f>COUNTIFS($J$26:$J$167, "Yes",$K$26:$K$167, "2.4.1")</f>
        <v>0</v>
      </c>
    </row>
    <row r="89" spans="1:15">
      <c r="A89" s="140">
        <v>64</v>
      </c>
      <c r="B89" s="208" t="s">
        <v>564</v>
      </c>
      <c r="C89" s="126" t="s">
        <v>565</v>
      </c>
      <c r="D89" s="126" t="s">
        <v>546</v>
      </c>
      <c r="E89" s="126" t="s">
        <v>310</v>
      </c>
      <c r="F89" s="145" t="s">
        <v>455</v>
      </c>
      <c r="G89" s="126"/>
      <c r="H89" s="147" t="s">
        <v>158</v>
      </c>
      <c r="I89" s="148" t="s">
        <v>455</v>
      </c>
      <c r="J89" s="149" t="s">
        <v>0</v>
      </c>
      <c r="K89" s="182" t="s">
        <v>441</v>
      </c>
      <c r="M89" s="163" t="s">
        <v>523</v>
      </c>
      <c r="N89" s="145" t="s">
        <v>310</v>
      </c>
      <c r="O89" s="141">
        <f>COUNTIFS($J$26:$J$167, "Yes",$K$26:$K$167, "2.4.2")</f>
        <v>1</v>
      </c>
    </row>
    <row r="90" spans="1:15">
      <c r="A90" s="140">
        <v>65</v>
      </c>
      <c r="B90" s="208"/>
      <c r="C90" s="126" t="s">
        <v>566</v>
      </c>
      <c r="D90" s="126" t="s">
        <v>158</v>
      </c>
      <c r="E90" s="126" t="s">
        <v>310</v>
      </c>
      <c r="F90" s="145" t="s">
        <v>508</v>
      </c>
      <c r="G90" s="126"/>
      <c r="H90" s="141" t="s">
        <v>483</v>
      </c>
      <c r="I90" s="142" t="s">
        <v>483</v>
      </c>
      <c r="J90" s="126" t="s">
        <v>483</v>
      </c>
      <c r="K90" s="126"/>
      <c r="M90" s="188" t="s">
        <v>514</v>
      </c>
      <c r="N90" s="145" t="s">
        <v>310</v>
      </c>
      <c r="O90" s="141">
        <f>COUNTIFS($J$26:$J$167, "Yes",$K$26:$K$167, "3.1.1")</f>
        <v>1</v>
      </c>
    </row>
    <row r="91" spans="1:15" ht="15.75" thickBot="1">
      <c r="A91" s="140">
        <v>66</v>
      </c>
      <c r="B91" s="208"/>
      <c r="C91" s="126" t="s">
        <v>567</v>
      </c>
      <c r="D91" s="126" t="s">
        <v>158</v>
      </c>
      <c r="E91" s="126" t="s">
        <v>310</v>
      </c>
      <c r="F91" s="145" t="s">
        <v>455</v>
      </c>
      <c r="G91" s="126"/>
      <c r="H91" s="147" t="s">
        <v>463</v>
      </c>
      <c r="I91" s="142" t="s">
        <v>463</v>
      </c>
      <c r="J91" s="126" t="s">
        <v>483</v>
      </c>
      <c r="K91" s="126"/>
      <c r="M91" s="189" t="s">
        <v>665</v>
      </c>
      <c r="N91" s="154" t="s">
        <v>3</v>
      </c>
      <c r="O91" s="141">
        <f>COUNTIFS($J$26:$J$167, "Yes",$K$26:$K$167, "BP")</f>
        <v>3</v>
      </c>
    </row>
    <row r="92" spans="1:15">
      <c r="A92" s="140">
        <v>67</v>
      </c>
      <c r="B92" s="208"/>
      <c r="C92" s="126" t="s">
        <v>568</v>
      </c>
      <c r="D92" s="126" t="s">
        <v>569</v>
      </c>
      <c r="E92" s="126" t="s">
        <v>310</v>
      </c>
      <c r="F92" s="145" t="s">
        <v>457</v>
      </c>
      <c r="G92" s="126"/>
      <c r="H92" s="141" t="s">
        <v>483</v>
      </c>
      <c r="I92" s="142" t="s">
        <v>483</v>
      </c>
      <c r="J92" s="126" t="s">
        <v>483</v>
      </c>
      <c r="K92" s="126"/>
      <c r="M92" s="188" t="s">
        <v>483</v>
      </c>
      <c r="N92" s="145" t="s">
        <v>3</v>
      </c>
      <c r="O92" s="141">
        <f>COUNTIF($J$26:$J$167, "Not identified")</f>
        <v>108</v>
      </c>
    </row>
    <row r="93" spans="1:15" ht="15.75" thickBot="1">
      <c r="A93" s="140">
        <v>68</v>
      </c>
      <c r="B93" s="208"/>
      <c r="C93" s="126" t="s">
        <v>166</v>
      </c>
      <c r="D93" s="126" t="s">
        <v>570</v>
      </c>
      <c r="E93" s="126" t="s">
        <v>6</v>
      </c>
      <c r="F93" s="145" t="s">
        <v>455</v>
      </c>
      <c r="G93" s="126"/>
      <c r="H93" s="141" t="s">
        <v>483</v>
      </c>
      <c r="I93" s="142" t="s">
        <v>483</v>
      </c>
      <c r="J93" s="126" t="s">
        <v>483</v>
      </c>
      <c r="K93" s="126"/>
      <c r="M93" s="189"/>
      <c r="N93" s="154"/>
      <c r="O93" s="190"/>
    </row>
    <row r="94" spans="1:15">
      <c r="A94" s="140">
        <v>69</v>
      </c>
      <c r="B94" s="208"/>
      <c r="C94" s="126" t="s">
        <v>168</v>
      </c>
      <c r="D94" s="126" t="s">
        <v>158</v>
      </c>
      <c r="E94" s="126" t="s">
        <v>310</v>
      </c>
      <c r="F94" s="145" t="s">
        <v>456</v>
      </c>
      <c r="G94" s="126"/>
      <c r="H94" s="147" t="s">
        <v>158</v>
      </c>
      <c r="I94" s="142" t="s">
        <v>508</v>
      </c>
      <c r="J94" s="149" t="s">
        <v>0</v>
      </c>
      <c r="K94" s="126" t="s">
        <v>441</v>
      </c>
    </row>
    <row r="95" spans="1:15">
      <c r="A95" s="140">
        <v>70</v>
      </c>
      <c r="B95" s="208"/>
      <c r="C95" s="126" t="s">
        <v>571</v>
      </c>
      <c r="D95" s="126" t="s">
        <v>562</v>
      </c>
      <c r="E95" s="126" t="s">
        <v>310</v>
      </c>
      <c r="F95" s="145" t="s">
        <v>455</v>
      </c>
      <c r="G95" s="126"/>
      <c r="H95" s="141" t="s">
        <v>483</v>
      </c>
      <c r="I95" s="142" t="s">
        <v>483</v>
      </c>
      <c r="J95" s="126" t="s">
        <v>483</v>
      </c>
      <c r="K95" s="126"/>
    </row>
    <row r="96" spans="1:15">
      <c r="A96" s="140">
        <v>71</v>
      </c>
      <c r="B96" s="208"/>
      <c r="C96" s="126" t="s">
        <v>572</v>
      </c>
      <c r="D96" s="126" t="s">
        <v>494</v>
      </c>
      <c r="E96" s="126" t="s">
        <v>310</v>
      </c>
      <c r="F96" s="145" t="s">
        <v>455</v>
      </c>
      <c r="G96" s="126"/>
      <c r="H96" s="141" t="s">
        <v>483</v>
      </c>
      <c r="I96" s="142" t="s">
        <v>483</v>
      </c>
      <c r="J96" s="126" t="s">
        <v>483</v>
      </c>
      <c r="K96" s="126"/>
    </row>
    <row r="97" spans="1:12">
      <c r="A97" s="140">
        <v>72</v>
      </c>
      <c r="B97" s="208"/>
      <c r="C97" s="126" t="s">
        <v>573</v>
      </c>
      <c r="D97" s="126" t="s">
        <v>158</v>
      </c>
      <c r="E97" s="126" t="s">
        <v>310</v>
      </c>
      <c r="F97" s="145" t="s">
        <v>455</v>
      </c>
      <c r="G97" s="126"/>
      <c r="H97" s="141" t="s">
        <v>483</v>
      </c>
      <c r="I97" s="142" t="s">
        <v>483</v>
      </c>
      <c r="J97" s="126" t="s">
        <v>483</v>
      </c>
      <c r="K97" s="126"/>
    </row>
    <row r="98" spans="1:12">
      <c r="A98" s="140">
        <v>73</v>
      </c>
      <c r="B98" s="208"/>
      <c r="C98" s="126" t="s">
        <v>574</v>
      </c>
      <c r="D98" s="126" t="s">
        <v>97</v>
      </c>
      <c r="E98" s="126" t="s">
        <v>310</v>
      </c>
      <c r="F98" s="145" t="s">
        <v>508</v>
      </c>
      <c r="G98" s="126"/>
      <c r="H98" s="141" t="s">
        <v>483</v>
      </c>
      <c r="I98" s="142" t="s">
        <v>483</v>
      </c>
      <c r="J98" s="149" t="s">
        <v>0</v>
      </c>
      <c r="K98" s="182" t="s">
        <v>664</v>
      </c>
    </row>
    <row r="99" spans="1:12">
      <c r="A99" s="140">
        <v>74</v>
      </c>
      <c r="B99" s="208"/>
      <c r="C99" s="126" t="s">
        <v>178</v>
      </c>
      <c r="D99" s="126" t="s">
        <v>158</v>
      </c>
      <c r="E99" s="126" t="s">
        <v>310</v>
      </c>
      <c r="F99" s="145" t="s">
        <v>508</v>
      </c>
      <c r="G99" s="126"/>
      <c r="H99" s="147" t="s">
        <v>158</v>
      </c>
      <c r="I99" s="148" t="s">
        <v>508</v>
      </c>
      <c r="J99" s="149" t="s">
        <v>0</v>
      </c>
      <c r="K99" s="145" t="s">
        <v>441</v>
      </c>
      <c r="L99" s="150"/>
    </row>
    <row r="100" spans="1:12">
      <c r="A100" s="140">
        <v>75</v>
      </c>
      <c r="B100" s="208"/>
      <c r="C100" s="126" t="s">
        <v>575</v>
      </c>
      <c r="D100" s="126" t="s">
        <v>158</v>
      </c>
      <c r="E100" s="126" t="s">
        <v>310</v>
      </c>
      <c r="F100" s="145" t="s">
        <v>456</v>
      </c>
      <c r="G100" s="126"/>
      <c r="H100" s="147" t="s">
        <v>463</v>
      </c>
      <c r="I100" s="142" t="s">
        <v>463</v>
      </c>
      <c r="J100" s="126" t="s">
        <v>483</v>
      </c>
      <c r="K100" s="126"/>
    </row>
    <row r="101" spans="1:12">
      <c r="A101" s="140">
        <v>76</v>
      </c>
      <c r="B101" s="208"/>
      <c r="C101" s="126" t="s">
        <v>576</v>
      </c>
      <c r="D101" s="126" t="s">
        <v>158</v>
      </c>
      <c r="E101" s="126" t="s">
        <v>310</v>
      </c>
      <c r="F101" s="145" t="s">
        <v>455</v>
      </c>
      <c r="G101" s="126"/>
      <c r="H101" s="141" t="s">
        <v>483</v>
      </c>
      <c r="I101" s="142" t="s">
        <v>483</v>
      </c>
      <c r="J101" s="126" t="s">
        <v>483</v>
      </c>
      <c r="K101" s="126"/>
    </row>
    <row r="102" spans="1:12">
      <c r="A102" s="140">
        <v>77</v>
      </c>
      <c r="B102" s="208"/>
      <c r="C102" s="126" t="s">
        <v>577</v>
      </c>
      <c r="D102" s="126" t="s">
        <v>158</v>
      </c>
      <c r="E102" s="126" t="s">
        <v>310</v>
      </c>
      <c r="F102" s="145" t="s">
        <v>455</v>
      </c>
      <c r="G102" s="126"/>
      <c r="H102" s="141" t="s">
        <v>483</v>
      </c>
      <c r="I102" s="142" t="s">
        <v>483</v>
      </c>
      <c r="J102" s="126" t="s">
        <v>483</v>
      </c>
      <c r="K102" s="126"/>
    </row>
    <row r="103" spans="1:12">
      <c r="A103" s="140">
        <v>78</v>
      </c>
      <c r="B103" s="208"/>
      <c r="C103" s="126" t="s">
        <v>578</v>
      </c>
      <c r="D103" s="126" t="s">
        <v>158</v>
      </c>
      <c r="E103" s="126" t="s">
        <v>310</v>
      </c>
      <c r="F103" s="145" t="s">
        <v>508</v>
      </c>
      <c r="G103" s="126"/>
      <c r="H103" s="141" t="s">
        <v>483</v>
      </c>
      <c r="I103" s="142" t="s">
        <v>483</v>
      </c>
      <c r="J103" s="126" t="s">
        <v>483</v>
      </c>
      <c r="K103" s="126"/>
    </row>
    <row r="104" spans="1:12">
      <c r="A104" s="140">
        <v>79</v>
      </c>
      <c r="B104" s="208"/>
      <c r="C104" s="126" t="s">
        <v>579</v>
      </c>
      <c r="D104" s="126" t="s">
        <v>158</v>
      </c>
      <c r="E104" s="126" t="s">
        <v>310</v>
      </c>
      <c r="F104" s="145" t="s">
        <v>455</v>
      </c>
      <c r="G104" s="126"/>
      <c r="H104" s="147" t="s">
        <v>463</v>
      </c>
      <c r="I104" s="142" t="s">
        <v>463</v>
      </c>
      <c r="J104" s="149" t="s">
        <v>0</v>
      </c>
      <c r="K104" s="182" t="s">
        <v>442</v>
      </c>
      <c r="L104" s="150" t="s">
        <v>663</v>
      </c>
    </row>
    <row r="105" spans="1:12">
      <c r="A105" s="140">
        <v>80</v>
      </c>
      <c r="B105" s="208"/>
      <c r="C105" s="126" t="s">
        <v>580</v>
      </c>
      <c r="D105" s="126" t="s">
        <v>494</v>
      </c>
      <c r="E105" s="126" t="s">
        <v>310</v>
      </c>
      <c r="F105" s="145" t="s">
        <v>455</v>
      </c>
      <c r="G105" s="126"/>
      <c r="H105" s="141" t="s">
        <v>483</v>
      </c>
      <c r="I105" s="142" t="s">
        <v>483</v>
      </c>
      <c r="J105" s="126" t="s">
        <v>483</v>
      </c>
      <c r="K105" s="126"/>
    </row>
    <row r="106" spans="1:12">
      <c r="A106" s="140">
        <v>81</v>
      </c>
      <c r="B106" s="208"/>
      <c r="C106" s="126" t="s">
        <v>581</v>
      </c>
      <c r="D106" s="126" t="s">
        <v>555</v>
      </c>
      <c r="E106" s="126" t="s">
        <v>310</v>
      </c>
      <c r="F106" s="145" t="s">
        <v>455</v>
      </c>
      <c r="G106" s="126"/>
      <c r="H106" s="141" t="s">
        <v>483</v>
      </c>
      <c r="I106" s="142" t="s">
        <v>483</v>
      </c>
      <c r="J106" s="126" t="s">
        <v>483</v>
      </c>
      <c r="K106" s="126"/>
    </row>
    <row r="107" spans="1:12">
      <c r="A107" s="140">
        <v>82</v>
      </c>
      <c r="B107" s="208"/>
      <c r="C107" s="126" t="s">
        <v>582</v>
      </c>
      <c r="D107" s="126" t="s">
        <v>158</v>
      </c>
      <c r="E107" s="126" t="s">
        <v>310</v>
      </c>
      <c r="F107" s="145" t="s">
        <v>508</v>
      </c>
      <c r="G107" s="126"/>
      <c r="H107" s="141" t="s">
        <v>483</v>
      </c>
      <c r="I107" s="142" t="s">
        <v>483</v>
      </c>
      <c r="J107" s="126" t="s">
        <v>483</v>
      </c>
      <c r="K107" s="126"/>
    </row>
    <row r="108" spans="1:12">
      <c r="A108" s="140">
        <v>83</v>
      </c>
      <c r="B108" s="208"/>
      <c r="C108" s="126" t="s">
        <v>583</v>
      </c>
      <c r="D108" s="126" t="s">
        <v>546</v>
      </c>
      <c r="E108" s="126" t="s">
        <v>310</v>
      </c>
      <c r="F108" s="145" t="s">
        <v>455</v>
      </c>
      <c r="G108" s="126"/>
      <c r="H108" s="149" t="s">
        <v>546</v>
      </c>
      <c r="I108" s="142" t="s">
        <v>455</v>
      </c>
      <c r="J108" s="149" t="s">
        <v>0</v>
      </c>
      <c r="K108" s="145" t="s">
        <v>439</v>
      </c>
      <c r="L108" s="150"/>
    </row>
    <row r="109" spans="1:12">
      <c r="A109" s="140">
        <v>84</v>
      </c>
      <c r="B109" s="208" t="s">
        <v>584</v>
      </c>
      <c r="C109" s="126" t="s">
        <v>585</v>
      </c>
      <c r="D109" s="126" t="s">
        <v>546</v>
      </c>
      <c r="E109" s="126" t="s">
        <v>310</v>
      </c>
      <c r="F109" s="145" t="s">
        <v>455</v>
      </c>
      <c r="G109" s="126"/>
      <c r="H109" s="147" t="s">
        <v>546</v>
      </c>
      <c r="I109" s="148" t="s">
        <v>455</v>
      </c>
      <c r="J109" s="149" t="s">
        <v>0</v>
      </c>
      <c r="K109" s="145" t="s">
        <v>439</v>
      </c>
      <c r="L109" s="150"/>
    </row>
    <row r="110" spans="1:12">
      <c r="A110" s="140">
        <v>85</v>
      </c>
      <c r="B110" s="208"/>
      <c r="C110" s="126" t="s">
        <v>196</v>
      </c>
      <c r="D110" s="126" t="s">
        <v>132</v>
      </c>
      <c r="E110" s="126" t="s">
        <v>310</v>
      </c>
      <c r="F110" s="145" t="s">
        <v>455</v>
      </c>
      <c r="G110" s="126"/>
      <c r="H110" s="147" t="s">
        <v>132</v>
      </c>
      <c r="I110" s="148" t="s">
        <v>455</v>
      </c>
      <c r="J110" s="149" t="s">
        <v>0</v>
      </c>
      <c r="K110" s="126" t="s">
        <v>442</v>
      </c>
    </row>
    <row r="111" spans="1:12">
      <c r="A111" s="140">
        <v>86</v>
      </c>
      <c r="B111" s="208"/>
      <c r="C111" s="126" t="s">
        <v>586</v>
      </c>
      <c r="D111" s="126" t="s">
        <v>546</v>
      </c>
      <c r="E111" s="126" t="s">
        <v>310</v>
      </c>
      <c r="F111" s="145" t="s">
        <v>508</v>
      </c>
      <c r="G111" s="126"/>
      <c r="H111" s="141" t="s">
        <v>483</v>
      </c>
      <c r="I111" s="142" t="s">
        <v>483</v>
      </c>
      <c r="J111" s="126" t="s">
        <v>483</v>
      </c>
      <c r="K111" s="145"/>
      <c r="L111" s="150"/>
    </row>
    <row r="112" spans="1:12">
      <c r="A112" s="140">
        <v>87</v>
      </c>
      <c r="B112" s="208"/>
      <c r="C112" s="126" t="s">
        <v>587</v>
      </c>
      <c r="D112" s="126" t="s">
        <v>546</v>
      </c>
      <c r="E112" s="126" t="s">
        <v>310</v>
      </c>
      <c r="F112" s="145" t="s">
        <v>508</v>
      </c>
      <c r="G112" s="126"/>
      <c r="H112" s="141" t="s">
        <v>483</v>
      </c>
      <c r="I112" s="142" t="s">
        <v>483</v>
      </c>
      <c r="J112" s="126" t="s">
        <v>483</v>
      </c>
      <c r="K112" s="145"/>
      <c r="L112" s="150"/>
    </row>
    <row r="113" spans="1:12">
      <c r="A113" s="140">
        <v>88</v>
      </c>
      <c r="B113" s="208" t="s">
        <v>588</v>
      </c>
      <c r="C113" s="126" t="s">
        <v>589</v>
      </c>
      <c r="D113" s="126" t="s">
        <v>494</v>
      </c>
      <c r="E113" s="126" t="s">
        <v>310</v>
      </c>
      <c r="F113" s="145" t="s">
        <v>455</v>
      </c>
      <c r="G113" s="126"/>
      <c r="H113" s="141" t="s">
        <v>483</v>
      </c>
      <c r="I113" s="142" t="s">
        <v>483</v>
      </c>
      <c r="J113" s="126" t="s">
        <v>483</v>
      </c>
      <c r="K113" s="145"/>
      <c r="L113" s="150"/>
    </row>
    <row r="114" spans="1:12">
      <c r="A114" s="140">
        <v>89</v>
      </c>
      <c r="B114" s="208"/>
      <c r="C114" s="126" t="s">
        <v>590</v>
      </c>
      <c r="D114" s="126" t="s">
        <v>222</v>
      </c>
      <c r="E114" s="126" t="s">
        <v>310</v>
      </c>
      <c r="F114" s="145" t="s">
        <v>455</v>
      </c>
      <c r="G114" s="126"/>
      <c r="H114" s="147" t="s">
        <v>222</v>
      </c>
      <c r="I114" s="148" t="s">
        <v>455</v>
      </c>
      <c r="J114" s="149" t="s">
        <v>0</v>
      </c>
      <c r="K114" s="145" t="s">
        <v>443</v>
      </c>
      <c r="L114" s="150"/>
    </row>
    <row r="115" spans="1:12">
      <c r="A115" s="140">
        <v>90</v>
      </c>
      <c r="B115" s="208"/>
      <c r="C115" s="126" t="s">
        <v>591</v>
      </c>
      <c r="D115" s="126" t="s">
        <v>592</v>
      </c>
      <c r="E115" s="126" t="s">
        <v>5</v>
      </c>
      <c r="F115" s="145" t="s">
        <v>455</v>
      </c>
      <c r="G115" s="126"/>
      <c r="H115" s="141" t="s">
        <v>483</v>
      </c>
      <c r="I115" s="142" t="s">
        <v>483</v>
      </c>
      <c r="J115" s="126" t="s">
        <v>483</v>
      </c>
      <c r="K115" s="145"/>
      <c r="L115" s="150"/>
    </row>
    <row r="116" spans="1:12">
      <c r="A116" s="140">
        <v>91</v>
      </c>
      <c r="B116" s="208"/>
      <c r="C116" s="126" t="s">
        <v>593</v>
      </c>
      <c r="D116" s="126" t="s">
        <v>488</v>
      </c>
      <c r="E116" s="126" t="s">
        <v>310</v>
      </c>
      <c r="F116" s="145" t="s">
        <v>457</v>
      </c>
      <c r="G116" s="126"/>
      <c r="H116" s="141" t="s">
        <v>483</v>
      </c>
      <c r="I116" s="142" t="s">
        <v>483</v>
      </c>
      <c r="J116" s="126" t="s">
        <v>483</v>
      </c>
      <c r="K116" s="126"/>
    </row>
    <row r="117" spans="1:12">
      <c r="A117" s="140">
        <v>92</v>
      </c>
      <c r="B117" s="208"/>
      <c r="C117" s="126" t="s">
        <v>594</v>
      </c>
      <c r="D117" s="126" t="s">
        <v>488</v>
      </c>
      <c r="E117" s="126" t="s">
        <v>310</v>
      </c>
      <c r="F117" s="145" t="s">
        <v>455</v>
      </c>
      <c r="G117" s="126"/>
      <c r="H117" s="141" t="s">
        <v>483</v>
      </c>
      <c r="I117" s="142" t="s">
        <v>483</v>
      </c>
      <c r="J117" s="149" t="s">
        <v>0</v>
      </c>
      <c r="K117" s="145" t="s">
        <v>434</v>
      </c>
      <c r="L117" s="150"/>
    </row>
    <row r="118" spans="1:12">
      <c r="A118" s="140">
        <v>93</v>
      </c>
      <c r="B118" s="208"/>
      <c r="C118" s="126" t="s">
        <v>595</v>
      </c>
      <c r="D118" s="126" t="s">
        <v>222</v>
      </c>
      <c r="E118" s="126" t="s">
        <v>310</v>
      </c>
      <c r="F118" s="145" t="s">
        <v>455</v>
      </c>
      <c r="G118" s="126"/>
      <c r="H118" s="147" t="s">
        <v>222</v>
      </c>
      <c r="I118" s="148" t="s">
        <v>455</v>
      </c>
      <c r="J118" s="149" t="s">
        <v>0</v>
      </c>
      <c r="K118" s="145" t="s">
        <v>443</v>
      </c>
      <c r="L118" s="150"/>
    </row>
    <row r="119" spans="1:12">
      <c r="A119" s="140">
        <v>94</v>
      </c>
      <c r="B119" s="208"/>
      <c r="C119" s="126" t="s">
        <v>596</v>
      </c>
      <c r="D119" s="126" t="s">
        <v>488</v>
      </c>
      <c r="E119" s="126" t="s">
        <v>310</v>
      </c>
      <c r="F119" s="145" t="s">
        <v>455</v>
      </c>
      <c r="G119" s="126"/>
      <c r="H119" s="141" t="s">
        <v>483</v>
      </c>
      <c r="I119" s="142" t="s">
        <v>483</v>
      </c>
      <c r="J119" s="126" t="s">
        <v>483</v>
      </c>
      <c r="K119" s="126"/>
    </row>
    <row r="120" spans="1:12">
      <c r="A120" s="140">
        <v>95</v>
      </c>
      <c r="B120" s="208"/>
      <c r="C120" s="126" t="s">
        <v>211</v>
      </c>
      <c r="D120" s="126" t="s">
        <v>488</v>
      </c>
      <c r="E120" s="126" t="s">
        <v>310</v>
      </c>
      <c r="F120" s="145" t="s">
        <v>508</v>
      </c>
      <c r="G120" s="126"/>
      <c r="H120" s="141" t="s">
        <v>483</v>
      </c>
      <c r="I120" s="142" t="s">
        <v>483</v>
      </c>
      <c r="J120" s="126" t="s">
        <v>483</v>
      </c>
      <c r="K120" s="126"/>
    </row>
    <row r="121" spans="1:12">
      <c r="A121" s="140">
        <v>96</v>
      </c>
      <c r="B121" s="208"/>
      <c r="C121" s="126" t="s">
        <v>597</v>
      </c>
      <c r="D121" s="126" t="s">
        <v>488</v>
      </c>
      <c r="E121" s="126" t="s">
        <v>310</v>
      </c>
      <c r="F121" s="145" t="s">
        <v>455</v>
      </c>
      <c r="G121" s="126"/>
      <c r="H121" s="147" t="s">
        <v>488</v>
      </c>
      <c r="I121" s="148" t="s">
        <v>455</v>
      </c>
      <c r="J121" s="126" t="s">
        <v>483</v>
      </c>
      <c r="K121" s="126"/>
    </row>
    <row r="122" spans="1:12">
      <c r="A122" s="140">
        <v>97</v>
      </c>
      <c r="B122" s="208"/>
      <c r="C122" s="126" t="s">
        <v>598</v>
      </c>
      <c r="D122" s="126" t="s">
        <v>488</v>
      </c>
      <c r="E122" s="126" t="s">
        <v>310</v>
      </c>
      <c r="F122" s="145" t="s">
        <v>455</v>
      </c>
      <c r="G122" s="126"/>
      <c r="H122" s="141" t="s">
        <v>483</v>
      </c>
      <c r="I122" s="142" t="s">
        <v>483</v>
      </c>
      <c r="J122" s="149" t="s">
        <v>0</v>
      </c>
      <c r="K122" s="145" t="s">
        <v>434</v>
      </c>
      <c r="L122" s="150"/>
    </row>
    <row r="123" spans="1:12">
      <c r="A123" s="140">
        <v>98</v>
      </c>
      <c r="B123" s="208"/>
      <c r="C123" s="126" t="s">
        <v>599</v>
      </c>
      <c r="D123" s="126" t="s">
        <v>222</v>
      </c>
      <c r="E123" s="126" t="s">
        <v>310</v>
      </c>
      <c r="F123" s="145" t="s">
        <v>455</v>
      </c>
      <c r="G123" s="126"/>
      <c r="H123" s="147" t="s">
        <v>222</v>
      </c>
      <c r="I123" s="148" t="s">
        <v>455</v>
      </c>
      <c r="J123" s="126" t="s">
        <v>483</v>
      </c>
      <c r="K123" s="126"/>
    </row>
    <row r="124" spans="1:12">
      <c r="A124" s="140">
        <v>99</v>
      </c>
      <c r="B124" s="208"/>
      <c r="C124" s="126" t="s">
        <v>600</v>
      </c>
      <c r="D124" s="126" t="s">
        <v>488</v>
      </c>
      <c r="E124" s="126" t="s">
        <v>310</v>
      </c>
      <c r="F124" s="145" t="s">
        <v>455</v>
      </c>
      <c r="G124" s="126"/>
      <c r="H124" s="141" t="s">
        <v>483</v>
      </c>
      <c r="I124" s="142" t="s">
        <v>483</v>
      </c>
      <c r="J124" s="126" t="s">
        <v>483</v>
      </c>
      <c r="K124" s="126"/>
    </row>
    <row r="125" spans="1:12">
      <c r="A125" s="140">
        <v>100</v>
      </c>
      <c r="B125" s="208"/>
      <c r="C125" s="126" t="s">
        <v>601</v>
      </c>
      <c r="D125" s="126" t="s">
        <v>496</v>
      </c>
      <c r="E125" s="126" t="s">
        <v>5</v>
      </c>
      <c r="F125" s="145" t="s">
        <v>508</v>
      </c>
      <c r="G125" s="126"/>
      <c r="H125" s="147" t="s">
        <v>496</v>
      </c>
      <c r="I125" s="148" t="s">
        <v>508</v>
      </c>
      <c r="J125" s="149" t="s">
        <v>0</v>
      </c>
      <c r="K125" s="145" t="s">
        <v>435</v>
      </c>
      <c r="L125" s="150"/>
    </row>
    <row r="126" spans="1:12">
      <c r="A126" s="140">
        <v>101</v>
      </c>
      <c r="B126" s="208"/>
      <c r="C126" s="126" t="s">
        <v>602</v>
      </c>
      <c r="D126" s="126" t="s">
        <v>603</v>
      </c>
      <c r="E126" s="126" t="s">
        <v>5</v>
      </c>
      <c r="F126" s="145" t="s">
        <v>508</v>
      </c>
      <c r="G126" s="126"/>
      <c r="H126" s="141" t="s">
        <v>483</v>
      </c>
      <c r="I126" s="142" t="s">
        <v>483</v>
      </c>
      <c r="J126" s="126" t="s">
        <v>483</v>
      </c>
      <c r="K126" s="126"/>
    </row>
    <row r="127" spans="1:12">
      <c r="A127" s="140">
        <v>102</v>
      </c>
      <c r="B127" s="208"/>
      <c r="C127" s="126" t="s">
        <v>604</v>
      </c>
      <c r="D127" s="126" t="s">
        <v>488</v>
      </c>
      <c r="E127" s="126" t="s">
        <v>310</v>
      </c>
      <c r="F127" s="145" t="s">
        <v>455</v>
      </c>
      <c r="G127" s="126"/>
      <c r="H127" s="147" t="s">
        <v>488</v>
      </c>
      <c r="I127" s="148" t="s">
        <v>455</v>
      </c>
      <c r="J127" s="149" t="s">
        <v>0</v>
      </c>
      <c r="K127" s="145" t="s">
        <v>434</v>
      </c>
      <c r="L127" s="150"/>
    </row>
    <row r="128" spans="1:12">
      <c r="A128" s="140">
        <v>103</v>
      </c>
      <c r="B128" s="208"/>
      <c r="C128" s="126" t="s">
        <v>605</v>
      </c>
      <c r="D128" s="126" t="s">
        <v>222</v>
      </c>
      <c r="E128" s="126" t="s">
        <v>310</v>
      </c>
      <c r="F128" s="145" t="s">
        <v>455</v>
      </c>
      <c r="G128" s="126"/>
      <c r="H128" s="141" t="s">
        <v>483</v>
      </c>
      <c r="I128" s="142" t="s">
        <v>483</v>
      </c>
      <c r="J128" s="126" t="s">
        <v>483</v>
      </c>
      <c r="K128" s="126"/>
    </row>
    <row r="129" spans="1:12">
      <c r="A129" s="140">
        <v>104</v>
      </c>
      <c r="B129" s="208"/>
      <c r="C129" s="126" t="s">
        <v>606</v>
      </c>
      <c r="D129" s="126" t="s">
        <v>222</v>
      </c>
      <c r="E129" s="126" t="s">
        <v>310</v>
      </c>
      <c r="F129" s="145" t="s">
        <v>508</v>
      </c>
      <c r="G129" s="126"/>
      <c r="H129" s="147" t="s">
        <v>222</v>
      </c>
      <c r="I129" s="148" t="s">
        <v>508</v>
      </c>
      <c r="J129" s="149" t="s">
        <v>0</v>
      </c>
      <c r="K129" s="145" t="s">
        <v>443</v>
      </c>
      <c r="L129" s="150"/>
    </row>
    <row r="130" spans="1:12">
      <c r="A130" s="140">
        <v>105</v>
      </c>
      <c r="B130" s="208"/>
      <c r="C130" s="126" t="s">
        <v>607</v>
      </c>
      <c r="D130" s="126" t="s">
        <v>236</v>
      </c>
      <c r="E130" s="126" t="s">
        <v>310</v>
      </c>
      <c r="F130" s="145" t="s">
        <v>455</v>
      </c>
      <c r="G130" s="126"/>
      <c r="H130" s="141" t="s">
        <v>483</v>
      </c>
      <c r="I130" s="142" t="s">
        <v>483</v>
      </c>
      <c r="J130" s="126" t="s">
        <v>483</v>
      </c>
      <c r="K130" s="145"/>
      <c r="L130" s="150"/>
    </row>
    <row r="131" spans="1:12">
      <c r="A131" s="140">
        <v>106</v>
      </c>
      <c r="B131" s="208"/>
      <c r="C131" s="126" t="s">
        <v>228</v>
      </c>
      <c r="D131" s="126" t="s">
        <v>569</v>
      </c>
      <c r="E131" s="126" t="s">
        <v>310</v>
      </c>
      <c r="F131" s="145" t="s">
        <v>455</v>
      </c>
      <c r="G131" s="126"/>
      <c r="H131" s="141" t="s">
        <v>483</v>
      </c>
      <c r="I131" s="142" t="s">
        <v>483</v>
      </c>
      <c r="J131" s="126" t="s">
        <v>483</v>
      </c>
      <c r="K131" s="126"/>
    </row>
    <row r="132" spans="1:12">
      <c r="A132" s="140">
        <v>107</v>
      </c>
      <c r="B132" s="146" t="s">
        <v>608</v>
      </c>
      <c r="C132" s="126" t="s">
        <v>609</v>
      </c>
      <c r="D132" s="126" t="s">
        <v>610</v>
      </c>
      <c r="E132" s="126" t="s">
        <v>6</v>
      </c>
      <c r="F132" s="145" t="s">
        <v>455</v>
      </c>
      <c r="G132" s="126" t="s">
        <v>611</v>
      </c>
      <c r="H132" s="141" t="s">
        <v>483</v>
      </c>
      <c r="I132" s="142" t="s">
        <v>483</v>
      </c>
      <c r="J132" s="126" t="s">
        <v>483</v>
      </c>
      <c r="K132" s="126"/>
    </row>
    <row r="133" spans="1:12">
      <c r="A133" s="140">
        <v>108</v>
      </c>
      <c r="B133" s="208" t="s">
        <v>612</v>
      </c>
      <c r="C133" s="126" t="s">
        <v>613</v>
      </c>
      <c r="D133" s="126" t="s">
        <v>614</v>
      </c>
      <c r="E133" s="126" t="s">
        <v>310</v>
      </c>
      <c r="F133" s="145" t="s">
        <v>508</v>
      </c>
      <c r="G133" s="126"/>
      <c r="H133" s="141" t="s">
        <v>483</v>
      </c>
      <c r="I133" s="142" t="s">
        <v>483</v>
      </c>
      <c r="J133" s="126" t="s">
        <v>483</v>
      </c>
      <c r="K133" s="145" t="s">
        <v>443</v>
      </c>
      <c r="L133" s="150"/>
    </row>
    <row r="134" spans="1:12">
      <c r="A134" s="140">
        <v>109</v>
      </c>
      <c r="B134" s="208"/>
      <c r="C134" s="126" t="s">
        <v>615</v>
      </c>
      <c r="D134" s="126" t="s">
        <v>32</v>
      </c>
      <c r="E134" s="126" t="s">
        <v>310</v>
      </c>
      <c r="F134" s="145" t="s">
        <v>455</v>
      </c>
      <c r="G134" s="126"/>
      <c r="H134" s="141" t="s">
        <v>483</v>
      </c>
      <c r="I134" s="142" t="s">
        <v>483</v>
      </c>
      <c r="J134" s="126" t="s">
        <v>483</v>
      </c>
      <c r="K134" s="145"/>
      <c r="L134" s="150"/>
    </row>
    <row r="135" spans="1:12">
      <c r="A135" s="140">
        <v>110</v>
      </c>
      <c r="B135" s="208"/>
      <c r="C135" s="126" t="s">
        <v>616</v>
      </c>
      <c r="D135" s="126" t="s">
        <v>617</v>
      </c>
      <c r="E135" s="126" t="s">
        <v>310</v>
      </c>
      <c r="F135" s="145" t="s">
        <v>455</v>
      </c>
      <c r="G135" s="126"/>
      <c r="H135" s="141" t="s">
        <v>483</v>
      </c>
      <c r="I135" s="142" t="s">
        <v>483</v>
      </c>
      <c r="J135" s="126" t="s">
        <v>483</v>
      </c>
      <c r="K135" s="126"/>
    </row>
    <row r="136" spans="1:12">
      <c r="A136" s="140">
        <v>111</v>
      </c>
      <c r="B136" s="208"/>
      <c r="C136" s="126" t="s">
        <v>247</v>
      </c>
      <c r="D136" s="126" t="s">
        <v>617</v>
      </c>
      <c r="E136" s="126" t="s">
        <v>310</v>
      </c>
      <c r="F136" s="145" t="s">
        <v>508</v>
      </c>
      <c r="G136" s="126"/>
      <c r="H136" s="147" t="s">
        <v>463</v>
      </c>
      <c r="I136" s="142" t="s">
        <v>463</v>
      </c>
      <c r="J136" s="126" t="s">
        <v>483</v>
      </c>
      <c r="K136" s="126"/>
    </row>
    <row r="137" spans="1:12">
      <c r="A137" s="140">
        <v>112</v>
      </c>
      <c r="B137" s="208"/>
      <c r="C137" s="126" t="s">
        <v>618</v>
      </c>
      <c r="D137" s="126" t="s">
        <v>44</v>
      </c>
      <c r="E137" s="126" t="s">
        <v>5</v>
      </c>
      <c r="F137" s="145" t="s">
        <v>455</v>
      </c>
      <c r="G137" s="126"/>
      <c r="H137" s="141" t="s">
        <v>483</v>
      </c>
      <c r="I137" s="142" t="s">
        <v>483</v>
      </c>
      <c r="J137" s="126" t="s">
        <v>483</v>
      </c>
      <c r="K137" s="126"/>
    </row>
    <row r="138" spans="1:12">
      <c r="A138" s="140">
        <v>113</v>
      </c>
      <c r="B138" s="208"/>
      <c r="C138" s="126" t="s">
        <v>619</v>
      </c>
      <c r="D138" s="126" t="s">
        <v>32</v>
      </c>
      <c r="E138" s="126" t="s">
        <v>310</v>
      </c>
      <c r="F138" s="145" t="s">
        <v>508</v>
      </c>
      <c r="G138" s="126"/>
      <c r="H138" s="141" t="s">
        <v>483</v>
      </c>
      <c r="I138" s="142" t="s">
        <v>483</v>
      </c>
      <c r="J138" s="126" t="s">
        <v>483</v>
      </c>
      <c r="K138" s="126"/>
    </row>
    <row r="139" spans="1:12">
      <c r="A139" s="140">
        <v>114</v>
      </c>
      <c r="B139" s="208"/>
      <c r="C139" s="126" t="s">
        <v>620</v>
      </c>
      <c r="D139" s="126" t="s">
        <v>32</v>
      </c>
      <c r="E139" s="126" t="s">
        <v>310</v>
      </c>
      <c r="F139" s="145" t="s">
        <v>455</v>
      </c>
      <c r="G139" s="126"/>
      <c r="H139" s="141" t="s">
        <v>483</v>
      </c>
      <c r="I139" s="142" t="s">
        <v>483</v>
      </c>
      <c r="J139" s="126" t="s">
        <v>483</v>
      </c>
      <c r="K139" s="126"/>
    </row>
    <row r="140" spans="1:12">
      <c r="A140" s="140">
        <v>115</v>
      </c>
      <c r="B140" s="208"/>
      <c r="C140" s="126" t="s">
        <v>621</v>
      </c>
      <c r="D140" s="126" t="s">
        <v>621</v>
      </c>
      <c r="E140" s="126" t="s">
        <v>310</v>
      </c>
      <c r="F140" s="145" t="s">
        <v>455</v>
      </c>
      <c r="G140" s="126"/>
      <c r="H140" s="141" t="s">
        <v>483</v>
      </c>
      <c r="I140" s="142" t="s">
        <v>483</v>
      </c>
      <c r="J140" s="126" t="s">
        <v>483</v>
      </c>
      <c r="K140" s="126"/>
    </row>
    <row r="141" spans="1:12">
      <c r="A141" s="140">
        <v>116</v>
      </c>
      <c r="B141" s="208"/>
      <c r="C141" s="126" t="s">
        <v>622</v>
      </c>
      <c r="D141" s="126" t="s">
        <v>32</v>
      </c>
      <c r="E141" s="126" t="s">
        <v>310</v>
      </c>
      <c r="F141" s="145" t="s">
        <v>508</v>
      </c>
      <c r="G141" s="126"/>
      <c r="H141" s="141" t="s">
        <v>483</v>
      </c>
      <c r="I141" s="142" t="s">
        <v>483</v>
      </c>
      <c r="J141" s="126" t="s">
        <v>483</v>
      </c>
      <c r="K141" s="126"/>
    </row>
    <row r="142" spans="1:12">
      <c r="A142" s="140">
        <v>117</v>
      </c>
      <c r="B142" s="208"/>
      <c r="C142" s="126" t="s">
        <v>623</v>
      </c>
      <c r="D142" s="126" t="s">
        <v>32</v>
      </c>
      <c r="E142" s="126" t="s">
        <v>310</v>
      </c>
      <c r="F142" s="145" t="s">
        <v>455</v>
      </c>
      <c r="G142" s="126"/>
      <c r="H142" s="141" t="s">
        <v>483</v>
      </c>
      <c r="I142" s="142" t="s">
        <v>483</v>
      </c>
      <c r="J142" s="126" t="s">
        <v>483</v>
      </c>
      <c r="K142" s="126"/>
    </row>
    <row r="143" spans="1:12">
      <c r="A143" s="140">
        <v>118</v>
      </c>
      <c r="B143" s="208"/>
      <c r="C143" s="126" t="s">
        <v>624</v>
      </c>
      <c r="D143" s="126" t="s">
        <v>32</v>
      </c>
      <c r="E143" s="126" t="s">
        <v>310</v>
      </c>
      <c r="F143" s="145" t="s">
        <v>508</v>
      </c>
      <c r="G143" s="126"/>
      <c r="H143" s="141" t="s">
        <v>483</v>
      </c>
      <c r="I143" s="142" t="s">
        <v>483</v>
      </c>
      <c r="J143" s="126" t="s">
        <v>483</v>
      </c>
      <c r="K143" s="126"/>
    </row>
    <row r="144" spans="1:12">
      <c r="A144" s="140">
        <v>119</v>
      </c>
      <c r="B144" s="208"/>
      <c r="C144" s="126" t="s">
        <v>625</v>
      </c>
      <c r="D144" s="126" t="s">
        <v>32</v>
      </c>
      <c r="E144" s="126" t="s">
        <v>310</v>
      </c>
      <c r="F144" s="145" t="s">
        <v>508</v>
      </c>
      <c r="G144" s="126"/>
      <c r="H144" s="141" t="s">
        <v>483</v>
      </c>
      <c r="I144" s="142" t="s">
        <v>483</v>
      </c>
      <c r="J144" s="126" t="s">
        <v>483</v>
      </c>
      <c r="K144" s="126"/>
    </row>
    <row r="145" spans="1:12">
      <c r="A145" s="140">
        <v>120</v>
      </c>
      <c r="B145" s="208"/>
      <c r="C145" s="126" t="s">
        <v>267</v>
      </c>
      <c r="D145" s="126" t="s">
        <v>32</v>
      </c>
      <c r="E145" s="126" t="s">
        <v>310</v>
      </c>
      <c r="F145" s="145" t="s">
        <v>508</v>
      </c>
      <c r="G145" s="126" t="s">
        <v>626</v>
      </c>
      <c r="H145" s="141" t="s">
        <v>483</v>
      </c>
      <c r="I145" s="142" t="s">
        <v>483</v>
      </c>
      <c r="J145" s="126" t="s">
        <v>483</v>
      </c>
      <c r="K145" s="126"/>
    </row>
    <row r="146" spans="1:12">
      <c r="A146" s="140">
        <v>121</v>
      </c>
      <c r="B146" s="208"/>
      <c r="C146" s="126" t="s">
        <v>627</v>
      </c>
      <c r="D146" s="126" t="s">
        <v>617</v>
      </c>
      <c r="E146" s="126" t="s">
        <v>310</v>
      </c>
      <c r="F146" s="145" t="s">
        <v>455</v>
      </c>
      <c r="G146" s="126"/>
      <c r="H146" s="141" t="s">
        <v>483</v>
      </c>
      <c r="I146" s="142" t="s">
        <v>483</v>
      </c>
      <c r="J146" s="126" t="s">
        <v>483</v>
      </c>
      <c r="K146" s="126"/>
    </row>
    <row r="147" spans="1:12">
      <c r="A147" s="140">
        <v>122</v>
      </c>
      <c r="B147" s="208"/>
      <c r="C147" s="126" t="s">
        <v>628</v>
      </c>
      <c r="D147" s="126" t="s">
        <v>617</v>
      </c>
      <c r="E147" s="126" t="s">
        <v>310</v>
      </c>
      <c r="F147" s="145" t="s">
        <v>455</v>
      </c>
      <c r="G147" s="126"/>
      <c r="H147" s="141" t="s">
        <v>483</v>
      </c>
      <c r="I147" s="142" t="s">
        <v>483</v>
      </c>
      <c r="J147" s="126" t="s">
        <v>483</v>
      </c>
      <c r="K147" s="126"/>
    </row>
    <row r="148" spans="1:12">
      <c r="A148" s="140">
        <v>123</v>
      </c>
      <c r="B148" s="208"/>
      <c r="C148" s="126" t="s">
        <v>629</v>
      </c>
      <c r="D148" s="126" t="s">
        <v>32</v>
      </c>
      <c r="E148" s="126" t="s">
        <v>310</v>
      </c>
      <c r="F148" s="145" t="s">
        <v>508</v>
      </c>
      <c r="G148" s="126"/>
      <c r="H148" s="141" t="s">
        <v>483</v>
      </c>
      <c r="I148" s="142" t="s">
        <v>483</v>
      </c>
      <c r="J148" s="126" t="s">
        <v>483</v>
      </c>
      <c r="K148" s="126"/>
    </row>
    <row r="149" spans="1:12">
      <c r="A149" s="140">
        <v>124</v>
      </c>
      <c r="B149" s="208" t="s">
        <v>630</v>
      </c>
      <c r="C149" s="126" t="s">
        <v>631</v>
      </c>
      <c r="D149" s="126" t="s">
        <v>132</v>
      </c>
      <c r="E149" s="126" t="s">
        <v>310</v>
      </c>
      <c r="F149" s="145" t="s">
        <v>455</v>
      </c>
      <c r="G149" s="126"/>
      <c r="H149" s="147" t="s">
        <v>132</v>
      </c>
      <c r="I149" s="148" t="s">
        <v>455</v>
      </c>
      <c r="J149" s="149" t="s">
        <v>0</v>
      </c>
      <c r="K149" s="182" t="s">
        <v>664</v>
      </c>
      <c r="L149" s="150"/>
    </row>
    <row r="150" spans="1:12">
      <c r="A150" s="140">
        <v>125</v>
      </c>
      <c r="B150" s="208"/>
      <c r="C150" s="126" t="s">
        <v>632</v>
      </c>
      <c r="D150" s="126" t="s">
        <v>132</v>
      </c>
      <c r="E150" s="126" t="s">
        <v>310</v>
      </c>
      <c r="F150" s="145" t="s">
        <v>455</v>
      </c>
      <c r="G150" s="126"/>
      <c r="H150" s="141" t="s">
        <v>483</v>
      </c>
      <c r="I150" s="142" t="s">
        <v>483</v>
      </c>
      <c r="J150" s="126" t="s">
        <v>483</v>
      </c>
      <c r="K150" s="126"/>
    </row>
    <row r="151" spans="1:12">
      <c r="A151" s="140">
        <v>126</v>
      </c>
      <c r="B151" s="208" t="s">
        <v>633</v>
      </c>
      <c r="C151" s="126" t="s">
        <v>634</v>
      </c>
      <c r="D151" s="126" t="s">
        <v>635</v>
      </c>
      <c r="E151" s="126" t="s">
        <v>5</v>
      </c>
      <c r="F151" s="145" t="s">
        <v>455</v>
      </c>
      <c r="G151" s="126"/>
      <c r="H151" s="141" t="s">
        <v>483</v>
      </c>
      <c r="I151" s="142" t="s">
        <v>483</v>
      </c>
      <c r="J151" s="126" t="s">
        <v>483</v>
      </c>
      <c r="K151" s="126"/>
    </row>
    <row r="152" spans="1:12">
      <c r="A152" s="140">
        <v>127</v>
      </c>
      <c r="B152" s="208"/>
      <c r="C152" s="126" t="s">
        <v>636</v>
      </c>
      <c r="D152" s="126" t="s">
        <v>488</v>
      </c>
      <c r="E152" s="126" t="s">
        <v>310</v>
      </c>
      <c r="F152" s="145" t="s">
        <v>455</v>
      </c>
      <c r="G152" s="126"/>
      <c r="H152" s="141" t="s">
        <v>483</v>
      </c>
      <c r="I152" s="142" t="s">
        <v>483</v>
      </c>
      <c r="J152" s="126" t="s">
        <v>483</v>
      </c>
      <c r="K152" s="126"/>
    </row>
    <row r="153" spans="1:12">
      <c r="A153" s="140">
        <v>128</v>
      </c>
      <c r="B153" s="208"/>
      <c r="C153" s="126" t="s">
        <v>637</v>
      </c>
      <c r="D153" s="126" t="s">
        <v>488</v>
      </c>
      <c r="E153" s="126" t="s">
        <v>310</v>
      </c>
      <c r="F153" s="145" t="s">
        <v>508</v>
      </c>
      <c r="G153" s="126"/>
      <c r="H153" s="141" t="s">
        <v>483</v>
      </c>
      <c r="I153" s="142" t="s">
        <v>483</v>
      </c>
      <c r="J153" s="126" t="s">
        <v>483</v>
      </c>
      <c r="K153" s="126"/>
    </row>
    <row r="154" spans="1:12">
      <c r="A154" s="140">
        <v>129</v>
      </c>
      <c r="B154" s="208"/>
      <c r="C154" s="126" t="s">
        <v>638</v>
      </c>
      <c r="D154" s="126" t="s">
        <v>488</v>
      </c>
      <c r="E154" s="126" t="s">
        <v>310</v>
      </c>
      <c r="F154" s="145" t="s">
        <v>508</v>
      </c>
      <c r="G154" s="126"/>
      <c r="H154" s="141" t="s">
        <v>483</v>
      </c>
      <c r="I154" s="142" t="s">
        <v>483</v>
      </c>
      <c r="J154" s="126" t="s">
        <v>483</v>
      </c>
      <c r="K154" s="126"/>
    </row>
    <row r="155" spans="1:12">
      <c r="A155" s="140">
        <v>130</v>
      </c>
      <c r="B155" s="208"/>
      <c r="C155" s="126" t="s">
        <v>639</v>
      </c>
      <c r="D155" s="126" t="s">
        <v>635</v>
      </c>
      <c r="E155" s="126" t="s">
        <v>5</v>
      </c>
      <c r="F155" s="145" t="s">
        <v>508</v>
      </c>
      <c r="G155" s="126"/>
      <c r="H155" s="141" t="s">
        <v>483</v>
      </c>
      <c r="I155" s="142" t="s">
        <v>483</v>
      </c>
      <c r="J155" s="126" t="s">
        <v>483</v>
      </c>
      <c r="K155" s="126"/>
    </row>
    <row r="156" spans="1:12">
      <c r="A156" s="140">
        <v>131</v>
      </c>
      <c r="B156" s="208" t="s">
        <v>640</v>
      </c>
      <c r="C156" s="126" t="s">
        <v>641</v>
      </c>
      <c r="D156" s="126" t="s">
        <v>97</v>
      </c>
      <c r="E156" s="126" t="s">
        <v>310</v>
      </c>
      <c r="F156" s="145" t="s">
        <v>455</v>
      </c>
      <c r="G156" s="126"/>
      <c r="H156" s="147" t="s">
        <v>97</v>
      </c>
      <c r="I156" s="148" t="s">
        <v>455</v>
      </c>
      <c r="J156" s="149" t="s">
        <v>0</v>
      </c>
      <c r="K156" s="145" t="s">
        <v>438</v>
      </c>
      <c r="L156" s="150"/>
    </row>
    <row r="157" spans="1:12">
      <c r="A157" s="140">
        <v>132</v>
      </c>
      <c r="B157" s="208"/>
      <c r="C157" s="126" t="s">
        <v>642</v>
      </c>
      <c r="D157" s="126" t="s">
        <v>488</v>
      </c>
      <c r="E157" s="126" t="s">
        <v>310</v>
      </c>
      <c r="F157" s="145" t="s">
        <v>508</v>
      </c>
      <c r="G157" s="126"/>
      <c r="H157" s="141" t="s">
        <v>483</v>
      </c>
      <c r="I157" s="142" t="s">
        <v>483</v>
      </c>
      <c r="J157" s="126" t="s">
        <v>483</v>
      </c>
      <c r="K157" s="126"/>
    </row>
    <row r="158" spans="1:12">
      <c r="A158" s="140">
        <v>133</v>
      </c>
      <c r="B158" s="208"/>
      <c r="C158" s="126" t="s">
        <v>643</v>
      </c>
      <c r="D158" s="126" t="s">
        <v>488</v>
      </c>
      <c r="E158" s="126" t="s">
        <v>310</v>
      </c>
      <c r="F158" s="145" t="s">
        <v>508</v>
      </c>
      <c r="G158" s="126"/>
      <c r="H158" s="141" t="s">
        <v>483</v>
      </c>
      <c r="I158" s="142" t="s">
        <v>483</v>
      </c>
      <c r="J158" s="126" t="s">
        <v>483</v>
      </c>
      <c r="K158" s="126"/>
    </row>
    <row r="159" spans="1:12">
      <c r="A159" s="140">
        <v>134</v>
      </c>
      <c r="B159" s="208"/>
      <c r="C159" s="126" t="s">
        <v>644</v>
      </c>
      <c r="D159" s="126" t="s">
        <v>97</v>
      </c>
      <c r="E159" s="126" t="s">
        <v>310</v>
      </c>
      <c r="F159" s="145" t="s">
        <v>455</v>
      </c>
      <c r="G159" s="126"/>
      <c r="H159" s="141" t="s">
        <v>483</v>
      </c>
      <c r="I159" s="142" t="s">
        <v>483</v>
      </c>
      <c r="J159" s="126" t="s">
        <v>483</v>
      </c>
      <c r="K159" s="145"/>
      <c r="L159" s="150"/>
    </row>
    <row r="160" spans="1:12">
      <c r="A160" s="140">
        <v>135</v>
      </c>
      <c r="B160" s="208"/>
      <c r="C160" s="126" t="s">
        <v>645</v>
      </c>
      <c r="D160" s="126" t="s">
        <v>97</v>
      </c>
      <c r="E160" s="126" t="s">
        <v>310</v>
      </c>
      <c r="F160" s="145" t="s">
        <v>455</v>
      </c>
      <c r="G160" s="126"/>
      <c r="H160" s="147" t="s">
        <v>132</v>
      </c>
      <c r="I160" s="148" t="s">
        <v>455</v>
      </c>
      <c r="J160" s="149" t="s">
        <v>0</v>
      </c>
      <c r="K160" s="145" t="s">
        <v>442</v>
      </c>
      <c r="L160" s="150"/>
    </row>
    <row r="161" spans="1:11">
      <c r="A161" s="140">
        <v>136</v>
      </c>
      <c r="B161" s="208"/>
      <c r="C161" s="126" t="s">
        <v>646</v>
      </c>
      <c r="D161" s="126" t="s">
        <v>97</v>
      </c>
      <c r="E161" s="126" t="s">
        <v>310</v>
      </c>
      <c r="F161" s="145" t="s">
        <v>455</v>
      </c>
      <c r="G161" s="126"/>
      <c r="H161" s="141" t="s">
        <v>483</v>
      </c>
      <c r="I161" s="142" t="s">
        <v>483</v>
      </c>
      <c r="J161" s="126" t="s">
        <v>483</v>
      </c>
      <c r="K161" s="126"/>
    </row>
    <row r="162" spans="1:11">
      <c r="A162" s="140">
        <v>137</v>
      </c>
      <c r="B162" s="208"/>
      <c r="C162" s="126" t="s">
        <v>647</v>
      </c>
      <c r="D162" s="126" t="s">
        <v>97</v>
      </c>
      <c r="E162" s="126" t="s">
        <v>310</v>
      </c>
      <c r="F162" s="145" t="s">
        <v>455</v>
      </c>
      <c r="G162" s="126"/>
      <c r="H162" s="141" t="s">
        <v>483</v>
      </c>
      <c r="I162" s="142" t="s">
        <v>483</v>
      </c>
      <c r="J162" s="126" t="s">
        <v>483</v>
      </c>
      <c r="K162" s="126"/>
    </row>
    <row r="163" spans="1:11">
      <c r="A163" s="140">
        <v>138</v>
      </c>
      <c r="B163" s="208"/>
      <c r="C163" s="126" t="s">
        <v>648</v>
      </c>
      <c r="D163" s="126" t="s">
        <v>97</v>
      </c>
      <c r="E163" s="126" t="s">
        <v>310</v>
      </c>
      <c r="F163" s="145" t="s">
        <v>455</v>
      </c>
      <c r="G163" s="126"/>
      <c r="H163" s="141" t="s">
        <v>483</v>
      </c>
      <c r="I163" s="142" t="s">
        <v>483</v>
      </c>
      <c r="J163" s="126" t="s">
        <v>483</v>
      </c>
      <c r="K163" s="126"/>
    </row>
    <row r="164" spans="1:11">
      <c r="A164" s="140">
        <v>139</v>
      </c>
      <c r="B164" s="208"/>
      <c r="C164" s="126" t="s">
        <v>649</v>
      </c>
      <c r="D164" s="126" t="s">
        <v>97</v>
      </c>
      <c r="E164" s="126" t="s">
        <v>310</v>
      </c>
      <c r="F164" s="145" t="s">
        <v>455</v>
      </c>
      <c r="G164" s="126"/>
      <c r="H164" s="141" t="s">
        <v>483</v>
      </c>
      <c r="I164" s="142" t="s">
        <v>483</v>
      </c>
      <c r="J164" s="126" t="s">
        <v>483</v>
      </c>
      <c r="K164" s="126"/>
    </row>
    <row r="165" spans="1:11">
      <c r="A165" s="140">
        <v>140</v>
      </c>
      <c r="B165" s="208"/>
      <c r="C165" s="126" t="s">
        <v>650</v>
      </c>
      <c r="D165" s="126" t="s">
        <v>97</v>
      </c>
      <c r="E165" s="126" t="s">
        <v>310</v>
      </c>
      <c r="F165" s="145" t="s">
        <v>455</v>
      </c>
      <c r="G165" s="126"/>
      <c r="H165" s="141" t="s">
        <v>483</v>
      </c>
      <c r="I165" s="142" t="s">
        <v>483</v>
      </c>
      <c r="J165" s="126" t="s">
        <v>483</v>
      </c>
      <c r="K165" s="126"/>
    </row>
    <row r="166" spans="1:11">
      <c r="A166" s="140">
        <v>141</v>
      </c>
      <c r="B166" s="208"/>
      <c r="C166" s="126" t="s">
        <v>303</v>
      </c>
      <c r="D166" s="126" t="s">
        <v>97</v>
      </c>
      <c r="E166" s="126" t="s">
        <v>310</v>
      </c>
      <c r="F166" s="145" t="s">
        <v>455</v>
      </c>
      <c r="G166" s="126"/>
      <c r="H166" s="141" t="s">
        <v>483</v>
      </c>
      <c r="I166" s="142" t="s">
        <v>483</v>
      </c>
      <c r="J166" s="126" t="s">
        <v>483</v>
      </c>
      <c r="K166" s="126"/>
    </row>
    <row r="167" spans="1:11" ht="15.75" thickBot="1">
      <c r="A167" s="153">
        <v>142</v>
      </c>
      <c r="B167" s="209"/>
      <c r="C167" s="152" t="s">
        <v>75</v>
      </c>
      <c r="D167" s="152" t="s">
        <v>514</v>
      </c>
      <c r="E167" s="152" t="s">
        <v>310</v>
      </c>
      <c r="F167" s="154" t="s">
        <v>508</v>
      </c>
      <c r="G167" s="152"/>
      <c r="H167" s="190" t="s">
        <v>483</v>
      </c>
      <c r="I167" s="142" t="s">
        <v>483</v>
      </c>
      <c r="J167" s="126" t="s">
        <v>483</v>
      </c>
      <c r="K167" s="126"/>
    </row>
  </sheetData>
  <autoFilter ref="M78:O93"/>
  <mergeCells count="33">
    <mergeCell ref="B1:O1"/>
    <mergeCell ref="H7:H8"/>
    <mergeCell ref="C10:H10"/>
    <mergeCell ref="C11:C12"/>
    <mergeCell ref="D11:F11"/>
    <mergeCell ref="G11:G12"/>
    <mergeCell ref="F13:F14"/>
    <mergeCell ref="G13:G14"/>
    <mergeCell ref="C19:H19"/>
    <mergeCell ref="C20:C21"/>
    <mergeCell ref="D20:F20"/>
    <mergeCell ref="G20:G21"/>
    <mergeCell ref="G22:G23"/>
    <mergeCell ref="B26:B30"/>
    <mergeCell ref="B32:B37"/>
    <mergeCell ref="B38:B45"/>
    <mergeCell ref="B46:B53"/>
    <mergeCell ref="B156:B167"/>
    <mergeCell ref="H20:H21"/>
    <mergeCell ref="H22:H23"/>
    <mergeCell ref="B89:B108"/>
    <mergeCell ref="B109:B112"/>
    <mergeCell ref="B113:B131"/>
    <mergeCell ref="B133:B148"/>
    <mergeCell ref="B149:B150"/>
    <mergeCell ref="B151:B155"/>
    <mergeCell ref="B54:B56"/>
    <mergeCell ref="B57:B60"/>
    <mergeCell ref="B61:B64"/>
    <mergeCell ref="B65:B75"/>
    <mergeCell ref="B76:B85"/>
    <mergeCell ref="B86:B88"/>
    <mergeCell ref="F22:F23"/>
  </mergeCells>
  <hyperlinks>
    <hyperlink ref="B1" r:id="rId1" display="https://alphagov.github.io/accessibility-tool-audit/test-cases.html"/>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dimension ref="B1:G165"/>
  <sheetViews>
    <sheetView topLeftCell="B26" workbookViewId="0">
      <selection activeCell="D44" sqref="D44"/>
    </sheetView>
  </sheetViews>
  <sheetFormatPr defaultRowHeight="15"/>
  <cols>
    <col min="3" max="3" width="43.140625" customWidth="1"/>
    <col min="4" max="4" width="34" customWidth="1"/>
    <col min="5" max="5" width="41.140625" bestFit="1" customWidth="1"/>
    <col min="6" max="7" width="26.28515625" bestFit="1" customWidth="1"/>
  </cols>
  <sheetData>
    <row r="1" spans="3:6" ht="15.75" thickBot="1"/>
    <row r="2" spans="3:6">
      <c r="C2" s="137" t="s">
        <v>530</v>
      </c>
      <c r="D2" s="138" t="s">
        <v>531</v>
      </c>
      <c r="E2" s="137" t="s">
        <v>548</v>
      </c>
      <c r="F2" s="138" t="s">
        <v>531</v>
      </c>
    </row>
    <row r="3" spans="3:6">
      <c r="C3" s="163" t="str">
        <f ca="1">LOOKUP(2,1/(COUNTIF(C3:$M$60,$H$26:$H$166)=0),$H$26:$H$166)</f>
        <v>4.1.2 Name Role Value</v>
      </c>
      <c r="D3" s="126" t="s">
        <v>310</v>
      </c>
      <c r="E3" s="163" t="s">
        <v>488</v>
      </c>
      <c r="F3" s="126" t="s">
        <v>310</v>
      </c>
    </row>
    <row r="4" spans="3:6">
      <c r="C4" s="163" t="str">
        <f ca="1">LOOKUP(2,1/(COUNTIF(C4:$M$60,$H$26:$H$166)=0),$H$26:$H$166)</f>
        <v>4.1.1 Parsing</v>
      </c>
      <c r="D4" s="126" t="s">
        <v>310</v>
      </c>
      <c r="E4" s="163" t="s">
        <v>546</v>
      </c>
      <c r="F4" s="145" t="s">
        <v>310</v>
      </c>
    </row>
    <row r="5" spans="3:6">
      <c r="C5" s="143" t="str">
        <f ca="1">LOOKUP(2,1/(COUNTIF(C5:$M$60,$H$26:$H$166)=0),$H$26:$H$166)</f>
        <v>Best Practice</v>
      </c>
      <c r="D5" s="126" t="s">
        <v>3</v>
      </c>
      <c r="E5" s="163" t="s">
        <v>148</v>
      </c>
      <c r="F5" s="145" t="s">
        <v>310</v>
      </c>
    </row>
    <row r="6" spans="3:6">
      <c r="C6" s="143" t="str">
        <f ca="1">LOOKUP(2,1/(COUNTIF(C6:$M$60,$H$26:$H$166)=0),$H$26:$H$166)</f>
        <v>3.3.2 Labels or Instructions</v>
      </c>
      <c r="D6" s="126" t="s">
        <v>5</v>
      </c>
      <c r="E6" s="143" t="s">
        <v>496</v>
      </c>
      <c r="F6" s="145" t="s">
        <v>5</v>
      </c>
    </row>
    <row r="7" spans="3:6">
      <c r="C7" s="163" t="str">
        <f ca="1">LOOKUP(2,1/(COUNTIF(C7:$M$60,$H$26:$H$166)=0),$H$26:$H$166)</f>
        <v>1.3.1 Info and Relationship</v>
      </c>
      <c r="D7" s="126" t="s">
        <v>310</v>
      </c>
      <c r="E7" s="181" t="s">
        <v>555</v>
      </c>
      <c r="F7" s="145" t="s">
        <v>310</v>
      </c>
    </row>
    <row r="8" spans="3:6">
      <c r="C8" s="143" t="str">
        <f ca="1">LOOKUP(2,1/(COUNTIF(C8:$M$60,$H$26:$H$166)=0),$H$26:$H$166)</f>
        <v>1.4.3 Contrast (Minimum)</v>
      </c>
      <c r="D8" s="126" t="s">
        <v>5</v>
      </c>
      <c r="E8" s="163" t="s">
        <v>158</v>
      </c>
      <c r="F8" s="145" t="s">
        <v>310</v>
      </c>
    </row>
    <row r="9" spans="3:6">
      <c r="C9" s="163" t="str">
        <f ca="1">LOOKUP(2,1/(COUNTIF(C9:$M$60,$H$26:$H$166)=0),$H$26:$H$166)</f>
        <v>1.1.1 Non Text Content</v>
      </c>
      <c r="D9" s="126" t="s">
        <v>310</v>
      </c>
      <c r="E9" s="143" t="s">
        <v>222</v>
      </c>
      <c r="F9" s="145" t="s">
        <v>5</v>
      </c>
    </row>
    <row r="10" spans="3:6">
      <c r="C10" s="163" t="str">
        <f ca="1">LOOKUP(2,1/(COUNTIF(C10:$M$60,$H$26:$H$166)=0),$H$26:$H$166)</f>
        <v>2.4.4 Link Purpose</v>
      </c>
      <c r="D10" s="126" t="s">
        <v>310</v>
      </c>
      <c r="E10" s="163" t="s">
        <v>97</v>
      </c>
      <c r="F10" s="145" t="s">
        <v>310</v>
      </c>
    </row>
    <row r="11" spans="3:6">
      <c r="C11" s="163" t="str">
        <f ca="1">LOOKUP(2,1/(COUNTIF(C11:$M$60,$H$26:$H$166)=0),$H$26:$H$166)</f>
        <v>1.2.2 Captions(Prerecorded)</v>
      </c>
      <c r="D11" s="126" t="s">
        <v>310</v>
      </c>
      <c r="E11" s="163" t="s">
        <v>132</v>
      </c>
      <c r="F11" s="145" t="s">
        <v>310</v>
      </c>
    </row>
    <row r="12" spans="3:6">
      <c r="C12" s="163" t="str">
        <f ca="1">LOOKUP(2,1/(COUNTIF(C12:$M$60,$H$26:$H$166)=0),$H$26:$H$166)</f>
        <v>2.4.2 Page Title</v>
      </c>
      <c r="D12" s="126" t="s">
        <v>310</v>
      </c>
      <c r="E12" s="187" t="s">
        <v>563</v>
      </c>
      <c r="F12" s="145" t="s">
        <v>310</v>
      </c>
    </row>
    <row r="13" spans="3:6">
      <c r="C13" s="163" t="str">
        <f ca="1">LOOKUP(2,1/(COUNTIF(C13:$M$60,$H$26:$H$166)=0),$H$26:$H$166)</f>
        <v>3.1.1 Language of Page</v>
      </c>
      <c r="D13" s="126" t="s">
        <v>310</v>
      </c>
      <c r="E13" s="163" t="s">
        <v>523</v>
      </c>
      <c r="F13" s="145" t="s">
        <v>310</v>
      </c>
    </row>
    <row r="14" spans="3:6">
      <c r="C14" s="143" t="str">
        <f ca="1">LOOKUP(2,1/(COUNTIF(C14:$M$60,$H$26:$H$166)=0),$H$26:$H$166)</f>
        <v>3.1.2 Language of parts</v>
      </c>
      <c r="D14" s="126" t="s">
        <v>5</v>
      </c>
      <c r="E14" s="188" t="s">
        <v>514</v>
      </c>
      <c r="F14" s="145" t="s">
        <v>310</v>
      </c>
    </row>
    <row r="15" spans="3:6" ht="15.75" thickBot="1">
      <c r="C15" s="181" t="str">
        <f ca="1">LOOKUP(2,1/(COUNTIF(C15:$M$60,$H$26:$H$166)=0),$H$26:$H$166)</f>
        <v>2.2.2 Pause stop Hide</v>
      </c>
      <c r="D15" s="126" t="s">
        <v>310</v>
      </c>
      <c r="E15" s="189" t="s">
        <v>665</v>
      </c>
      <c r="F15" s="154" t="s">
        <v>3</v>
      </c>
    </row>
    <row r="16" spans="3:6">
      <c r="C16" s="182" t="str">
        <f ca="1">LOOKUP(2,1/(COUNTIF(C16:$M$60,$H$26:$H$166)=0),$H$26:$H$166)</f>
        <v>2.1.1 Keyboard</v>
      </c>
      <c r="D16" s="126" t="s">
        <v>310</v>
      </c>
    </row>
    <row r="18" spans="2:7" ht="15.75" thickBot="1"/>
    <row r="19" spans="2:7">
      <c r="B19" s="137" t="s">
        <v>467</v>
      </c>
      <c r="C19" s="138" t="s">
        <v>469</v>
      </c>
      <c r="D19" s="138" t="s">
        <v>470</v>
      </c>
      <c r="E19" s="138" t="s">
        <v>471</v>
      </c>
      <c r="F19" s="138" t="s">
        <v>474</v>
      </c>
      <c r="G19" s="139" t="s">
        <v>476</v>
      </c>
    </row>
    <row r="20" spans="2:7">
      <c r="B20" s="140">
        <v>1</v>
      </c>
      <c r="C20" s="126" t="s">
        <v>491</v>
      </c>
      <c r="D20" s="145" t="s">
        <v>32</v>
      </c>
      <c r="E20" s="126" t="s">
        <v>310</v>
      </c>
      <c r="F20" s="149" t="s">
        <v>32</v>
      </c>
      <c r="G20" s="141" t="s">
        <v>483</v>
      </c>
    </row>
    <row r="21" spans="2:7">
      <c r="B21" s="140">
        <v>2</v>
      </c>
      <c r="C21" s="126" t="s">
        <v>495</v>
      </c>
      <c r="D21" s="126" t="s">
        <v>496</v>
      </c>
      <c r="E21" s="126" t="s">
        <v>5</v>
      </c>
      <c r="F21" s="149" t="s">
        <v>496</v>
      </c>
      <c r="G21" s="147" t="s">
        <v>496</v>
      </c>
    </row>
    <row r="22" spans="2:7">
      <c r="B22" s="140">
        <v>3</v>
      </c>
      <c r="C22" s="126" t="s">
        <v>497</v>
      </c>
      <c r="D22" s="126" t="s">
        <v>496</v>
      </c>
      <c r="E22" s="126" t="s">
        <v>5</v>
      </c>
      <c r="F22" s="149" t="s">
        <v>496</v>
      </c>
      <c r="G22" s="147" t="s">
        <v>496</v>
      </c>
    </row>
    <row r="23" spans="2:7">
      <c r="B23" s="140">
        <v>4</v>
      </c>
      <c r="C23" s="126" t="s">
        <v>498</v>
      </c>
      <c r="D23" s="126" t="s">
        <v>499</v>
      </c>
      <c r="E23" s="126" t="s">
        <v>6</v>
      </c>
      <c r="F23" s="149" t="s">
        <v>496</v>
      </c>
      <c r="G23" s="147" t="s">
        <v>496</v>
      </c>
    </row>
    <row r="24" spans="2:7">
      <c r="B24" s="140">
        <v>5</v>
      </c>
      <c r="C24" s="126" t="s">
        <v>500</v>
      </c>
      <c r="D24" s="126" t="s">
        <v>499</v>
      </c>
      <c r="E24" s="126" t="s">
        <v>6</v>
      </c>
      <c r="F24" s="149" t="s">
        <v>496</v>
      </c>
      <c r="G24" s="147" t="s">
        <v>496</v>
      </c>
    </row>
    <row r="25" spans="2:7">
      <c r="B25" s="140">
        <v>6</v>
      </c>
      <c r="C25" s="126" t="s">
        <v>505</v>
      </c>
      <c r="D25" s="126" t="s">
        <v>506</v>
      </c>
      <c r="E25" s="126" t="s">
        <v>310</v>
      </c>
      <c r="F25" s="149" t="s">
        <v>506</v>
      </c>
      <c r="G25" s="141" t="s">
        <v>483</v>
      </c>
    </row>
    <row r="26" spans="2:7">
      <c r="B26" s="140">
        <v>7</v>
      </c>
      <c r="C26" s="126" t="s">
        <v>509</v>
      </c>
      <c r="D26" s="126" t="s">
        <v>506</v>
      </c>
      <c r="E26" s="126" t="s">
        <v>310</v>
      </c>
      <c r="F26" s="149" t="s">
        <v>506</v>
      </c>
      <c r="G26" s="141" t="s">
        <v>483</v>
      </c>
    </row>
    <row r="27" spans="2:7">
      <c r="B27" s="140">
        <v>8</v>
      </c>
      <c r="C27" s="126" t="s">
        <v>515</v>
      </c>
      <c r="D27" s="126" t="s">
        <v>514</v>
      </c>
      <c r="E27" s="126" t="s">
        <v>310</v>
      </c>
      <c r="F27" s="149" t="s">
        <v>514</v>
      </c>
      <c r="G27" s="147" t="s">
        <v>514</v>
      </c>
    </row>
    <row r="28" spans="2:7">
      <c r="B28" s="140">
        <v>9</v>
      </c>
      <c r="C28" s="126" t="s">
        <v>519</v>
      </c>
      <c r="D28" s="126" t="s">
        <v>517</v>
      </c>
      <c r="E28" s="126" t="s">
        <v>310</v>
      </c>
      <c r="F28" s="149" t="s">
        <v>517</v>
      </c>
      <c r="G28" s="141" t="s">
        <v>483</v>
      </c>
    </row>
    <row r="29" spans="2:7">
      <c r="B29" s="140">
        <v>10</v>
      </c>
      <c r="C29" s="126" t="s">
        <v>520</v>
      </c>
      <c r="D29" s="126" t="s">
        <v>514</v>
      </c>
      <c r="E29" s="126" t="s">
        <v>310</v>
      </c>
      <c r="F29" s="149" t="s">
        <v>514</v>
      </c>
      <c r="G29" s="141" t="s">
        <v>483</v>
      </c>
    </row>
    <row r="30" spans="2:7">
      <c r="B30" s="140">
        <v>11</v>
      </c>
      <c r="C30" s="126" t="s">
        <v>525</v>
      </c>
      <c r="D30" s="126" t="s">
        <v>523</v>
      </c>
      <c r="E30" s="126" t="s">
        <v>310</v>
      </c>
      <c r="F30" s="149" t="s">
        <v>523</v>
      </c>
      <c r="G30" s="147" t="s">
        <v>523</v>
      </c>
    </row>
    <row r="31" spans="2:7">
      <c r="B31" s="140">
        <v>12</v>
      </c>
      <c r="C31" s="126" t="s">
        <v>526</v>
      </c>
      <c r="D31" s="126" t="s">
        <v>523</v>
      </c>
      <c r="E31" s="126" t="s">
        <v>310</v>
      </c>
      <c r="F31" s="149" t="s">
        <v>523</v>
      </c>
      <c r="G31" s="141" t="s">
        <v>483</v>
      </c>
    </row>
    <row r="32" spans="2:7">
      <c r="B32" s="140">
        <v>13</v>
      </c>
      <c r="C32" s="126" t="s">
        <v>89</v>
      </c>
      <c r="D32" s="126" t="s">
        <v>488</v>
      </c>
      <c r="E32" s="126" t="s">
        <v>310</v>
      </c>
      <c r="F32" s="149" t="s">
        <v>463</v>
      </c>
      <c r="G32" s="147" t="s">
        <v>488</v>
      </c>
    </row>
    <row r="33" spans="2:7">
      <c r="B33" s="140">
        <v>14</v>
      </c>
      <c r="C33" s="126" t="s">
        <v>90</v>
      </c>
      <c r="D33" s="126" t="s">
        <v>488</v>
      </c>
      <c r="E33" s="126" t="s">
        <v>310</v>
      </c>
      <c r="F33" s="149" t="s">
        <v>463</v>
      </c>
      <c r="G33" s="141" t="s">
        <v>483</v>
      </c>
    </row>
    <row r="34" spans="2:7">
      <c r="B34" s="140">
        <v>15</v>
      </c>
      <c r="C34" s="126" t="s">
        <v>529</v>
      </c>
      <c r="D34" s="126" t="s">
        <v>488</v>
      </c>
      <c r="E34" s="126" t="s">
        <v>310</v>
      </c>
      <c r="F34" s="149" t="s">
        <v>463</v>
      </c>
      <c r="G34" s="147" t="s">
        <v>463</v>
      </c>
    </row>
    <row r="35" spans="2:7">
      <c r="B35" s="140">
        <v>16</v>
      </c>
      <c r="C35" s="126" t="s">
        <v>96</v>
      </c>
      <c r="D35" s="126" t="s">
        <v>488</v>
      </c>
      <c r="E35" s="126" t="s">
        <v>310</v>
      </c>
      <c r="F35" s="149" t="s">
        <v>488</v>
      </c>
      <c r="G35" s="147" t="s">
        <v>488</v>
      </c>
    </row>
    <row r="36" spans="2:7">
      <c r="B36" s="140">
        <v>17</v>
      </c>
      <c r="C36" s="126" t="s">
        <v>534</v>
      </c>
      <c r="D36" s="126" t="s">
        <v>488</v>
      </c>
      <c r="E36" s="126" t="s">
        <v>310</v>
      </c>
      <c r="F36" s="149" t="s">
        <v>488</v>
      </c>
      <c r="G36" s="147" t="s">
        <v>488</v>
      </c>
    </row>
    <row r="37" spans="2:7">
      <c r="B37" s="140">
        <v>18</v>
      </c>
      <c r="C37" s="126" t="s">
        <v>535</v>
      </c>
      <c r="D37" s="126" t="s">
        <v>488</v>
      </c>
      <c r="E37" s="126" t="s">
        <v>310</v>
      </c>
      <c r="F37" s="149" t="s">
        <v>488</v>
      </c>
      <c r="G37" s="147" t="s">
        <v>488</v>
      </c>
    </row>
    <row r="38" spans="2:7">
      <c r="B38" s="140">
        <v>19</v>
      </c>
      <c r="C38" s="126" t="s">
        <v>541</v>
      </c>
      <c r="D38" s="126" t="s">
        <v>488</v>
      </c>
      <c r="E38" s="126" t="s">
        <v>310</v>
      </c>
      <c r="F38" s="149" t="s">
        <v>488</v>
      </c>
      <c r="G38" s="147" t="s">
        <v>488</v>
      </c>
    </row>
    <row r="39" spans="2:7">
      <c r="B39" s="140">
        <v>20</v>
      </c>
      <c r="C39" s="126" t="s">
        <v>547</v>
      </c>
      <c r="D39" s="126" t="s">
        <v>546</v>
      </c>
      <c r="E39" s="126" t="s">
        <v>310</v>
      </c>
      <c r="F39" s="149" t="s">
        <v>463</v>
      </c>
      <c r="G39" s="201" t="s">
        <v>132</v>
      </c>
    </row>
    <row r="40" spans="2:7">
      <c r="B40" s="140">
        <v>21</v>
      </c>
      <c r="C40" s="126" t="s">
        <v>133</v>
      </c>
      <c r="D40" s="126" t="s">
        <v>546</v>
      </c>
      <c r="E40" s="126" t="s">
        <v>310</v>
      </c>
      <c r="F40" s="149" t="s">
        <v>546</v>
      </c>
      <c r="G40" s="147" t="s">
        <v>546</v>
      </c>
    </row>
    <row r="41" spans="2:7">
      <c r="B41" s="140">
        <v>22</v>
      </c>
      <c r="C41" s="126" t="s">
        <v>559</v>
      </c>
      <c r="D41" s="126" t="s">
        <v>555</v>
      </c>
      <c r="E41" s="126" t="s">
        <v>310</v>
      </c>
      <c r="F41" s="149" t="s">
        <v>148</v>
      </c>
      <c r="G41" s="147" t="s">
        <v>148</v>
      </c>
    </row>
    <row r="42" spans="2:7">
      <c r="B42" s="140">
        <v>23</v>
      </c>
      <c r="C42" s="126" t="s">
        <v>561</v>
      </c>
      <c r="D42" s="126" t="s">
        <v>562</v>
      </c>
      <c r="E42" s="126" t="s">
        <v>310</v>
      </c>
      <c r="F42" s="126" t="s">
        <v>483</v>
      </c>
      <c r="G42" s="147" t="s">
        <v>148</v>
      </c>
    </row>
    <row r="43" spans="2:7">
      <c r="B43" s="140">
        <v>24</v>
      </c>
      <c r="C43" s="126" t="s">
        <v>565</v>
      </c>
      <c r="D43" s="126" t="s">
        <v>546</v>
      </c>
      <c r="E43" s="126" t="s">
        <v>310</v>
      </c>
      <c r="F43" s="149" t="s">
        <v>158</v>
      </c>
      <c r="G43" s="147" t="s">
        <v>158</v>
      </c>
    </row>
    <row r="44" spans="2:7">
      <c r="B44" s="140">
        <v>25</v>
      </c>
      <c r="C44" s="126" t="s">
        <v>567</v>
      </c>
      <c r="D44" s="126" t="s">
        <v>158</v>
      </c>
      <c r="E44" s="126" t="s">
        <v>310</v>
      </c>
      <c r="F44" s="149" t="s">
        <v>463</v>
      </c>
      <c r="G44" s="141" t="s">
        <v>483</v>
      </c>
    </row>
    <row r="45" spans="2:7">
      <c r="B45" s="140">
        <v>26</v>
      </c>
      <c r="C45" s="126" t="s">
        <v>168</v>
      </c>
      <c r="D45" s="126" t="s">
        <v>158</v>
      </c>
      <c r="E45" s="126" t="s">
        <v>310</v>
      </c>
      <c r="F45" s="149" t="s">
        <v>158</v>
      </c>
      <c r="G45" s="147" t="s">
        <v>158</v>
      </c>
    </row>
    <row r="46" spans="2:7">
      <c r="B46" s="140">
        <v>27</v>
      </c>
      <c r="C46" s="126" t="s">
        <v>574</v>
      </c>
      <c r="D46" s="126" t="s">
        <v>97</v>
      </c>
      <c r="E46" s="126" t="s">
        <v>310</v>
      </c>
      <c r="F46" s="126" t="s">
        <v>483</v>
      </c>
      <c r="G46" s="201" t="s">
        <v>463</v>
      </c>
    </row>
    <row r="47" spans="2:7">
      <c r="B47" s="140">
        <v>28</v>
      </c>
      <c r="C47" s="126" t="s">
        <v>178</v>
      </c>
      <c r="D47" s="126" t="s">
        <v>158</v>
      </c>
      <c r="E47" s="126" t="s">
        <v>310</v>
      </c>
      <c r="F47" s="149" t="s">
        <v>158</v>
      </c>
      <c r="G47" s="147" t="s">
        <v>158</v>
      </c>
    </row>
    <row r="48" spans="2:7">
      <c r="B48" s="140">
        <v>29</v>
      </c>
      <c r="C48" s="126" t="s">
        <v>575</v>
      </c>
      <c r="D48" s="126" t="s">
        <v>158</v>
      </c>
      <c r="E48" s="126" t="s">
        <v>310</v>
      </c>
      <c r="F48" s="149" t="s">
        <v>463</v>
      </c>
      <c r="G48" s="141" t="s">
        <v>483</v>
      </c>
    </row>
    <row r="49" spans="2:7">
      <c r="B49" s="140">
        <v>30</v>
      </c>
      <c r="C49" s="126" t="s">
        <v>579</v>
      </c>
      <c r="D49" s="126" t="s">
        <v>158</v>
      </c>
      <c r="E49" s="126" t="s">
        <v>310</v>
      </c>
      <c r="F49" s="149" t="s">
        <v>463</v>
      </c>
      <c r="G49" s="201" t="s">
        <v>132</v>
      </c>
    </row>
    <row r="50" spans="2:7">
      <c r="B50" s="140">
        <v>31</v>
      </c>
      <c r="C50" s="126" t="s">
        <v>583</v>
      </c>
      <c r="D50" s="126" t="s">
        <v>546</v>
      </c>
      <c r="E50" s="126" t="s">
        <v>310</v>
      </c>
      <c r="F50" s="149" t="s">
        <v>546</v>
      </c>
      <c r="G50" s="147" t="s">
        <v>546</v>
      </c>
    </row>
    <row r="51" spans="2:7">
      <c r="B51" s="140">
        <v>32</v>
      </c>
      <c r="C51" s="126" t="s">
        <v>585</v>
      </c>
      <c r="D51" s="126" t="s">
        <v>546</v>
      </c>
      <c r="E51" s="126" t="s">
        <v>310</v>
      </c>
      <c r="F51" s="149" t="s">
        <v>546</v>
      </c>
      <c r="G51" s="147" t="s">
        <v>546</v>
      </c>
    </row>
    <row r="52" spans="2:7">
      <c r="B52" s="140">
        <v>33</v>
      </c>
      <c r="C52" s="126" t="s">
        <v>196</v>
      </c>
      <c r="D52" s="126" t="s">
        <v>132</v>
      </c>
      <c r="E52" s="126" t="s">
        <v>310</v>
      </c>
      <c r="F52" s="149" t="s">
        <v>132</v>
      </c>
      <c r="G52" s="147" t="s">
        <v>132</v>
      </c>
    </row>
    <row r="53" spans="2:7">
      <c r="B53" s="140">
        <v>34</v>
      </c>
      <c r="C53" s="126" t="s">
        <v>590</v>
      </c>
      <c r="D53" s="126" t="s">
        <v>222</v>
      </c>
      <c r="E53" s="126" t="s">
        <v>310</v>
      </c>
      <c r="F53" s="149" t="s">
        <v>222</v>
      </c>
      <c r="G53" s="147" t="s">
        <v>222</v>
      </c>
    </row>
    <row r="54" spans="2:7">
      <c r="B54" s="140">
        <v>35</v>
      </c>
      <c r="C54" s="126" t="s">
        <v>594</v>
      </c>
      <c r="D54" s="126" t="s">
        <v>488</v>
      </c>
      <c r="E54" s="126" t="s">
        <v>310</v>
      </c>
      <c r="F54" s="126" t="s">
        <v>483</v>
      </c>
      <c r="G54" s="147" t="s">
        <v>488</v>
      </c>
    </row>
    <row r="55" spans="2:7">
      <c r="B55" s="140">
        <v>36</v>
      </c>
      <c r="C55" s="126" t="s">
        <v>595</v>
      </c>
      <c r="D55" s="126" t="s">
        <v>222</v>
      </c>
      <c r="E55" s="126" t="s">
        <v>310</v>
      </c>
      <c r="F55" s="149" t="s">
        <v>222</v>
      </c>
      <c r="G55" s="147" t="s">
        <v>222</v>
      </c>
    </row>
    <row r="56" spans="2:7">
      <c r="B56" s="140">
        <v>37</v>
      </c>
      <c r="C56" s="126" t="s">
        <v>597</v>
      </c>
      <c r="D56" s="126" t="s">
        <v>488</v>
      </c>
      <c r="E56" s="126" t="s">
        <v>310</v>
      </c>
      <c r="F56" s="149" t="s">
        <v>488</v>
      </c>
      <c r="G56" s="141" t="s">
        <v>483</v>
      </c>
    </row>
    <row r="57" spans="2:7">
      <c r="B57" s="140">
        <v>38</v>
      </c>
      <c r="C57" s="126" t="s">
        <v>598</v>
      </c>
      <c r="D57" s="126" t="s">
        <v>488</v>
      </c>
      <c r="E57" s="126" t="s">
        <v>310</v>
      </c>
      <c r="F57" s="126" t="s">
        <v>483</v>
      </c>
      <c r="G57" s="147" t="s">
        <v>488</v>
      </c>
    </row>
    <row r="58" spans="2:7">
      <c r="B58" s="140">
        <v>39</v>
      </c>
      <c r="C58" s="126" t="s">
        <v>599</v>
      </c>
      <c r="D58" s="126" t="s">
        <v>222</v>
      </c>
      <c r="E58" s="126" t="s">
        <v>310</v>
      </c>
      <c r="F58" s="149" t="s">
        <v>222</v>
      </c>
      <c r="G58" s="141" t="s">
        <v>483</v>
      </c>
    </row>
    <row r="59" spans="2:7">
      <c r="B59" s="140">
        <v>40</v>
      </c>
      <c r="C59" s="126" t="s">
        <v>601</v>
      </c>
      <c r="D59" s="126" t="s">
        <v>496</v>
      </c>
      <c r="E59" s="126" t="s">
        <v>5</v>
      </c>
      <c r="F59" s="149" t="s">
        <v>496</v>
      </c>
      <c r="G59" s="147" t="s">
        <v>496</v>
      </c>
    </row>
    <row r="60" spans="2:7">
      <c r="B60" s="140">
        <v>41</v>
      </c>
      <c r="C60" s="126" t="s">
        <v>604</v>
      </c>
      <c r="D60" s="126" t="s">
        <v>488</v>
      </c>
      <c r="E60" s="126" t="s">
        <v>310</v>
      </c>
      <c r="F60" s="149" t="s">
        <v>488</v>
      </c>
      <c r="G60" s="147" t="s">
        <v>488</v>
      </c>
    </row>
    <row r="61" spans="2:7">
      <c r="B61" s="140">
        <v>42</v>
      </c>
      <c r="C61" s="126" t="s">
        <v>606</v>
      </c>
      <c r="D61" s="126" t="s">
        <v>222</v>
      </c>
      <c r="E61" s="126" t="s">
        <v>310</v>
      </c>
      <c r="F61" s="149" t="s">
        <v>222</v>
      </c>
      <c r="G61" s="147" t="s">
        <v>222</v>
      </c>
    </row>
    <row r="62" spans="2:7">
      <c r="B62" s="140">
        <v>43</v>
      </c>
      <c r="C62" s="126" t="s">
        <v>247</v>
      </c>
      <c r="D62" s="126" t="s">
        <v>617</v>
      </c>
      <c r="E62" s="126" t="s">
        <v>310</v>
      </c>
      <c r="F62" s="149" t="s">
        <v>463</v>
      </c>
      <c r="G62" s="141" t="s">
        <v>483</v>
      </c>
    </row>
    <row r="63" spans="2:7">
      <c r="B63" s="140">
        <v>44</v>
      </c>
      <c r="C63" s="126" t="s">
        <v>631</v>
      </c>
      <c r="D63" s="126" t="s">
        <v>132</v>
      </c>
      <c r="E63" s="126" t="s">
        <v>310</v>
      </c>
      <c r="F63" s="149" t="s">
        <v>132</v>
      </c>
      <c r="G63" s="201" t="s">
        <v>463</v>
      </c>
    </row>
    <row r="64" spans="2:7" ht="20.25" customHeight="1">
      <c r="B64" s="140">
        <v>45</v>
      </c>
      <c r="C64" s="126" t="s">
        <v>641</v>
      </c>
      <c r="D64" s="126" t="s">
        <v>97</v>
      </c>
      <c r="E64" s="126" t="s">
        <v>310</v>
      </c>
      <c r="F64" s="149" t="s">
        <v>97</v>
      </c>
      <c r="G64" s="147" t="s">
        <v>97</v>
      </c>
    </row>
    <row r="65" spans="2:7" ht="15.75" thickBot="1">
      <c r="B65" s="153">
        <v>46</v>
      </c>
      <c r="C65" s="152" t="s">
        <v>645</v>
      </c>
      <c r="D65" s="152" t="s">
        <v>97</v>
      </c>
      <c r="E65" s="152" t="s">
        <v>310</v>
      </c>
      <c r="F65" s="202" t="s">
        <v>132</v>
      </c>
      <c r="G65" s="155" t="s">
        <v>132</v>
      </c>
    </row>
    <row r="68" spans="2:7" ht="15.75" thickBot="1"/>
    <row r="69" spans="2:7" ht="15.75" thickBot="1">
      <c r="B69" s="248" t="s">
        <v>668</v>
      </c>
      <c r="C69" s="249"/>
      <c r="D69" s="249"/>
      <c r="E69" s="249"/>
      <c r="F69" s="249"/>
      <c r="G69" s="250"/>
    </row>
    <row r="70" spans="2:7">
      <c r="B70" s="157">
        <v>1</v>
      </c>
      <c r="C70" s="158" t="s">
        <v>481</v>
      </c>
      <c r="D70" s="158" t="s">
        <v>482</v>
      </c>
      <c r="E70" s="158" t="s">
        <v>310</v>
      </c>
      <c r="F70" s="179" t="s">
        <v>483</v>
      </c>
      <c r="G70" s="179" t="s">
        <v>483</v>
      </c>
    </row>
    <row r="71" spans="2:7">
      <c r="B71" s="140">
        <v>2</v>
      </c>
      <c r="C71" s="126" t="s">
        <v>484</v>
      </c>
      <c r="D71" s="126" t="s">
        <v>485</v>
      </c>
      <c r="E71" s="126" t="s">
        <v>6</v>
      </c>
      <c r="F71" s="141" t="s">
        <v>483</v>
      </c>
      <c r="G71" s="141" t="s">
        <v>483</v>
      </c>
    </row>
    <row r="72" spans="2:7">
      <c r="B72" s="140">
        <v>3</v>
      </c>
      <c r="C72" s="126" t="s">
        <v>486</v>
      </c>
      <c r="D72" s="126" t="s">
        <v>21</v>
      </c>
      <c r="E72" s="126" t="s">
        <v>310</v>
      </c>
      <c r="F72" s="141" t="s">
        <v>483</v>
      </c>
      <c r="G72" s="141" t="s">
        <v>483</v>
      </c>
    </row>
    <row r="73" spans="2:7">
      <c r="B73" s="140">
        <v>4</v>
      </c>
      <c r="C73" s="126" t="s">
        <v>487</v>
      </c>
      <c r="D73" s="126" t="s">
        <v>488</v>
      </c>
      <c r="E73" s="126" t="s">
        <v>310</v>
      </c>
      <c r="F73" s="141" t="s">
        <v>483</v>
      </c>
      <c r="G73" s="141" t="s">
        <v>483</v>
      </c>
    </row>
    <row r="74" spans="2:7">
      <c r="B74" s="140">
        <v>5</v>
      </c>
      <c r="C74" s="126" t="s">
        <v>489</v>
      </c>
      <c r="D74" s="126" t="s">
        <v>27</v>
      </c>
      <c r="E74" s="126" t="s">
        <v>6</v>
      </c>
      <c r="F74" s="141" t="s">
        <v>483</v>
      </c>
      <c r="G74" s="141" t="s">
        <v>483</v>
      </c>
    </row>
    <row r="75" spans="2:7">
      <c r="B75" s="140">
        <v>6</v>
      </c>
      <c r="C75" s="126" t="s">
        <v>493</v>
      </c>
      <c r="D75" s="126" t="s">
        <v>494</v>
      </c>
      <c r="E75" s="126" t="s">
        <v>310</v>
      </c>
      <c r="F75" s="141" t="s">
        <v>483</v>
      </c>
      <c r="G75" s="141" t="s">
        <v>483</v>
      </c>
    </row>
    <row r="76" spans="2:7">
      <c r="B76" s="140">
        <v>7</v>
      </c>
      <c r="C76" s="126" t="s">
        <v>43</v>
      </c>
      <c r="D76" s="126" t="s">
        <v>44</v>
      </c>
      <c r="E76" s="126" t="s">
        <v>5</v>
      </c>
      <c r="F76" s="141" t="s">
        <v>483</v>
      </c>
      <c r="G76" s="141" t="s">
        <v>483</v>
      </c>
    </row>
    <row r="77" spans="2:7">
      <c r="B77" s="140">
        <v>8</v>
      </c>
      <c r="C77" s="126" t="s">
        <v>502</v>
      </c>
      <c r="D77" s="126" t="s">
        <v>47</v>
      </c>
      <c r="E77" s="126" t="s">
        <v>6</v>
      </c>
      <c r="F77" s="141" t="s">
        <v>483</v>
      </c>
      <c r="G77" s="141" t="s">
        <v>483</v>
      </c>
    </row>
    <row r="78" spans="2:7">
      <c r="B78" s="140">
        <v>9</v>
      </c>
      <c r="C78" s="126" t="s">
        <v>504</v>
      </c>
      <c r="D78" s="126" t="s">
        <v>47</v>
      </c>
      <c r="E78" s="126" t="s">
        <v>6</v>
      </c>
      <c r="F78" s="141" t="s">
        <v>483</v>
      </c>
      <c r="G78" s="141" t="s">
        <v>483</v>
      </c>
    </row>
    <row r="79" spans="2:7">
      <c r="B79" s="140">
        <v>10</v>
      </c>
      <c r="C79" s="126" t="s">
        <v>507</v>
      </c>
      <c r="D79" s="126" t="s">
        <v>47</v>
      </c>
      <c r="E79" s="126" t="s">
        <v>6</v>
      </c>
      <c r="F79" s="141" t="s">
        <v>483</v>
      </c>
      <c r="G79" s="141" t="s">
        <v>483</v>
      </c>
    </row>
    <row r="80" spans="2:7">
      <c r="B80" s="140">
        <v>11</v>
      </c>
      <c r="C80" s="126" t="s">
        <v>57</v>
      </c>
      <c r="D80" s="126" t="s">
        <v>47</v>
      </c>
      <c r="E80" s="126" t="s">
        <v>6</v>
      </c>
      <c r="F80" s="141" t="s">
        <v>483</v>
      </c>
      <c r="G80" s="141" t="s">
        <v>483</v>
      </c>
    </row>
    <row r="81" spans="2:7">
      <c r="B81" s="140">
        <v>12</v>
      </c>
      <c r="C81" s="126" t="s">
        <v>510</v>
      </c>
      <c r="D81" s="126" t="s">
        <v>47</v>
      </c>
      <c r="E81" s="126" t="s">
        <v>6</v>
      </c>
      <c r="F81" s="141" t="s">
        <v>483</v>
      </c>
      <c r="G81" s="141" t="s">
        <v>483</v>
      </c>
    </row>
    <row r="82" spans="2:7">
      <c r="B82" s="140">
        <v>13</v>
      </c>
      <c r="C82" s="126" t="s">
        <v>511</v>
      </c>
      <c r="D82" s="126" t="s">
        <v>47</v>
      </c>
      <c r="E82" s="126" t="s">
        <v>6</v>
      </c>
      <c r="F82" s="141" t="s">
        <v>483</v>
      </c>
      <c r="G82" s="141" t="s">
        <v>483</v>
      </c>
    </row>
    <row r="83" spans="2:7">
      <c r="B83" s="140">
        <v>14</v>
      </c>
      <c r="C83" s="126" t="s">
        <v>513</v>
      </c>
      <c r="D83" s="126" t="s">
        <v>514</v>
      </c>
      <c r="E83" s="126" t="s">
        <v>310</v>
      </c>
      <c r="F83" s="141" t="s">
        <v>483</v>
      </c>
      <c r="G83" s="141" t="s">
        <v>483</v>
      </c>
    </row>
    <row r="84" spans="2:7">
      <c r="B84" s="140">
        <v>15</v>
      </c>
      <c r="C84" s="126" t="s">
        <v>516</v>
      </c>
      <c r="D84" s="126" t="s">
        <v>517</v>
      </c>
      <c r="E84" s="126" t="s">
        <v>5</v>
      </c>
      <c r="F84" s="141" t="s">
        <v>483</v>
      </c>
      <c r="G84" s="141" t="s">
        <v>483</v>
      </c>
    </row>
    <row r="85" spans="2:7">
      <c r="B85" s="140">
        <v>16</v>
      </c>
      <c r="C85" s="126" t="s">
        <v>518</v>
      </c>
      <c r="D85" s="126" t="s">
        <v>514</v>
      </c>
      <c r="E85" s="126" t="s">
        <v>310</v>
      </c>
      <c r="F85" s="141" t="s">
        <v>483</v>
      </c>
      <c r="G85" s="141" t="s">
        <v>483</v>
      </c>
    </row>
    <row r="86" spans="2:7">
      <c r="B86" s="140">
        <v>17</v>
      </c>
      <c r="C86" s="126" t="s">
        <v>528</v>
      </c>
      <c r="D86" s="126" t="s">
        <v>488</v>
      </c>
      <c r="E86" s="126" t="s">
        <v>310</v>
      </c>
      <c r="F86" s="141" t="s">
        <v>483</v>
      </c>
      <c r="G86" s="141" t="s">
        <v>483</v>
      </c>
    </row>
    <row r="87" spans="2:7">
      <c r="B87" s="140">
        <v>18</v>
      </c>
      <c r="C87" s="126" t="s">
        <v>533</v>
      </c>
      <c r="D87" s="126" t="s">
        <v>488</v>
      </c>
      <c r="E87" s="142" t="s">
        <v>310</v>
      </c>
      <c r="F87" s="141" t="s">
        <v>483</v>
      </c>
      <c r="G87" s="141" t="s">
        <v>483</v>
      </c>
    </row>
    <row r="88" spans="2:7">
      <c r="B88" s="140">
        <v>19</v>
      </c>
      <c r="C88" s="126" t="s">
        <v>521</v>
      </c>
      <c r="D88" s="126" t="s">
        <v>514</v>
      </c>
      <c r="E88" s="126" t="s">
        <v>310</v>
      </c>
      <c r="F88" s="141" t="s">
        <v>483</v>
      </c>
      <c r="G88" s="141" t="s">
        <v>483</v>
      </c>
    </row>
    <row r="89" spans="2:7">
      <c r="B89" s="140">
        <v>20</v>
      </c>
      <c r="C89" s="126" t="s">
        <v>522</v>
      </c>
      <c r="D89" s="126" t="s">
        <v>517</v>
      </c>
      <c r="E89" s="126" t="s">
        <v>5</v>
      </c>
      <c r="F89" s="141" t="s">
        <v>483</v>
      </c>
      <c r="G89" s="141" t="s">
        <v>483</v>
      </c>
    </row>
    <row r="90" spans="2:7" ht="15.75" thickBot="1">
      <c r="B90" s="140">
        <v>21</v>
      </c>
      <c r="C90" s="126" t="s">
        <v>524</v>
      </c>
      <c r="D90" s="126" t="s">
        <v>523</v>
      </c>
      <c r="E90" s="126" t="s">
        <v>310</v>
      </c>
      <c r="F90" s="141" t="s">
        <v>483</v>
      </c>
      <c r="G90" s="141" t="s">
        <v>483</v>
      </c>
    </row>
    <row r="91" spans="2:7" ht="15.75" thickBot="1">
      <c r="B91" s="140">
        <v>22</v>
      </c>
      <c r="C91" s="171" t="s">
        <v>537</v>
      </c>
      <c r="D91" s="171" t="s">
        <v>488</v>
      </c>
      <c r="E91" s="171" t="s">
        <v>310</v>
      </c>
      <c r="F91" s="173" t="s">
        <v>483</v>
      </c>
      <c r="G91" s="141" t="s">
        <v>483</v>
      </c>
    </row>
    <row r="92" spans="2:7" ht="15.75" thickBot="1">
      <c r="B92" s="140">
        <v>23</v>
      </c>
      <c r="C92" s="175" t="s">
        <v>538</v>
      </c>
      <c r="D92" s="175" t="s">
        <v>488</v>
      </c>
      <c r="E92" s="176" t="s">
        <v>310</v>
      </c>
      <c r="F92" s="178" t="s">
        <v>483</v>
      </c>
      <c r="G92" s="141" t="s">
        <v>483</v>
      </c>
    </row>
    <row r="93" spans="2:7" ht="15.75" thickBot="1">
      <c r="B93" s="140">
        <v>24</v>
      </c>
      <c r="C93" s="171" t="s">
        <v>109</v>
      </c>
      <c r="D93" s="171" t="s">
        <v>488</v>
      </c>
      <c r="E93" s="171" t="s">
        <v>310</v>
      </c>
      <c r="F93" s="173" t="s">
        <v>483</v>
      </c>
      <c r="G93" s="141" t="s">
        <v>483</v>
      </c>
    </row>
    <row r="94" spans="2:7">
      <c r="B94" s="140">
        <v>25</v>
      </c>
      <c r="C94" s="158" t="s">
        <v>111</v>
      </c>
      <c r="D94" s="158" t="s">
        <v>488</v>
      </c>
      <c r="E94" s="159" t="s">
        <v>310</v>
      </c>
      <c r="F94" s="179" t="s">
        <v>483</v>
      </c>
      <c r="G94" s="141" t="s">
        <v>483</v>
      </c>
    </row>
    <row r="95" spans="2:7">
      <c r="B95" s="140">
        <v>26</v>
      </c>
      <c r="C95" s="126" t="s">
        <v>539</v>
      </c>
      <c r="D95" s="126" t="s">
        <v>488</v>
      </c>
      <c r="E95" s="142" t="s">
        <v>310</v>
      </c>
      <c r="F95" s="141" t="s">
        <v>483</v>
      </c>
      <c r="G95" s="141" t="s">
        <v>483</v>
      </c>
    </row>
    <row r="96" spans="2:7">
      <c r="B96" s="140">
        <v>27</v>
      </c>
      <c r="C96" s="126" t="s">
        <v>540</v>
      </c>
      <c r="D96" s="126" t="s">
        <v>488</v>
      </c>
      <c r="E96" s="142" t="s">
        <v>310</v>
      </c>
      <c r="F96" s="141" t="s">
        <v>483</v>
      </c>
      <c r="G96" s="141" t="s">
        <v>483</v>
      </c>
    </row>
    <row r="97" spans="2:7" ht="15.75" thickBot="1">
      <c r="B97" s="140">
        <v>28</v>
      </c>
      <c r="C97" s="165" t="s">
        <v>542</v>
      </c>
      <c r="D97" s="165" t="s">
        <v>488</v>
      </c>
      <c r="E97" s="166" t="s">
        <v>310</v>
      </c>
      <c r="F97" s="180" t="s">
        <v>483</v>
      </c>
      <c r="G97" s="141" t="s">
        <v>483</v>
      </c>
    </row>
    <row r="98" spans="2:7" ht="15.75" thickBot="1">
      <c r="B98" s="140">
        <v>29</v>
      </c>
      <c r="C98" s="171" t="s">
        <v>121</v>
      </c>
      <c r="D98" s="171" t="s">
        <v>488</v>
      </c>
      <c r="E98" s="171" t="s">
        <v>310</v>
      </c>
      <c r="F98" s="173" t="s">
        <v>483</v>
      </c>
      <c r="G98" s="141" t="s">
        <v>483</v>
      </c>
    </row>
    <row r="99" spans="2:7">
      <c r="B99" s="140">
        <v>30</v>
      </c>
      <c r="C99" s="158" t="s">
        <v>543</v>
      </c>
      <c r="D99" s="158" t="s">
        <v>488</v>
      </c>
      <c r="E99" s="159" t="s">
        <v>310</v>
      </c>
      <c r="F99" s="179" t="s">
        <v>483</v>
      </c>
      <c r="G99" s="141" t="s">
        <v>483</v>
      </c>
    </row>
    <row r="100" spans="2:7" ht="15.75" thickBot="1">
      <c r="B100" s="140">
        <v>31</v>
      </c>
      <c r="C100" s="165" t="s">
        <v>125</v>
      </c>
      <c r="D100" s="165" t="s">
        <v>488</v>
      </c>
      <c r="E100" s="166" t="s">
        <v>310</v>
      </c>
      <c r="F100" s="180" t="s">
        <v>483</v>
      </c>
      <c r="G100" s="141" t="s">
        <v>483</v>
      </c>
    </row>
    <row r="101" spans="2:7">
      <c r="B101" s="140">
        <v>32</v>
      </c>
      <c r="C101" s="184" t="s">
        <v>545</v>
      </c>
      <c r="D101" s="184" t="s">
        <v>546</v>
      </c>
      <c r="E101" s="184" t="s">
        <v>310</v>
      </c>
      <c r="F101" s="186" t="s">
        <v>483</v>
      </c>
      <c r="G101" s="141" t="s">
        <v>483</v>
      </c>
    </row>
    <row r="102" spans="2:7">
      <c r="B102" s="140">
        <v>33</v>
      </c>
      <c r="C102" s="126" t="s">
        <v>549</v>
      </c>
      <c r="D102" s="126" t="s">
        <v>546</v>
      </c>
      <c r="E102" s="126" t="s">
        <v>310</v>
      </c>
      <c r="F102" s="141" t="s">
        <v>483</v>
      </c>
      <c r="G102" s="141" t="s">
        <v>483</v>
      </c>
    </row>
    <row r="103" spans="2:7">
      <c r="B103" s="140">
        <v>34</v>
      </c>
      <c r="C103" s="126" t="s">
        <v>550</v>
      </c>
      <c r="D103" s="126" t="s">
        <v>546</v>
      </c>
      <c r="E103" s="126" t="s">
        <v>310</v>
      </c>
      <c r="F103" s="141" t="s">
        <v>483</v>
      </c>
      <c r="G103" s="141" t="s">
        <v>483</v>
      </c>
    </row>
    <row r="104" spans="2:7">
      <c r="B104" s="140">
        <v>35</v>
      </c>
      <c r="C104" s="126" t="s">
        <v>551</v>
      </c>
      <c r="D104" s="126" t="s">
        <v>552</v>
      </c>
      <c r="E104" s="126" t="s">
        <v>310</v>
      </c>
      <c r="F104" s="141" t="s">
        <v>483</v>
      </c>
      <c r="G104" s="141" t="s">
        <v>483</v>
      </c>
    </row>
    <row r="105" spans="2:7">
      <c r="B105" s="140">
        <v>36</v>
      </c>
      <c r="C105" s="126" t="s">
        <v>553</v>
      </c>
      <c r="D105" s="126" t="s">
        <v>546</v>
      </c>
      <c r="E105" s="126" t="s">
        <v>310</v>
      </c>
      <c r="F105" s="141" t="s">
        <v>483</v>
      </c>
      <c r="G105" s="141" t="s">
        <v>483</v>
      </c>
    </row>
    <row r="106" spans="2:7">
      <c r="B106" s="140">
        <v>37</v>
      </c>
      <c r="C106" s="126" t="s">
        <v>554</v>
      </c>
      <c r="D106" s="126" t="s">
        <v>546</v>
      </c>
      <c r="E106" s="126" t="s">
        <v>310</v>
      </c>
      <c r="F106" s="141" t="s">
        <v>483</v>
      </c>
      <c r="G106" s="141" t="s">
        <v>483</v>
      </c>
    </row>
    <row r="107" spans="2:7">
      <c r="B107" s="140">
        <v>38</v>
      </c>
      <c r="C107" s="126" t="s">
        <v>556</v>
      </c>
      <c r="D107" s="126" t="s">
        <v>546</v>
      </c>
      <c r="E107" s="126" t="s">
        <v>310</v>
      </c>
      <c r="F107" s="141" t="s">
        <v>483</v>
      </c>
      <c r="G107" s="141" t="s">
        <v>483</v>
      </c>
    </row>
    <row r="108" spans="2:7">
      <c r="B108" s="140">
        <v>39</v>
      </c>
      <c r="C108" s="126" t="s">
        <v>557</v>
      </c>
      <c r="D108" s="126" t="s">
        <v>546</v>
      </c>
      <c r="E108" s="126" t="s">
        <v>310</v>
      </c>
      <c r="F108" s="141" t="s">
        <v>483</v>
      </c>
      <c r="G108" s="141" t="s">
        <v>483</v>
      </c>
    </row>
    <row r="109" spans="2:7">
      <c r="B109" s="140">
        <v>40</v>
      </c>
      <c r="C109" s="126" t="s">
        <v>560</v>
      </c>
      <c r="D109" s="126" t="s">
        <v>552</v>
      </c>
      <c r="E109" s="126" t="s">
        <v>310</v>
      </c>
      <c r="F109" s="141" t="s">
        <v>483</v>
      </c>
      <c r="G109" s="141" t="s">
        <v>483</v>
      </c>
    </row>
    <row r="110" spans="2:7">
      <c r="B110" s="140">
        <v>41</v>
      </c>
      <c r="C110" s="126" t="s">
        <v>566</v>
      </c>
      <c r="D110" s="126" t="s">
        <v>158</v>
      </c>
      <c r="E110" s="126" t="s">
        <v>310</v>
      </c>
      <c r="F110" s="141" t="s">
        <v>483</v>
      </c>
      <c r="G110" s="141" t="s">
        <v>483</v>
      </c>
    </row>
    <row r="111" spans="2:7">
      <c r="B111" s="140">
        <v>42</v>
      </c>
      <c r="C111" s="126" t="s">
        <v>568</v>
      </c>
      <c r="D111" s="126" t="s">
        <v>569</v>
      </c>
      <c r="E111" s="126" t="s">
        <v>310</v>
      </c>
      <c r="F111" s="141" t="s">
        <v>483</v>
      </c>
      <c r="G111" s="141" t="s">
        <v>483</v>
      </c>
    </row>
    <row r="112" spans="2:7">
      <c r="B112" s="140">
        <v>43</v>
      </c>
      <c r="C112" s="126" t="s">
        <v>166</v>
      </c>
      <c r="D112" s="126" t="s">
        <v>570</v>
      </c>
      <c r="E112" s="126" t="s">
        <v>6</v>
      </c>
      <c r="F112" s="141" t="s">
        <v>483</v>
      </c>
      <c r="G112" s="141" t="s">
        <v>483</v>
      </c>
    </row>
    <row r="113" spans="2:7">
      <c r="B113" s="140">
        <v>44</v>
      </c>
      <c r="C113" s="126" t="s">
        <v>571</v>
      </c>
      <c r="D113" s="126" t="s">
        <v>562</v>
      </c>
      <c r="E113" s="126" t="s">
        <v>310</v>
      </c>
      <c r="F113" s="141" t="s">
        <v>483</v>
      </c>
      <c r="G113" s="141" t="s">
        <v>483</v>
      </c>
    </row>
    <row r="114" spans="2:7">
      <c r="B114" s="140">
        <v>45</v>
      </c>
      <c r="C114" s="126" t="s">
        <v>572</v>
      </c>
      <c r="D114" s="126" t="s">
        <v>494</v>
      </c>
      <c r="E114" s="126" t="s">
        <v>310</v>
      </c>
      <c r="F114" s="141" t="s">
        <v>483</v>
      </c>
      <c r="G114" s="141" t="s">
        <v>483</v>
      </c>
    </row>
    <row r="115" spans="2:7">
      <c r="B115" s="140">
        <v>46</v>
      </c>
      <c r="C115" s="126" t="s">
        <v>573</v>
      </c>
      <c r="D115" s="126" t="s">
        <v>158</v>
      </c>
      <c r="E115" s="126" t="s">
        <v>310</v>
      </c>
      <c r="F115" s="141" t="s">
        <v>483</v>
      </c>
      <c r="G115" s="141" t="s">
        <v>483</v>
      </c>
    </row>
    <row r="116" spans="2:7">
      <c r="B116" s="140">
        <v>47</v>
      </c>
      <c r="C116" s="126" t="s">
        <v>576</v>
      </c>
      <c r="D116" s="126" t="s">
        <v>158</v>
      </c>
      <c r="E116" s="126" t="s">
        <v>310</v>
      </c>
      <c r="F116" s="141" t="s">
        <v>483</v>
      </c>
      <c r="G116" s="141" t="s">
        <v>483</v>
      </c>
    </row>
    <row r="117" spans="2:7">
      <c r="B117" s="140">
        <v>48</v>
      </c>
      <c r="C117" s="126" t="s">
        <v>577</v>
      </c>
      <c r="D117" s="126" t="s">
        <v>158</v>
      </c>
      <c r="E117" s="126" t="s">
        <v>310</v>
      </c>
      <c r="F117" s="141" t="s">
        <v>483</v>
      </c>
      <c r="G117" s="141" t="s">
        <v>483</v>
      </c>
    </row>
    <row r="118" spans="2:7">
      <c r="B118" s="140">
        <v>49</v>
      </c>
      <c r="C118" s="126" t="s">
        <v>578</v>
      </c>
      <c r="D118" s="126" t="s">
        <v>158</v>
      </c>
      <c r="E118" s="126" t="s">
        <v>310</v>
      </c>
      <c r="F118" s="141" t="s">
        <v>483</v>
      </c>
      <c r="G118" s="141" t="s">
        <v>483</v>
      </c>
    </row>
    <row r="119" spans="2:7">
      <c r="B119" s="140">
        <v>50</v>
      </c>
      <c r="C119" s="126" t="s">
        <v>580</v>
      </c>
      <c r="D119" s="126" t="s">
        <v>494</v>
      </c>
      <c r="E119" s="126" t="s">
        <v>310</v>
      </c>
      <c r="F119" s="141" t="s">
        <v>483</v>
      </c>
      <c r="G119" s="141" t="s">
        <v>483</v>
      </c>
    </row>
    <row r="120" spans="2:7">
      <c r="B120" s="140">
        <v>51</v>
      </c>
      <c r="C120" s="126" t="s">
        <v>581</v>
      </c>
      <c r="D120" s="126" t="s">
        <v>555</v>
      </c>
      <c r="E120" s="126" t="s">
        <v>310</v>
      </c>
      <c r="F120" s="141" t="s">
        <v>483</v>
      </c>
      <c r="G120" s="141" t="s">
        <v>483</v>
      </c>
    </row>
    <row r="121" spans="2:7">
      <c r="B121" s="140">
        <v>52</v>
      </c>
      <c r="C121" s="126" t="s">
        <v>582</v>
      </c>
      <c r="D121" s="126" t="s">
        <v>158</v>
      </c>
      <c r="E121" s="126" t="s">
        <v>310</v>
      </c>
      <c r="F121" s="141" t="s">
        <v>483</v>
      </c>
      <c r="G121" s="141" t="s">
        <v>483</v>
      </c>
    </row>
    <row r="122" spans="2:7">
      <c r="B122" s="140">
        <v>53</v>
      </c>
      <c r="C122" s="126" t="s">
        <v>586</v>
      </c>
      <c r="D122" s="126" t="s">
        <v>546</v>
      </c>
      <c r="E122" s="126" t="s">
        <v>310</v>
      </c>
      <c r="F122" s="141" t="s">
        <v>483</v>
      </c>
      <c r="G122" s="141" t="s">
        <v>483</v>
      </c>
    </row>
    <row r="123" spans="2:7">
      <c r="B123" s="140">
        <v>54</v>
      </c>
      <c r="C123" s="126" t="s">
        <v>587</v>
      </c>
      <c r="D123" s="126" t="s">
        <v>546</v>
      </c>
      <c r="E123" s="126" t="s">
        <v>310</v>
      </c>
      <c r="F123" s="141" t="s">
        <v>483</v>
      </c>
      <c r="G123" s="141" t="s">
        <v>483</v>
      </c>
    </row>
    <row r="124" spans="2:7">
      <c r="B124" s="140">
        <v>55</v>
      </c>
      <c r="C124" s="126" t="s">
        <v>589</v>
      </c>
      <c r="D124" s="126" t="s">
        <v>494</v>
      </c>
      <c r="E124" s="126" t="s">
        <v>310</v>
      </c>
      <c r="F124" s="141" t="s">
        <v>483</v>
      </c>
      <c r="G124" s="141" t="s">
        <v>483</v>
      </c>
    </row>
    <row r="125" spans="2:7">
      <c r="B125" s="140">
        <v>56</v>
      </c>
      <c r="C125" s="126" t="s">
        <v>591</v>
      </c>
      <c r="D125" s="126" t="s">
        <v>592</v>
      </c>
      <c r="E125" s="126" t="s">
        <v>5</v>
      </c>
      <c r="F125" s="141" t="s">
        <v>483</v>
      </c>
      <c r="G125" s="141" t="s">
        <v>483</v>
      </c>
    </row>
    <row r="126" spans="2:7">
      <c r="B126" s="140">
        <v>57</v>
      </c>
      <c r="C126" s="126" t="s">
        <v>593</v>
      </c>
      <c r="D126" s="126" t="s">
        <v>488</v>
      </c>
      <c r="E126" s="126" t="s">
        <v>310</v>
      </c>
      <c r="F126" s="141" t="s">
        <v>483</v>
      </c>
      <c r="G126" s="141" t="s">
        <v>483</v>
      </c>
    </row>
    <row r="127" spans="2:7">
      <c r="B127" s="140">
        <v>58</v>
      </c>
      <c r="C127" s="126" t="s">
        <v>596</v>
      </c>
      <c r="D127" s="126" t="s">
        <v>488</v>
      </c>
      <c r="E127" s="126" t="s">
        <v>310</v>
      </c>
      <c r="F127" s="141" t="s">
        <v>483</v>
      </c>
      <c r="G127" s="141" t="s">
        <v>483</v>
      </c>
    </row>
    <row r="128" spans="2:7">
      <c r="B128" s="140">
        <v>59</v>
      </c>
      <c r="C128" s="126" t="s">
        <v>211</v>
      </c>
      <c r="D128" s="126" t="s">
        <v>488</v>
      </c>
      <c r="E128" s="126" t="s">
        <v>310</v>
      </c>
      <c r="F128" s="141" t="s">
        <v>483</v>
      </c>
      <c r="G128" s="141" t="s">
        <v>483</v>
      </c>
    </row>
    <row r="129" spans="2:7">
      <c r="B129" s="140">
        <v>60</v>
      </c>
      <c r="C129" s="126" t="s">
        <v>600</v>
      </c>
      <c r="D129" s="126" t="s">
        <v>488</v>
      </c>
      <c r="E129" s="126" t="s">
        <v>310</v>
      </c>
      <c r="F129" s="141" t="s">
        <v>483</v>
      </c>
      <c r="G129" s="141" t="s">
        <v>483</v>
      </c>
    </row>
    <row r="130" spans="2:7">
      <c r="B130" s="140">
        <v>61</v>
      </c>
      <c r="C130" s="126" t="s">
        <v>602</v>
      </c>
      <c r="D130" s="126" t="s">
        <v>603</v>
      </c>
      <c r="E130" s="126" t="s">
        <v>5</v>
      </c>
      <c r="F130" s="141" t="s">
        <v>483</v>
      </c>
      <c r="G130" s="141" t="s">
        <v>483</v>
      </c>
    </row>
    <row r="131" spans="2:7">
      <c r="B131" s="140">
        <v>62</v>
      </c>
      <c r="C131" s="126" t="s">
        <v>605</v>
      </c>
      <c r="D131" s="126" t="s">
        <v>222</v>
      </c>
      <c r="E131" s="126" t="s">
        <v>310</v>
      </c>
      <c r="F131" s="141" t="s">
        <v>483</v>
      </c>
      <c r="G131" s="141" t="s">
        <v>483</v>
      </c>
    </row>
    <row r="132" spans="2:7">
      <c r="B132" s="140">
        <v>63</v>
      </c>
      <c r="C132" s="126" t="s">
        <v>607</v>
      </c>
      <c r="D132" s="126" t="s">
        <v>236</v>
      </c>
      <c r="E132" s="126" t="s">
        <v>310</v>
      </c>
      <c r="F132" s="141" t="s">
        <v>483</v>
      </c>
      <c r="G132" s="141" t="s">
        <v>483</v>
      </c>
    </row>
    <row r="133" spans="2:7">
      <c r="B133" s="140">
        <v>64</v>
      </c>
      <c r="C133" s="126" t="s">
        <v>228</v>
      </c>
      <c r="D133" s="126" t="s">
        <v>569</v>
      </c>
      <c r="E133" s="126" t="s">
        <v>310</v>
      </c>
      <c r="F133" s="141" t="s">
        <v>483</v>
      </c>
      <c r="G133" s="141" t="s">
        <v>483</v>
      </c>
    </row>
    <row r="134" spans="2:7">
      <c r="B134" s="140">
        <v>65</v>
      </c>
      <c r="C134" s="126" t="s">
        <v>609</v>
      </c>
      <c r="D134" s="126" t="s">
        <v>610</v>
      </c>
      <c r="E134" s="126" t="s">
        <v>6</v>
      </c>
      <c r="F134" s="141" t="s">
        <v>483</v>
      </c>
      <c r="G134" s="141" t="s">
        <v>483</v>
      </c>
    </row>
    <row r="135" spans="2:7">
      <c r="B135" s="140">
        <v>66</v>
      </c>
      <c r="C135" s="126" t="s">
        <v>613</v>
      </c>
      <c r="D135" s="126" t="s">
        <v>614</v>
      </c>
      <c r="E135" s="126" t="s">
        <v>310</v>
      </c>
      <c r="F135" s="141" t="s">
        <v>483</v>
      </c>
      <c r="G135" s="141" t="s">
        <v>483</v>
      </c>
    </row>
    <row r="136" spans="2:7">
      <c r="B136" s="140">
        <v>67</v>
      </c>
      <c r="C136" s="126" t="s">
        <v>615</v>
      </c>
      <c r="D136" s="126" t="s">
        <v>32</v>
      </c>
      <c r="E136" s="126" t="s">
        <v>310</v>
      </c>
      <c r="F136" s="141" t="s">
        <v>483</v>
      </c>
      <c r="G136" s="141" t="s">
        <v>483</v>
      </c>
    </row>
    <row r="137" spans="2:7">
      <c r="B137" s="140">
        <v>68</v>
      </c>
      <c r="C137" s="126" t="s">
        <v>616</v>
      </c>
      <c r="D137" s="126" t="s">
        <v>617</v>
      </c>
      <c r="E137" s="126" t="s">
        <v>310</v>
      </c>
      <c r="F137" s="141" t="s">
        <v>483</v>
      </c>
      <c r="G137" s="141" t="s">
        <v>483</v>
      </c>
    </row>
    <row r="138" spans="2:7">
      <c r="B138" s="140">
        <v>69</v>
      </c>
      <c r="C138" s="126" t="s">
        <v>618</v>
      </c>
      <c r="D138" s="126" t="s">
        <v>44</v>
      </c>
      <c r="E138" s="126" t="s">
        <v>5</v>
      </c>
      <c r="F138" s="141" t="s">
        <v>483</v>
      </c>
      <c r="G138" s="141" t="s">
        <v>483</v>
      </c>
    </row>
    <row r="139" spans="2:7">
      <c r="B139" s="140">
        <v>70</v>
      </c>
      <c r="C139" s="126" t="s">
        <v>619</v>
      </c>
      <c r="D139" s="126" t="s">
        <v>32</v>
      </c>
      <c r="E139" s="126" t="s">
        <v>310</v>
      </c>
      <c r="F139" s="141" t="s">
        <v>483</v>
      </c>
      <c r="G139" s="141" t="s">
        <v>483</v>
      </c>
    </row>
    <row r="140" spans="2:7">
      <c r="B140" s="140">
        <v>71</v>
      </c>
      <c r="C140" s="126" t="s">
        <v>620</v>
      </c>
      <c r="D140" s="126" t="s">
        <v>32</v>
      </c>
      <c r="E140" s="126" t="s">
        <v>310</v>
      </c>
      <c r="F140" s="141" t="s">
        <v>483</v>
      </c>
      <c r="G140" s="141" t="s">
        <v>483</v>
      </c>
    </row>
    <row r="141" spans="2:7">
      <c r="B141" s="140">
        <v>72</v>
      </c>
      <c r="C141" s="126" t="s">
        <v>621</v>
      </c>
      <c r="D141" s="126" t="s">
        <v>621</v>
      </c>
      <c r="E141" s="126" t="s">
        <v>310</v>
      </c>
      <c r="F141" s="141" t="s">
        <v>483</v>
      </c>
      <c r="G141" s="141" t="s">
        <v>483</v>
      </c>
    </row>
    <row r="142" spans="2:7">
      <c r="B142" s="140">
        <v>73</v>
      </c>
      <c r="C142" s="126" t="s">
        <v>622</v>
      </c>
      <c r="D142" s="126" t="s">
        <v>32</v>
      </c>
      <c r="E142" s="126" t="s">
        <v>310</v>
      </c>
      <c r="F142" s="141" t="s">
        <v>483</v>
      </c>
      <c r="G142" s="141" t="s">
        <v>483</v>
      </c>
    </row>
    <row r="143" spans="2:7">
      <c r="B143" s="140">
        <v>74</v>
      </c>
      <c r="C143" s="126" t="s">
        <v>623</v>
      </c>
      <c r="D143" s="126" t="s">
        <v>32</v>
      </c>
      <c r="E143" s="126" t="s">
        <v>310</v>
      </c>
      <c r="F143" s="141" t="s">
        <v>483</v>
      </c>
      <c r="G143" s="141" t="s">
        <v>483</v>
      </c>
    </row>
    <row r="144" spans="2:7">
      <c r="B144" s="140">
        <v>75</v>
      </c>
      <c r="C144" s="126" t="s">
        <v>624</v>
      </c>
      <c r="D144" s="126" t="s">
        <v>32</v>
      </c>
      <c r="E144" s="126" t="s">
        <v>310</v>
      </c>
      <c r="F144" s="141" t="s">
        <v>483</v>
      </c>
      <c r="G144" s="141" t="s">
        <v>483</v>
      </c>
    </row>
    <row r="145" spans="2:7">
      <c r="B145" s="140">
        <v>76</v>
      </c>
      <c r="C145" s="126" t="s">
        <v>625</v>
      </c>
      <c r="D145" s="126" t="s">
        <v>32</v>
      </c>
      <c r="E145" s="126" t="s">
        <v>310</v>
      </c>
      <c r="F145" s="141" t="s">
        <v>483</v>
      </c>
      <c r="G145" s="141" t="s">
        <v>483</v>
      </c>
    </row>
    <row r="146" spans="2:7">
      <c r="B146" s="140">
        <v>77</v>
      </c>
      <c r="C146" s="126" t="s">
        <v>267</v>
      </c>
      <c r="D146" s="126" t="s">
        <v>32</v>
      </c>
      <c r="E146" s="126" t="s">
        <v>310</v>
      </c>
      <c r="F146" s="141" t="s">
        <v>483</v>
      </c>
      <c r="G146" s="141" t="s">
        <v>483</v>
      </c>
    </row>
    <row r="147" spans="2:7">
      <c r="B147" s="140">
        <v>78</v>
      </c>
      <c r="C147" s="126" t="s">
        <v>627</v>
      </c>
      <c r="D147" s="126" t="s">
        <v>617</v>
      </c>
      <c r="E147" s="126" t="s">
        <v>310</v>
      </c>
      <c r="F147" s="141" t="s">
        <v>483</v>
      </c>
      <c r="G147" s="141" t="s">
        <v>483</v>
      </c>
    </row>
    <row r="148" spans="2:7">
      <c r="B148" s="140">
        <v>79</v>
      </c>
      <c r="C148" s="126" t="s">
        <v>628</v>
      </c>
      <c r="D148" s="126" t="s">
        <v>617</v>
      </c>
      <c r="E148" s="126" t="s">
        <v>310</v>
      </c>
      <c r="F148" s="141" t="s">
        <v>483</v>
      </c>
      <c r="G148" s="141" t="s">
        <v>483</v>
      </c>
    </row>
    <row r="149" spans="2:7">
      <c r="B149" s="140">
        <v>80</v>
      </c>
      <c r="C149" s="126" t="s">
        <v>629</v>
      </c>
      <c r="D149" s="126" t="s">
        <v>32</v>
      </c>
      <c r="E149" s="126" t="s">
        <v>310</v>
      </c>
      <c r="F149" s="141" t="s">
        <v>483</v>
      </c>
      <c r="G149" s="141" t="s">
        <v>483</v>
      </c>
    </row>
    <row r="150" spans="2:7">
      <c r="B150" s="140">
        <v>81</v>
      </c>
      <c r="C150" s="126" t="s">
        <v>632</v>
      </c>
      <c r="D150" s="126" t="s">
        <v>132</v>
      </c>
      <c r="E150" s="126" t="s">
        <v>310</v>
      </c>
      <c r="F150" s="141" t="s">
        <v>483</v>
      </c>
      <c r="G150" s="141" t="s">
        <v>483</v>
      </c>
    </row>
    <row r="151" spans="2:7">
      <c r="B151" s="140">
        <v>82</v>
      </c>
      <c r="C151" s="126" t="s">
        <v>634</v>
      </c>
      <c r="D151" s="126" t="s">
        <v>635</v>
      </c>
      <c r="E151" s="126" t="s">
        <v>5</v>
      </c>
      <c r="F151" s="141" t="s">
        <v>483</v>
      </c>
      <c r="G151" s="141" t="s">
        <v>483</v>
      </c>
    </row>
    <row r="152" spans="2:7">
      <c r="B152" s="140">
        <v>83</v>
      </c>
      <c r="C152" s="126" t="s">
        <v>636</v>
      </c>
      <c r="D152" s="126" t="s">
        <v>488</v>
      </c>
      <c r="E152" s="126" t="s">
        <v>310</v>
      </c>
      <c r="F152" s="141" t="s">
        <v>483</v>
      </c>
      <c r="G152" s="141" t="s">
        <v>483</v>
      </c>
    </row>
    <row r="153" spans="2:7">
      <c r="B153" s="140">
        <v>84</v>
      </c>
      <c r="C153" s="126" t="s">
        <v>637</v>
      </c>
      <c r="D153" s="126" t="s">
        <v>488</v>
      </c>
      <c r="E153" s="126" t="s">
        <v>310</v>
      </c>
      <c r="F153" s="141" t="s">
        <v>483</v>
      </c>
      <c r="G153" s="141" t="s">
        <v>483</v>
      </c>
    </row>
    <row r="154" spans="2:7">
      <c r="B154" s="140">
        <v>85</v>
      </c>
      <c r="C154" s="126" t="s">
        <v>638</v>
      </c>
      <c r="D154" s="126" t="s">
        <v>488</v>
      </c>
      <c r="E154" s="126" t="s">
        <v>310</v>
      </c>
      <c r="F154" s="141" t="s">
        <v>483</v>
      </c>
      <c r="G154" s="141" t="s">
        <v>483</v>
      </c>
    </row>
    <row r="155" spans="2:7">
      <c r="B155" s="140">
        <v>86</v>
      </c>
      <c r="C155" s="126" t="s">
        <v>639</v>
      </c>
      <c r="D155" s="126" t="s">
        <v>635</v>
      </c>
      <c r="E155" s="126" t="s">
        <v>5</v>
      </c>
      <c r="F155" s="141" t="s">
        <v>483</v>
      </c>
      <c r="G155" s="141" t="s">
        <v>483</v>
      </c>
    </row>
    <row r="156" spans="2:7">
      <c r="B156" s="140">
        <v>87</v>
      </c>
      <c r="C156" s="126" t="s">
        <v>642</v>
      </c>
      <c r="D156" s="126" t="s">
        <v>488</v>
      </c>
      <c r="E156" s="126" t="s">
        <v>310</v>
      </c>
      <c r="F156" s="141" t="s">
        <v>483</v>
      </c>
      <c r="G156" s="141" t="s">
        <v>483</v>
      </c>
    </row>
    <row r="157" spans="2:7">
      <c r="B157" s="140">
        <v>88</v>
      </c>
      <c r="C157" s="126" t="s">
        <v>643</v>
      </c>
      <c r="D157" s="126" t="s">
        <v>488</v>
      </c>
      <c r="E157" s="126" t="s">
        <v>310</v>
      </c>
      <c r="F157" s="141" t="s">
        <v>483</v>
      </c>
      <c r="G157" s="141" t="s">
        <v>483</v>
      </c>
    </row>
    <row r="158" spans="2:7">
      <c r="B158" s="140">
        <v>89</v>
      </c>
      <c r="C158" s="126" t="s">
        <v>644</v>
      </c>
      <c r="D158" s="126" t="s">
        <v>97</v>
      </c>
      <c r="E158" s="126" t="s">
        <v>310</v>
      </c>
      <c r="F158" s="141" t="s">
        <v>483</v>
      </c>
      <c r="G158" s="141" t="s">
        <v>483</v>
      </c>
    </row>
    <row r="159" spans="2:7">
      <c r="B159" s="140">
        <v>90</v>
      </c>
      <c r="C159" s="126" t="s">
        <v>646</v>
      </c>
      <c r="D159" s="126" t="s">
        <v>97</v>
      </c>
      <c r="E159" s="126" t="s">
        <v>310</v>
      </c>
      <c r="F159" s="141" t="s">
        <v>483</v>
      </c>
      <c r="G159" s="141" t="s">
        <v>483</v>
      </c>
    </row>
    <row r="160" spans="2:7">
      <c r="B160" s="140">
        <v>91</v>
      </c>
      <c r="C160" s="126" t="s">
        <v>647</v>
      </c>
      <c r="D160" s="126" t="s">
        <v>97</v>
      </c>
      <c r="E160" s="126" t="s">
        <v>310</v>
      </c>
      <c r="F160" s="141" t="s">
        <v>483</v>
      </c>
      <c r="G160" s="141" t="s">
        <v>483</v>
      </c>
    </row>
    <row r="161" spans="2:7">
      <c r="B161" s="140">
        <v>92</v>
      </c>
      <c r="C161" s="126" t="s">
        <v>648</v>
      </c>
      <c r="D161" s="126" t="s">
        <v>97</v>
      </c>
      <c r="E161" s="126" t="s">
        <v>310</v>
      </c>
      <c r="F161" s="141" t="s">
        <v>483</v>
      </c>
      <c r="G161" s="141" t="s">
        <v>483</v>
      </c>
    </row>
    <row r="162" spans="2:7">
      <c r="B162" s="140">
        <v>93</v>
      </c>
      <c r="C162" s="126" t="s">
        <v>649</v>
      </c>
      <c r="D162" s="126" t="s">
        <v>97</v>
      </c>
      <c r="E162" s="126" t="s">
        <v>310</v>
      </c>
      <c r="F162" s="141" t="s">
        <v>483</v>
      </c>
      <c r="G162" s="141" t="s">
        <v>483</v>
      </c>
    </row>
    <row r="163" spans="2:7">
      <c r="B163" s="140">
        <v>94</v>
      </c>
      <c r="C163" s="126" t="s">
        <v>650</v>
      </c>
      <c r="D163" s="126" t="s">
        <v>97</v>
      </c>
      <c r="E163" s="126" t="s">
        <v>310</v>
      </c>
      <c r="F163" s="141" t="s">
        <v>483</v>
      </c>
      <c r="G163" s="141" t="s">
        <v>483</v>
      </c>
    </row>
    <row r="164" spans="2:7">
      <c r="B164" s="140">
        <v>95</v>
      </c>
      <c r="C164" s="126" t="s">
        <v>303</v>
      </c>
      <c r="D164" s="126" t="s">
        <v>97</v>
      </c>
      <c r="E164" s="126" t="s">
        <v>310</v>
      </c>
      <c r="F164" s="141" t="s">
        <v>483</v>
      </c>
      <c r="G164" s="141" t="s">
        <v>483</v>
      </c>
    </row>
    <row r="165" spans="2:7" ht="15.75" thickBot="1">
      <c r="B165" s="153">
        <v>96</v>
      </c>
      <c r="C165" s="152" t="s">
        <v>75</v>
      </c>
      <c r="D165" s="152" t="s">
        <v>514</v>
      </c>
      <c r="E165" s="152" t="s">
        <v>310</v>
      </c>
      <c r="F165" s="190" t="s">
        <v>483</v>
      </c>
      <c r="G165" s="190" t="s">
        <v>483</v>
      </c>
    </row>
  </sheetData>
  <mergeCells count="1">
    <mergeCell ref="B69:G6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sheetPr codeName="Sheet2"/>
  <dimension ref="A1:L208"/>
  <sheetViews>
    <sheetView zoomScale="85" zoomScaleNormal="85" workbookViewId="0">
      <pane ySplit="5" topLeftCell="A38" activePane="bottomLeft" state="frozen"/>
      <selection pane="bottomLeft" activeCell="C196" sqref="C196"/>
    </sheetView>
  </sheetViews>
  <sheetFormatPr defaultColWidth="9" defaultRowHeight="15"/>
  <cols>
    <col min="1" max="1" width="74.85546875" style="21" customWidth="1"/>
    <col min="2" max="2" width="16.7109375" style="21" hidden="1" customWidth="1"/>
    <col min="3" max="3" width="54.5703125" bestFit="1" customWidth="1"/>
    <col min="4" max="4" width="11.42578125" customWidth="1"/>
    <col min="5" max="5" width="8" customWidth="1"/>
    <col min="6" max="6" width="10.140625" style="4" customWidth="1"/>
    <col min="7" max="7" width="5.5703125" customWidth="1"/>
    <col min="8" max="8" width="9" style="4"/>
    <col min="9" max="9" width="5.85546875" customWidth="1"/>
    <col min="10" max="10" width="9" style="4"/>
    <col min="11" max="11" width="86.7109375" style="22" customWidth="1"/>
  </cols>
  <sheetData>
    <row r="1" spans="1:11" ht="33" customHeight="1" thickBot="1">
      <c r="A1" s="60"/>
      <c r="B1" s="60"/>
      <c r="C1" s="197" t="s">
        <v>432</v>
      </c>
      <c r="D1" s="198"/>
      <c r="E1" s="197">
        <f>COUNTIF($B$6:$B$204,"Yes")</f>
        <v>20</v>
      </c>
      <c r="F1" s="60"/>
      <c r="G1" s="60"/>
      <c r="H1" s="60"/>
      <c r="I1" s="60"/>
      <c r="J1" s="60"/>
      <c r="K1" s="60"/>
    </row>
    <row r="2" spans="1:11" ht="34.5" customHeight="1">
      <c r="A2" s="61"/>
      <c r="B2" s="61"/>
      <c r="C2" s="197" t="s">
        <v>433</v>
      </c>
      <c r="D2" s="199"/>
      <c r="E2" s="197">
        <f>COUNTIF($B$6:$B$204,"D")</f>
        <v>16</v>
      </c>
      <c r="F2" s="61"/>
      <c r="G2" s="61"/>
      <c r="H2" s="61"/>
      <c r="I2" s="61"/>
      <c r="J2" s="61"/>
      <c r="K2" s="61"/>
    </row>
    <row r="3" spans="1:11" ht="34.5" customHeight="1">
      <c r="A3" s="61"/>
      <c r="B3" s="61"/>
      <c r="C3" s="197" t="s">
        <v>666</v>
      </c>
      <c r="D3" s="200"/>
      <c r="E3" s="197">
        <f>COUNTIF($B$6:$B$204,"No")</f>
        <v>106</v>
      </c>
      <c r="F3" s="61"/>
      <c r="G3" s="61"/>
      <c r="H3" s="61"/>
      <c r="I3" s="61"/>
      <c r="J3" s="61"/>
      <c r="K3" s="61"/>
    </row>
    <row r="4" spans="1:11" ht="34.5" customHeight="1" thickBot="1">
      <c r="A4" s="61"/>
      <c r="B4" s="61"/>
      <c r="C4" s="61"/>
      <c r="D4" s="61"/>
      <c r="E4" s="61"/>
      <c r="F4" s="61"/>
      <c r="G4" s="61"/>
      <c r="H4" s="61"/>
      <c r="I4" s="61"/>
      <c r="J4" s="61"/>
      <c r="K4" s="61"/>
    </row>
    <row r="5" spans="1:11" ht="15.75">
      <c r="A5" s="23" t="s">
        <v>7</v>
      </c>
      <c r="B5" s="95" t="s">
        <v>444</v>
      </c>
      <c r="C5" s="24" t="s">
        <v>8</v>
      </c>
      <c r="D5" s="24" t="s">
        <v>9</v>
      </c>
      <c r="E5" s="24" t="s">
        <v>418</v>
      </c>
      <c r="F5" s="25" t="s">
        <v>10</v>
      </c>
      <c r="G5" s="24" t="s">
        <v>4</v>
      </c>
      <c r="H5" s="25" t="s">
        <v>10</v>
      </c>
      <c r="I5" s="24" t="s">
        <v>1</v>
      </c>
      <c r="J5" s="25" t="s">
        <v>10</v>
      </c>
      <c r="K5" s="33" t="s">
        <v>11</v>
      </c>
    </row>
    <row r="6" spans="1:11" ht="30">
      <c r="A6" s="26" t="s">
        <v>12</v>
      </c>
      <c r="B6" s="98" t="s">
        <v>2</v>
      </c>
      <c r="C6" s="27" t="s">
        <v>13</v>
      </c>
      <c r="D6" s="27" t="s">
        <v>14</v>
      </c>
      <c r="E6" s="27" t="s">
        <v>0</v>
      </c>
      <c r="F6" s="28">
        <v>1</v>
      </c>
      <c r="G6" s="27" t="s">
        <v>2</v>
      </c>
      <c r="H6" s="28">
        <v>0</v>
      </c>
      <c r="I6" s="27" t="s">
        <v>2</v>
      </c>
      <c r="J6" s="28">
        <v>0</v>
      </c>
      <c r="K6" s="34" t="s">
        <v>15</v>
      </c>
    </row>
    <row r="7" spans="1:11" s="19" customFormat="1" ht="30">
      <c r="A7" s="26" t="s">
        <v>16</v>
      </c>
      <c r="B7" s="98" t="s">
        <v>2</v>
      </c>
      <c r="C7" s="29" t="s">
        <v>17</v>
      </c>
      <c r="D7" s="27" t="s">
        <v>18</v>
      </c>
      <c r="E7" s="27" t="s">
        <v>0</v>
      </c>
      <c r="F7" s="28">
        <v>1</v>
      </c>
      <c r="G7" s="27" t="s">
        <v>2</v>
      </c>
      <c r="H7" s="28">
        <v>0</v>
      </c>
      <c r="I7" s="27" t="s">
        <v>2</v>
      </c>
      <c r="J7" s="28">
        <v>0</v>
      </c>
      <c r="K7" s="34" t="s">
        <v>19</v>
      </c>
    </row>
    <row r="8" spans="1:11" ht="30">
      <c r="A8" s="26" t="s">
        <v>20</v>
      </c>
      <c r="B8" s="98" t="s">
        <v>2</v>
      </c>
      <c r="C8" s="27" t="s">
        <v>21</v>
      </c>
      <c r="D8" s="27" t="s">
        <v>14</v>
      </c>
      <c r="E8" s="27" t="s">
        <v>0</v>
      </c>
      <c r="F8" s="28">
        <v>1</v>
      </c>
      <c r="G8" s="27" t="s">
        <v>2</v>
      </c>
      <c r="H8" s="28">
        <v>0</v>
      </c>
      <c r="I8" s="27" t="s">
        <v>2</v>
      </c>
      <c r="J8" s="28">
        <v>0</v>
      </c>
      <c r="K8" s="34" t="s">
        <v>22</v>
      </c>
    </row>
    <row r="9" spans="1:11" ht="30">
      <c r="A9" s="26" t="s">
        <v>23</v>
      </c>
      <c r="B9" s="98" t="s">
        <v>2</v>
      </c>
      <c r="C9" s="27" t="s">
        <v>24</v>
      </c>
      <c r="D9" s="27" t="s">
        <v>14</v>
      </c>
      <c r="E9" s="27" t="s">
        <v>0</v>
      </c>
      <c r="F9" s="28">
        <v>1</v>
      </c>
      <c r="G9" s="27" t="s">
        <v>2</v>
      </c>
      <c r="H9" s="28">
        <v>0</v>
      </c>
      <c r="I9" s="27" t="s">
        <v>2</v>
      </c>
      <c r="J9" s="28">
        <v>0</v>
      </c>
      <c r="K9" s="34" t="s">
        <v>25</v>
      </c>
    </row>
    <row r="10" spans="1:11" ht="15" customHeight="1">
      <c r="A10" s="26" t="s">
        <v>26</v>
      </c>
      <c r="B10" s="98" t="s">
        <v>2</v>
      </c>
      <c r="C10" s="27" t="s">
        <v>27</v>
      </c>
      <c r="D10" s="27" t="s">
        <v>18</v>
      </c>
      <c r="E10" s="27" t="s">
        <v>0</v>
      </c>
      <c r="F10" s="28">
        <v>1</v>
      </c>
      <c r="G10" s="27" t="s">
        <v>2</v>
      </c>
      <c r="H10" s="28">
        <v>0</v>
      </c>
      <c r="I10" s="27" t="s">
        <v>2</v>
      </c>
      <c r="J10" s="28">
        <v>0</v>
      </c>
      <c r="K10" s="34" t="s">
        <v>28</v>
      </c>
    </row>
    <row r="11" spans="1:11">
      <c r="A11" s="97" t="s">
        <v>29</v>
      </c>
      <c r="B11" s="98" t="s">
        <v>2</v>
      </c>
      <c r="C11" s="29" t="s">
        <v>32</v>
      </c>
      <c r="D11" s="27" t="s">
        <v>14</v>
      </c>
      <c r="E11" s="96" t="s">
        <v>0</v>
      </c>
      <c r="F11" s="28">
        <v>0</v>
      </c>
      <c r="G11" s="27" t="s">
        <v>0</v>
      </c>
      <c r="H11" s="28">
        <v>1</v>
      </c>
      <c r="I11" s="27" t="s">
        <v>2</v>
      </c>
      <c r="J11" s="28">
        <v>0</v>
      </c>
      <c r="K11" s="34"/>
    </row>
    <row r="12" spans="1:11" ht="30">
      <c r="A12" s="26" t="s">
        <v>33</v>
      </c>
      <c r="B12" s="98" t="s">
        <v>2</v>
      </c>
      <c r="C12" s="29" t="s">
        <v>34</v>
      </c>
      <c r="D12" s="27" t="s">
        <v>14</v>
      </c>
      <c r="E12" s="27" t="s">
        <v>0</v>
      </c>
      <c r="F12" s="28">
        <v>1</v>
      </c>
      <c r="G12" s="27" t="s">
        <v>2</v>
      </c>
      <c r="H12" s="28">
        <v>0</v>
      </c>
      <c r="I12" s="27" t="s">
        <v>2</v>
      </c>
      <c r="J12" s="28">
        <v>0</v>
      </c>
      <c r="K12" s="34" t="s">
        <v>35</v>
      </c>
    </row>
    <row r="13" spans="1:11">
      <c r="A13" s="26" t="s">
        <v>36</v>
      </c>
      <c r="B13" s="98" t="s">
        <v>2</v>
      </c>
      <c r="C13" s="29" t="s">
        <v>37</v>
      </c>
      <c r="D13" s="27" t="s">
        <v>31</v>
      </c>
      <c r="E13" s="27" t="s">
        <v>0</v>
      </c>
      <c r="F13" s="28">
        <v>1</v>
      </c>
      <c r="G13" s="27" t="s">
        <v>0</v>
      </c>
      <c r="H13" s="28">
        <v>1</v>
      </c>
      <c r="I13" s="27" t="s">
        <v>0</v>
      </c>
      <c r="J13" s="28">
        <v>1</v>
      </c>
      <c r="K13" s="34"/>
    </row>
    <row r="14" spans="1:11">
      <c r="A14" s="26" t="s">
        <v>38</v>
      </c>
      <c r="B14" s="98" t="s">
        <v>2</v>
      </c>
      <c r="C14" s="29" t="s">
        <v>37</v>
      </c>
      <c r="D14" s="27" t="s">
        <v>31</v>
      </c>
      <c r="E14" s="27" t="s">
        <v>0</v>
      </c>
      <c r="F14" s="28">
        <v>1</v>
      </c>
      <c r="G14" s="27" t="s">
        <v>0</v>
      </c>
      <c r="H14" s="28">
        <v>1</v>
      </c>
      <c r="I14" s="27" t="s">
        <v>39</v>
      </c>
      <c r="J14" s="28">
        <v>0</v>
      </c>
      <c r="K14" s="34"/>
    </row>
    <row r="15" spans="1:11" ht="30">
      <c r="A15" s="47" t="s">
        <v>40</v>
      </c>
      <c r="B15" s="98" t="s">
        <v>2</v>
      </c>
      <c r="C15" s="29" t="s">
        <v>37</v>
      </c>
      <c r="D15" s="29" t="s">
        <v>31</v>
      </c>
      <c r="E15" s="29" t="s">
        <v>0</v>
      </c>
      <c r="F15" s="28">
        <v>1</v>
      </c>
      <c r="G15" s="27" t="s">
        <v>0</v>
      </c>
      <c r="H15" s="28">
        <v>1</v>
      </c>
      <c r="I15" s="27" t="s">
        <v>2</v>
      </c>
      <c r="J15" s="28">
        <v>0</v>
      </c>
      <c r="K15" s="34" t="s">
        <v>419</v>
      </c>
    </row>
    <row r="16" spans="1:11" ht="30">
      <c r="A16" s="47" t="s">
        <v>42</v>
      </c>
      <c r="B16" s="98" t="s">
        <v>2</v>
      </c>
      <c r="C16" s="29" t="s">
        <v>41</v>
      </c>
      <c r="D16" s="29" t="s">
        <v>18</v>
      </c>
      <c r="E16" s="29" t="s">
        <v>0</v>
      </c>
      <c r="F16" s="28">
        <v>1</v>
      </c>
      <c r="G16" s="27" t="s">
        <v>0</v>
      </c>
      <c r="H16" s="28">
        <v>0</v>
      </c>
      <c r="I16" s="27" t="s">
        <v>2</v>
      </c>
      <c r="J16" s="28">
        <v>0</v>
      </c>
      <c r="K16" s="34" t="s">
        <v>420</v>
      </c>
    </row>
    <row r="17" spans="1:11" ht="30">
      <c r="A17" s="26" t="s">
        <v>43</v>
      </c>
      <c r="B17" s="98" t="s">
        <v>2</v>
      </c>
      <c r="C17" s="29" t="s">
        <v>44</v>
      </c>
      <c r="D17" s="27" t="s">
        <v>31</v>
      </c>
      <c r="E17" s="27" t="s">
        <v>0</v>
      </c>
      <c r="F17" s="28">
        <v>1</v>
      </c>
      <c r="G17" s="27" t="s">
        <v>2</v>
      </c>
      <c r="H17" s="28">
        <v>0</v>
      </c>
      <c r="I17" s="27" t="s">
        <v>2</v>
      </c>
      <c r="J17" s="28">
        <v>0</v>
      </c>
      <c r="K17" s="34" t="s">
        <v>45</v>
      </c>
    </row>
    <row r="18" spans="1:11" ht="30">
      <c r="A18" s="26" t="s">
        <v>46</v>
      </c>
      <c r="B18" s="98" t="s">
        <v>2</v>
      </c>
      <c r="C18" s="29" t="s">
        <v>47</v>
      </c>
      <c r="D18" s="27" t="s">
        <v>18</v>
      </c>
      <c r="E18" s="27" t="s">
        <v>0</v>
      </c>
      <c r="F18" s="28">
        <v>1</v>
      </c>
      <c r="G18" s="27" t="s">
        <v>2</v>
      </c>
      <c r="H18" s="28">
        <v>0</v>
      </c>
      <c r="I18" s="27" t="s">
        <v>2</v>
      </c>
      <c r="J18" s="28">
        <v>0</v>
      </c>
      <c r="K18" s="34" t="s">
        <v>48</v>
      </c>
    </row>
    <row r="19" spans="1:11" ht="30">
      <c r="A19" s="26" t="s">
        <v>49</v>
      </c>
      <c r="B19" s="98" t="s">
        <v>2</v>
      </c>
      <c r="C19" s="29" t="s">
        <v>50</v>
      </c>
      <c r="D19" s="27" t="s">
        <v>18</v>
      </c>
      <c r="E19" s="27" t="s">
        <v>0</v>
      </c>
      <c r="F19" s="28">
        <v>1</v>
      </c>
      <c r="G19" s="27" t="s">
        <v>2</v>
      </c>
      <c r="H19" s="28">
        <v>0</v>
      </c>
      <c r="I19" s="27" t="s">
        <v>2</v>
      </c>
      <c r="J19" s="28">
        <v>0</v>
      </c>
      <c r="K19" s="34" t="s">
        <v>51</v>
      </c>
    </row>
    <row r="20" spans="1:11">
      <c r="A20" s="26" t="s">
        <v>52</v>
      </c>
      <c r="B20" s="98" t="s">
        <v>2</v>
      </c>
      <c r="C20" s="29" t="s">
        <v>53</v>
      </c>
      <c r="D20" s="27" t="s">
        <v>14</v>
      </c>
      <c r="E20" s="27" t="s">
        <v>0</v>
      </c>
      <c r="F20" s="28">
        <v>1</v>
      </c>
      <c r="G20" s="27" t="s">
        <v>0</v>
      </c>
      <c r="H20" s="28">
        <v>1</v>
      </c>
      <c r="I20" s="27" t="s">
        <v>2</v>
      </c>
      <c r="J20" s="28">
        <v>0</v>
      </c>
      <c r="K20" s="34"/>
    </row>
    <row r="21" spans="1:11" ht="30">
      <c r="A21" s="26" t="s">
        <v>54</v>
      </c>
      <c r="B21" s="98" t="s">
        <v>2</v>
      </c>
      <c r="C21" s="29" t="s">
        <v>24</v>
      </c>
      <c r="D21" s="27" t="s">
        <v>14</v>
      </c>
      <c r="E21" s="27" t="s">
        <v>0</v>
      </c>
      <c r="F21" s="28">
        <v>1</v>
      </c>
      <c r="G21" s="27" t="s">
        <v>2</v>
      </c>
      <c r="H21" s="28">
        <v>0</v>
      </c>
      <c r="I21" s="27" t="s">
        <v>2</v>
      </c>
      <c r="J21" s="28">
        <v>0</v>
      </c>
      <c r="K21" s="34" t="s">
        <v>55</v>
      </c>
    </row>
    <row r="22" spans="1:11">
      <c r="A22" s="26" t="s">
        <v>56</v>
      </c>
      <c r="B22" s="98" t="s">
        <v>2</v>
      </c>
      <c r="C22" s="29" t="s">
        <v>53</v>
      </c>
      <c r="D22" s="27" t="s">
        <v>14</v>
      </c>
      <c r="E22" s="27" t="s">
        <v>0</v>
      </c>
      <c r="F22" s="28">
        <v>1</v>
      </c>
      <c r="G22" s="27" t="s">
        <v>0</v>
      </c>
      <c r="H22" s="28">
        <v>1</v>
      </c>
      <c r="I22" s="27" t="s">
        <v>2</v>
      </c>
      <c r="J22" s="28">
        <v>0</v>
      </c>
      <c r="K22" s="34"/>
    </row>
    <row r="23" spans="1:11" ht="30">
      <c r="A23" s="26" t="s">
        <v>57</v>
      </c>
      <c r="B23" s="98" t="s">
        <v>2</v>
      </c>
      <c r="C23" s="29" t="s">
        <v>47</v>
      </c>
      <c r="D23" s="27" t="s">
        <v>18</v>
      </c>
      <c r="E23" s="27" t="s">
        <v>0</v>
      </c>
      <c r="F23" s="28">
        <v>1</v>
      </c>
      <c r="G23" s="27" t="s">
        <v>2</v>
      </c>
      <c r="H23" s="28">
        <v>0</v>
      </c>
      <c r="I23" s="27" t="s">
        <v>2</v>
      </c>
      <c r="J23" s="28">
        <v>0</v>
      </c>
      <c r="K23" s="34" t="s">
        <v>58</v>
      </c>
    </row>
    <row r="24" spans="1:11" ht="30">
      <c r="A24" s="26" t="s">
        <v>59</v>
      </c>
      <c r="B24" s="98" t="s">
        <v>2</v>
      </c>
      <c r="C24" s="29" t="s">
        <v>47</v>
      </c>
      <c r="D24" s="27" t="s">
        <v>18</v>
      </c>
      <c r="E24" s="27" t="s">
        <v>0</v>
      </c>
      <c r="F24" s="28">
        <v>1</v>
      </c>
      <c r="G24" s="27" t="s">
        <v>2</v>
      </c>
      <c r="H24" s="28">
        <v>0</v>
      </c>
      <c r="I24" s="27" t="s">
        <v>2</v>
      </c>
      <c r="J24" s="28">
        <v>0</v>
      </c>
      <c r="K24" s="34" t="s">
        <v>60</v>
      </c>
    </row>
    <row r="25" spans="1:11" ht="45">
      <c r="A25" s="26" t="s">
        <v>61</v>
      </c>
      <c r="B25" s="98" t="s">
        <v>2</v>
      </c>
      <c r="C25" s="29" t="s">
        <v>47</v>
      </c>
      <c r="D25" s="27" t="s">
        <v>18</v>
      </c>
      <c r="E25" s="27" t="s">
        <v>0</v>
      </c>
      <c r="F25" s="28">
        <v>1</v>
      </c>
      <c r="G25" s="27" t="s">
        <v>2</v>
      </c>
      <c r="H25" s="28">
        <v>0</v>
      </c>
      <c r="I25" s="27" t="s">
        <v>2</v>
      </c>
      <c r="J25" s="28">
        <v>0</v>
      </c>
      <c r="K25" s="34" t="s">
        <v>62</v>
      </c>
    </row>
    <row r="26" spans="1:11" ht="30">
      <c r="A26" s="26" t="s">
        <v>63</v>
      </c>
      <c r="B26" s="98" t="s">
        <v>2</v>
      </c>
      <c r="C26" s="29" t="s">
        <v>64</v>
      </c>
      <c r="D26" s="27" t="s">
        <v>31</v>
      </c>
      <c r="E26" s="27" t="s">
        <v>0</v>
      </c>
      <c r="F26" s="28">
        <v>1</v>
      </c>
      <c r="G26" s="27" t="s">
        <v>2</v>
      </c>
      <c r="H26" s="28">
        <v>0</v>
      </c>
      <c r="I26" s="27" t="s">
        <v>2</v>
      </c>
      <c r="J26" s="28">
        <v>0</v>
      </c>
      <c r="K26" s="34" t="s">
        <v>65</v>
      </c>
    </row>
    <row r="27" spans="1:11">
      <c r="A27" s="26" t="s">
        <v>66</v>
      </c>
      <c r="B27" s="98" t="s">
        <v>2</v>
      </c>
      <c r="C27" s="29" t="s">
        <v>67</v>
      </c>
      <c r="D27" s="27" t="s">
        <v>14</v>
      </c>
      <c r="E27" s="27" t="s">
        <v>0</v>
      </c>
      <c r="F27" s="28">
        <v>1</v>
      </c>
      <c r="G27" s="27" t="s">
        <v>2</v>
      </c>
      <c r="H27" s="28">
        <v>0</v>
      </c>
      <c r="I27" s="27" t="s">
        <v>2</v>
      </c>
      <c r="J27" s="28">
        <v>0</v>
      </c>
      <c r="K27" s="34" t="s">
        <v>68</v>
      </c>
    </row>
    <row r="28" spans="1:11" ht="30">
      <c r="A28" s="26" t="s">
        <v>69</v>
      </c>
      <c r="B28" s="98" t="s">
        <v>2</v>
      </c>
      <c r="C28" s="29" t="s">
        <v>64</v>
      </c>
      <c r="D28" s="27" t="s">
        <v>31</v>
      </c>
      <c r="E28" s="27" t="s">
        <v>0</v>
      </c>
      <c r="F28" s="28">
        <v>1</v>
      </c>
      <c r="G28" s="27" t="s">
        <v>2</v>
      </c>
      <c r="H28" s="28">
        <v>0</v>
      </c>
      <c r="I28" s="27" t="s">
        <v>2</v>
      </c>
      <c r="J28" s="28">
        <v>0</v>
      </c>
      <c r="K28" s="34" t="s">
        <v>70</v>
      </c>
    </row>
    <row r="29" spans="1:11">
      <c r="A29" s="232" t="s">
        <v>71</v>
      </c>
      <c r="B29" s="114" t="s">
        <v>0</v>
      </c>
      <c r="C29" s="54" t="s">
        <v>67</v>
      </c>
      <c r="D29" s="27" t="s">
        <v>14</v>
      </c>
      <c r="E29" s="27" t="s">
        <v>0</v>
      </c>
      <c r="F29" s="28">
        <v>0</v>
      </c>
      <c r="G29" s="27" t="s">
        <v>2</v>
      </c>
      <c r="H29" s="28">
        <v>0</v>
      </c>
      <c r="I29" s="27" t="s">
        <v>2</v>
      </c>
      <c r="J29" s="28">
        <v>0</v>
      </c>
      <c r="K29" s="34"/>
    </row>
    <row r="30" spans="1:11" ht="30">
      <c r="A30" s="233"/>
      <c r="B30" s="115"/>
      <c r="C30" s="54" t="s">
        <v>21</v>
      </c>
      <c r="D30" s="27" t="s">
        <v>14</v>
      </c>
      <c r="E30" s="27" t="s">
        <v>0</v>
      </c>
      <c r="F30" s="28">
        <v>1</v>
      </c>
      <c r="G30" s="27" t="s">
        <v>2</v>
      </c>
      <c r="H30" s="28">
        <v>0</v>
      </c>
      <c r="I30" s="27" t="s">
        <v>2</v>
      </c>
      <c r="J30" s="28">
        <v>0</v>
      </c>
      <c r="K30" s="34" t="s">
        <v>72</v>
      </c>
    </row>
    <row r="31" spans="1:11" ht="30">
      <c r="A31" s="26" t="s">
        <v>73</v>
      </c>
      <c r="B31" s="98" t="s">
        <v>2</v>
      </c>
      <c r="C31" s="29" t="s">
        <v>67</v>
      </c>
      <c r="D31" s="27" t="s">
        <v>14</v>
      </c>
      <c r="E31" s="27" t="s">
        <v>0</v>
      </c>
      <c r="F31" s="28">
        <v>1</v>
      </c>
      <c r="G31" s="27" t="s">
        <v>2</v>
      </c>
      <c r="H31" s="28">
        <v>0</v>
      </c>
      <c r="I31" s="27" t="s">
        <v>2</v>
      </c>
      <c r="J31" s="28">
        <v>0</v>
      </c>
      <c r="K31" s="34" t="s">
        <v>74</v>
      </c>
    </row>
    <row r="32" spans="1:11">
      <c r="A32" s="26" t="s">
        <v>75</v>
      </c>
      <c r="B32" s="98" t="s">
        <v>2</v>
      </c>
      <c r="C32" s="29" t="s">
        <v>64</v>
      </c>
      <c r="D32" s="27" t="s">
        <v>31</v>
      </c>
      <c r="E32" s="27" t="s">
        <v>0</v>
      </c>
      <c r="F32" s="28">
        <v>1</v>
      </c>
      <c r="G32" s="27" t="s">
        <v>0</v>
      </c>
      <c r="H32" s="28">
        <v>1</v>
      </c>
      <c r="I32" s="27" t="s">
        <v>2</v>
      </c>
      <c r="J32" s="28">
        <v>0</v>
      </c>
      <c r="K32" s="34"/>
    </row>
    <row r="33" spans="1:11">
      <c r="A33" s="26" t="s">
        <v>76</v>
      </c>
      <c r="B33" s="98" t="s">
        <v>2</v>
      </c>
      <c r="C33" s="29" t="s">
        <v>67</v>
      </c>
      <c r="D33" s="27" t="s">
        <v>14</v>
      </c>
      <c r="E33" s="27" t="s">
        <v>0</v>
      </c>
      <c r="F33" s="28">
        <v>1</v>
      </c>
      <c r="G33" s="27" t="s">
        <v>2</v>
      </c>
      <c r="H33" s="28">
        <v>0</v>
      </c>
      <c r="I33" s="27" t="s">
        <v>2</v>
      </c>
      <c r="J33" s="28">
        <v>0</v>
      </c>
      <c r="K33" s="34" t="s">
        <v>77</v>
      </c>
    </row>
    <row r="34" spans="1:11" ht="30">
      <c r="A34" s="26" t="s">
        <v>78</v>
      </c>
      <c r="B34" s="98" t="s">
        <v>2</v>
      </c>
      <c r="C34" s="29" t="s">
        <v>67</v>
      </c>
      <c r="D34" s="27" t="s">
        <v>14</v>
      </c>
      <c r="E34" s="27" t="s">
        <v>0</v>
      </c>
      <c r="F34" s="28">
        <v>1</v>
      </c>
      <c r="G34" s="27" t="s">
        <v>2</v>
      </c>
      <c r="H34" s="28">
        <v>0</v>
      </c>
      <c r="I34" s="27" t="s">
        <v>2</v>
      </c>
      <c r="J34" s="28">
        <v>0</v>
      </c>
      <c r="K34" s="34" t="s">
        <v>79</v>
      </c>
    </row>
    <row r="35" spans="1:11" ht="30">
      <c r="A35" s="26" t="s">
        <v>80</v>
      </c>
      <c r="B35" s="98" t="s">
        <v>2</v>
      </c>
      <c r="C35" s="29" t="s">
        <v>64</v>
      </c>
      <c r="D35" s="27" t="s">
        <v>31</v>
      </c>
      <c r="E35" s="27" t="s">
        <v>0</v>
      </c>
      <c r="F35" s="28">
        <v>1</v>
      </c>
      <c r="G35" s="27" t="s">
        <v>2</v>
      </c>
      <c r="H35" s="28">
        <v>0</v>
      </c>
      <c r="I35" s="27" t="s">
        <v>2</v>
      </c>
      <c r="J35" s="28">
        <v>0</v>
      </c>
      <c r="K35" s="34" t="s">
        <v>81</v>
      </c>
    </row>
    <row r="36" spans="1:11" ht="30">
      <c r="A36" s="26" t="s">
        <v>82</v>
      </c>
      <c r="B36" s="98" t="s">
        <v>2</v>
      </c>
      <c r="C36" s="29" t="s">
        <v>83</v>
      </c>
      <c r="D36" s="27" t="s">
        <v>14</v>
      </c>
      <c r="E36" s="27" t="s">
        <v>0</v>
      </c>
      <c r="F36" s="28">
        <v>1</v>
      </c>
      <c r="G36" s="27" t="s">
        <v>2</v>
      </c>
      <c r="H36" s="28">
        <v>0</v>
      </c>
      <c r="I36" s="27" t="s">
        <v>2</v>
      </c>
      <c r="J36" s="28">
        <v>0</v>
      </c>
      <c r="K36" s="34" t="s">
        <v>84</v>
      </c>
    </row>
    <row r="37" spans="1:11">
      <c r="A37" s="26" t="s">
        <v>85</v>
      </c>
      <c r="B37" s="98" t="s">
        <v>2</v>
      </c>
      <c r="C37" s="29" t="s">
        <v>83</v>
      </c>
      <c r="D37" s="27" t="s">
        <v>14</v>
      </c>
      <c r="E37" s="27" t="s">
        <v>0</v>
      </c>
      <c r="F37" s="28">
        <v>1</v>
      </c>
      <c r="G37" s="27" t="s">
        <v>2</v>
      </c>
      <c r="H37" s="28">
        <v>0</v>
      </c>
      <c r="I37" s="27" t="s">
        <v>2</v>
      </c>
      <c r="J37" s="28">
        <v>0</v>
      </c>
      <c r="K37" s="34" t="s">
        <v>86</v>
      </c>
    </row>
    <row r="38" spans="1:11">
      <c r="A38" s="26" t="s">
        <v>87</v>
      </c>
      <c r="B38" s="98" t="s">
        <v>2</v>
      </c>
      <c r="C38" s="29" t="s">
        <v>83</v>
      </c>
      <c r="D38" s="27" t="s">
        <v>14</v>
      </c>
      <c r="E38" s="27" t="s">
        <v>0</v>
      </c>
      <c r="F38" s="28">
        <v>1</v>
      </c>
      <c r="G38" s="27" t="s">
        <v>2</v>
      </c>
      <c r="H38" s="28">
        <v>0</v>
      </c>
      <c r="I38" s="27" t="s">
        <v>2</v>
      </c>
      <c r="J38" s="28">
        <v>0</v>
      </c>
      <c r="K38" s="34" t="s">
        <v>88</v>
      </c>
    </row>
    <row r="39" spans="1:11">
      <c r="A39" s="26" t="s">
        <v>89</v>
      </c>
      <c r="B39" s="98" t="s">
        <v>2</v>
      </c>
      <c r="C39" s="29" t="s">
        <v>24</v>
      </c>
      <c r="D39" s="27" t="s">
        <v>14</v>
      </c>
      <c r="E39" s="27" t="s">
        <v>0</v>
      </c>
      <c r="F39" s="28">
        <v>1</v>
      </c>
      <c r="G39" s="27" t="s">
        <v>2</v>
      </c>
      <c r="H39" s="28">
        <v>0</v>
      </c>
      <c r="I39" s="27" t="s">
        <v>0</v>
      </c>
      <c r="J39" s="28">
        <v>1</v>
      </c>
      <c r="K39" s="34"/>
    </row>
    <row r="40" spans="1:11">
      <c r="A40" s="26" t="s">
        <v>90</v>
      </c>
      <c r="B40" s="98" t="s">
        <v>2</v>
      </c>
      <c r="C40" s="29" t="s">
        <v>24</v>
      </c>
      <c r="D40" s="27" t="s">
        <v>14</v>
      </c>
      <c r="E40" s="27" t="s">
        <v>0</v>
      </c>
      <c r="F40" s="28">
        <v>1</v>
      </c>
      <c r="G40" s="27" t="s">
        <v>2</v>
      </c>
      <c r="H40" s="28">
        <v>0</v>
      </c>
      <c r="I40" s="27" t="s">
        <v>2</v>
      </c>
      <c r="J40" s="28">
        <v>0</v>
      </c>
      <c r="K40" s="34" t="s">
        <v>91</v>
      </c>
    </row>
    <row r="41" spans="1:11" ht="30">
      <c r="A41" s="26" t="s">
        <v>92</v>
      </c>
      <c r="B41" s="98" t="s">
        <v>2</v>
      </c>
      <c r="C41" s="29" t="s">
        <v>24</v>
      </c>
      <c r="D41" s="27" t="s">
        <v>14</v>
      </c>
      <c r="E41" s="27" t="s">
        <v>0</v>
      </c>
      <c r="F41" s="28">
        <v>1</v>
      </c>
      <c r="G41" s="27" t="s">
        <v>2</v>
      </c>
      <c r="H41" s="28">
        <v>0</v>
      </c>
      <c r="I41" s="27" t="s">
        <v>2</v>
      </c>
      <c r="J41" s="28">
        <v>0</v>
      </c>
      <c r="K41" s="34" t="s">
        <v>93</v>
      </c>
    </row>
    <row r="42" spans="1:11">
      <c r="A42" s="26" t="s">
        <v>94</v>
      </c>
      <c r="B42" s="98" t="s">
        <v>2</v>
      </c>
      <c r="C42" s="29" t="s">
        <v>24</v>
      </c>
      <c r="D42" s="27" t="s">
        <v>14</v>
      </c>
      <c r="E42" s="27" t="s">
        <v>0</v>
      </c>
      <c r="F42" s="28">
        <v>1</v>
      </c>
      <c r="G42" s="27" t="s">
        <v>2</v>
      </c>
      <c r="H42" s="28">
        <v>0</v>
      </c>
      <c r="I42" s="27" t="s">
        <v>2</v>
      </c>
      <c r="J42" s="28">
        <v>0</v>
      </c>
      <c r="K42" s="34" t="s">
        <v>95</v>
      </c>
    </row>
    <row r="43" spans="1:11">
      <c r="A43" s="229" t="s">
        <v>96</v>
      </c>
      <c r="B43" s="114" t="s">
        <v>0</v>
      </c>
      <c r="C43" s="54" t="s">
        <v>24</v>
      </c>
      <c r="D43" s="27" t="s">
        <v>14</v>
      </c>
      <c r="E43" s="27" t="s">
        <v>0</v>
      </c>
      <c r="F43" s="28">
        <v>1</v>
      </c>
      <c r="G43" s="27" t="s">
        <v>0</v>
      </c>
      <c r="H43" s="28">
        <v>1</v>
      </c>
      <c r="I43" s="27" t="s">
        <v>0</v>
      </c>
      <c r="J43" s="28">
        <v>1</v>
      </c>
      <c r="K43" s="34"/>
    </row>
    <row r="44" spans="1:11" ht="30">
      <c r="A44" s="229"/>
      <c r="B44" s="115"/>
      <c r="C44" s="54" t="s">
        <v>97</v>
      </c>
      <c r="D44" s="27" t="s">
        <v>14</v>
      </c>
      <c r="E44" s="27" t="s">
        <v>0</v>
      </c>
      <c r="F44" s="28">
        <v>0</v>
      </c>
      <c r="G44" s="27" t="s">
        <v>2</v>
      </c>
      <c r="H44" s="28">
        <v>0</v>
      </c>
      <c r="I44" s="27" t="s">
        <v>2</v>
      </c>
      <c r="J44" s="28">
        <v>0</v>
      </c>
      <c r="K44" s="34" t="s">
        <v>98</v>
      </c>
    </row>
    <row r="45" spans="1:11" ht="30">
      <c r="A45" s="26" t="s">
        <v>99</v>
      </c>
      <c r="B45" s="98" t="s">
        <v>2</v>
      </c>
      <c r="C45" s="29" t="s">
        <v>24</v>
      </c>
      <c r="D45" s="27" t="s">
        <v>14</v>
      </c>
      <c r="E45" s="27" t="s">
        <v>0</v>
      </c>
      <c r="F45" s="28">
        <v>1</v>
      </c>
      <c r="G45" s="27" t="s">
        <v>2</v>
      </c>
      <c r="H45" s="28">
        <v>0</v>
      </c>
      <c r="I45" s="27" t="s">
        <v>2</v>
      </c>
      <c r="J45" s="28">
        <v>0</v>
      </c>
      <c r="K45" s="34" t="s">
        <v>100</v>
      </c>
    </row>
    <row r="46" spans="1:11" s="20" customFormat="1" ht="30">
      <c r="A46" s="229" t="s">
        <v>101</v>
      </c>
      <c r="B46" s="114" t="s">
        <v>0</v>
      </c>
      <c r="C46" s="54" t="s">
        <v>97</v>
      </c>
      <c r="D46" s="27" t="s">
        <v>14</v>
      </c>
      <c r="E46" s="27" t="s">
        <v>0</v>
      </c>
      <c r="F46" s="28">
        <v>1</v>
      </c>
      <c r="G46" s="27" t="s">
        <v>2</v>
      </c>
      <c r="H46" s="28">
        <v>0</v>
      </c>
      <c r="I46" s="27" t="s">
        <v>2</v>
      </c>
      <c r="J46" s="28">
        <v>0</v>
      </c>
      <c r="K46" s="35" t="s">
        <v>102</v>
      </c>
    </row>
    <row r="47" spans="1:11" s="20" customFormat="1">
      <c r="A47" s="229"/>
      <c r="B47" s="115"/>
      <c r="C47" s="54" t="s">
        <v>24</v>
      </c>
      <c r="D47" s="27" t="s">
        <v>14</v>
      </c>
      <c r="E47" s="27" t="s">
        <v>0</v>
      </c>
      <c r="F47" s="28">
        <v>0</v>
      </c>
      <c r="G47" s="27" t="s">
        <v>0</v>
      </c>
      <c r="H47" s="28">
        <v>1</v>
      </c>
      <c r="I47" s="27" t="s">
        <v>0</v>
      </c>
      <c r="J47" s="28">
        <v>1</v>
      </c>
      <c r="K47" s="35"/>
    </row>
    <row r="48" spans="1:11" ht="30">
      <c r="A48" s="229" t="s">
        <v>103</v>
      </c>
      <c r="B48" s="114" t="s">
        <v>0</v>
      </c>
      <c r="C48" s="54" t="s">
        <v>97</v>
      </c>
      <c r="D48" s="27" t="s">
        <v>14</v>
      </c>
      <c r="E48" s="27" t="s">
        <v>0</v>
      </c>
      <c r="F48" s="28">
        <v>1</v>
      </c>
      <c r="G48" s="27" t="s">
        <v>2</v>
      </c>
      <c r="H48" s="28">
        <v>0</v>
      </c>
      <c r="I48" s="27" t="s">
        <v>2</v>
      </c>
      <c r="J48" s="28">
        <v>0</v>
      </c>
      <c r="K48" s="34" t="s">
        <v>104</v>
      </c>
    </row>
    <row r="49" spans="1:11">
      <c r="A49" s="229"/>
      <c r="B49" s="115"/>
      <c r="C49" s="54" t="s">
        <v>24</v>
      </c>
      <c r="D49" s="27" t="s">
        <v>14</v>
      </c>
      <c r="E49" s="27" t="s">
        <v>0</v>
      </c>
      <c r="F49" s="28">
        <v>1</v>
      </c>
      <c r="G49" s="27" t="s">
        <v>0</v>
      </c>
      <c r="H49" s="28">
        <v>1</v>
      </c>
      <c r="I49" s="27" t="s">
        <v>2</v>
      </c>
      <c r="J49" s="28">
        <v>0</v>
      </c>
      <c r="K49" s="34"/>
    </row>
    <row r="50" spans="1:11" ht="30">
      <c r="A50" s="26" t="s">
        <v>105</v>
      </c>
      <c r="B50" s="98" t="s">
        <v>2</v>
      </c>
      <c r="C50" s="29" t="s">
        <v>24</v>
      </c>
      <c r="D50" s="27" t="s">
        <v>14</v>
      </c>
      <c r="E50" s="27" t="s">
        <v>0</v>
      </c>
      <c r="F50" s="28">
        <v>1</v>
      </c>
      <c r="G50" s="27" t="s">
        <v>2</v>
      </c>
      <c r="H50" s="28">
        <v>0</v>
      </c>
      <c r="I50" s="27" t="s">
        <v>2</v>
      </c>
      <c r="J50" s="28">
        <v>0</v>
      </c>
      <c r="K50" s="34" t="s">
        <v>106</v>
      </c>
    </row>
    <row r="51" spans="1:11">
      <c r="A51" s="26" t="s">
        <v>107</v>
      </c>
      <c r="B51" s="98" t="s">
        <v>2</v>
      </c>
      <c r="C51" s="29" t="s">
        <v>24</v>
      </c>
      <c r="D51" s="27" t="s">
        <v>14</v>
      </c>
      <c r="E51" s="27" t="s">
        <v>0</v>
      </c>
      <c r="F51" s="28">
        <v>1</v>
      </c>
      <c r="G51" s="27" t="s">
        <v>2</v>
      </c>
      <c r="H51" s="28">
        <v>0</v>
      </c>
      <c r="I51" s="27" t="s">
        <v>2</v>
      </c>
      <c r="J51" s="28">
        <v>0</v>
      </c>
      <c r="K51" s="34" t="s">
        <v>108</v>
      </c>
    </row>
    <row r="52" spans="1:11" ht="30">
      <c r="A52" s="26" t="s">
        <v>109</v>
      </c>
      <c r="B52" s="98" t="s">
        <v>2</v>
      </c>
      <c r="C52" s="29" t="s">
        <v>24</v>
      </c>
      <c r="D52" s="27" t="s">
        <v>14</v>
      </c>
      <c r="E52" s="27" t="s">
        <v>0</v>
      </c>
      <c r="F52" s="28">
        <v>1</v>
      </c>
      <c r="G52" s="27" t="s">
        <v>2</v>
      </c>
      <c r="H52" s="28">
        <v>0</v>
      </c>
      <c r="I52" s="27" t="s">
        <v>2</v>
      </c>
      <c r="J52" s="28">
        <v>0</v>
      </c>
      <c r="K52" s="34" t="s">
        <v>110</v>
      </c>
    </row>
    <row r="53" spans="1:11" ht="30">
      <c r="A53" s="26" t="s">
        <v>111</v>
      </c>
      <c r="B53" s="98" t="s">
        <v>2</v>
      </c>
      <c r="C53" s="29" t="s">
        <v>24</v>
      </c>
      <c r="D53" s="27" t="s">
        <v>14</v>
      </c>
      <c r="E53" s="27" t="s">
        <v>0</v>
      </c>
      <c r="F53" s="28">
        <v>1</v>
      </c>
      <c r="G53" s="27" t="s">
        <v>2</v>
      </c>
      <c r="H53" s="28">
        <v>0</v>
      </c>
      <c r="I53" s="27" t="s">
        <v>2</v>
      </c>
      <c r="J53" s="28">
        <v>0</v>
      </c>
      <c r="K53" s="34" t="s">
        <v>112</v>
      </c>
    </row>
    <row r="54" spans="1:11" ht="30">
      <c r="A54" s="26" t="s">
        <v>113</v>
      </c>
      <c r="B54" s="98" t="s">
        <v>2</v>
      </c>
      <c r="C54" s="29" t="s">
        <v>24</v>
      </c>
      <c r="D54" s="27" t="s">
        <v>14</v>
      </c>
      <c r="E54" s="27" t="s">
        <v>0</v>
      </c>
      <c r="F54" s="28">
        <v>1</v>
      </c>
      <c r="G54" s="27" t="s">
        <v>2</v>
      </c>
      <c r="H54" s="28">
        <v>0</v>
      </c>
      <c r="I54" s="27" t="s">
        <v>2</v>
      </c>
      <c r="J54" s="28">
        <v>0</v>
      </c>
      <c r="K54" s="34" t="s">
        <v>114</v>
      </c>
    </row>
    <row r="55" spans="1:11" ht="30">
      <c r="A55" s="229" t="s">
        <v>115</v>
      </c>
      <c r="B55" s="114" t="s">
        <v>0</v>
      </c>
      <c r="C55" s="54" t="s">
        <v>97</v>
      </c>
      <c r="D55" s="27" t="s">
        <v>14</v>
      </c>
      <c r="E55" s="27" t="s">
        <v>0</v>
      </c>
      <c r="F55" s="28">
        <v>1</v>
      </c>
      <c r="G55" s="27" t="s">
        <v>2</v>
      </c>
      <c r="H55" s="28">
        <v>0</v>
      </c>
      <c r="I55" s="27" t="s">
        <v>2</v>
      </c>
      <c r="J55" s="28">
        <v>0</v>
      </c>
      <c r="K55" s="34" t="s">
        <v>116</v>
      </c>
    </row>
    <row r="56" spans="1:11" ht="30">
      <c r="A56" s="229"/>
      <c r="B56" s="115"/>
      <c r="C56" s="54" t="s">
        <v>24</v>
      </c>
      <c r="D56" s="27" t="s">
        <v>14</v>
      </c>
      <c r="E56" s="27" t="s">
        <v>0</v>
      </c>
      <c r="F56" s="28">
        <v>0</v>
      </c>
      <c r="G56" s="27" t="s">
        <v>2</v>
      </c>
      <c r="H56" s="28">
        <v>0</v>
      </c>
      <c r="I56" s="27" t="s">
        <v>2</v>
      </c>
      <c r="J56" s="28">
        <v>0</v>
      </c>
      <c r="K56" s="34" t="s">
        <v>117</v>
      </c>
    </row>
    <row r="57" spans="1:11">
      <c r="A57" s="26" t="s">
        <v>118</v>
      </c>
      <c r="B57" s="98" t="s">
        <v>2</v>
      </c>
      <c r="C57" s="29" t="s">
        <v>24</v>
      </c>
      <c r="D57" s="27" t="s">
        <v>14</v>
      </c>
      <c r="E57" s="27" t="s">
        <v>0</v>
      </c>
      <c r="F57" s="28">
        <v>1</v>
      </c>
      <c r="G57" s="27" t="s">
        <v>0</v>
      </c>
      <c r="H57" s="28">
        <v>1</v>
      </c>
      <c r="I57" s="27" t="s">
        <v>0</v>
      </c>
      <c r="J57" s="28">
        <v>1</v>
      </c>
      <c r="K57" s="34"/>
    </row>
    <row r="58" spans="1:11">
      <c r="A58" s="26" t="s">
        <v>119</v>
      </c>
      <c r="B58" s="98" t="s">
        <v>2</v>
      </c>
      <c r="C58" s="29" t="s">
        <v>24</v>
      </c>
      <c r="D58" s="27" t="s">
        <v>14</v>
      </c>
      <c r="E58" s="27" t="s">
        <v>0</v>
      </c>
      <c r="F58" s="28">
        <v>1</v>
      </c>
      <c r="G58" s="27" t="s">
        <v>2</v>
      </c>
      <c r="H58" s="28">
        <v>0</v>
      </c>
      <c r="I58" s="27" t="s">
        <v>2</v>
      </c>
      <c r="J58" s="28">
        <v>0</v>
      </c>
      <c r="K58" s="34" t="s">
        <v>120</v>
      </c>
    </row>
    <row r="59" spans="1:11">
      <c r="A59" s="26" t="s">
        <v>121</v>
      </c>
      <c r="B59" s="98" t="s">
        <v>2</v>
      </c>
      <c r="C59" s="29" t="s">
        <v>21</v>
      </c>
      <c r="D59" s="27" t="s">
        <v>14</v>
      </c>
      <c r="E59" s="27" t="s">
        <v>0</v>
      </c>
      <c r="F59" s="28">
        <v>1</v>
      </c>
      <c r="G59" s="27" t="s">
        <v>2</v>
      </c>
      <c r="H59" s="28">
        <v>0</v>
      </c>
      <c r="I59" s="27" t="s">
        <v>2</v>
      </c>
      <c r="J59" s="28">
        <v>0</v>
      </c>
      <c r="K59" s="34" t="s">
        <v>122</v>
      </c>
    </row>
    <row r="60" spans="1:11">
      <c r="A60" s="26" t="s">
        <v>123</v>
      </c>
      <c r="B60" s="98" t="s">
        <v>2</v>
      </c>
      <c r="C60" s="29" t="s">
        <v>24</v>
      </c>
      <c r="D60" s="27" t="s">
        <v>14</v>
      </c>
      <c r="E60" s="27" t="s">
        <v>0</v>
      </c>
      <c r="F60" s="28">
        <v>1</v>
      </c>
      <c r="G60" s="27" t="s">
        <v>2</v>
      </c>
      <c r="H60" s="28">
        <v>0</v>
      </c>
      <c r="I60" s="27" t="s">
        <v>2</v>
      </c>
      <c r="J60" s="28">
        <v>0</v>
      </c>
      <c r="K60" s="34" t="s">
        <v>124</v>
      </c>
    </row>
    <row r="61" spans="1:11">
      <c r="A61" s="26" t="s">
        <v>125</v>
      </c>
      <c r="B61" s="98" t="s">
        <v>2</v>
      </c>
      <c r="C61" s="29" t="s">
        <v>24</v>
      </c>
      <c r="D61" s="27" t="s">
        <v>14</v>
      </c>
      <c r="E61" s="27" t="s">
        <v>0</v>
      </c>
      <c r="F61" s="28">
        <v>1</v>
      </c>
      <c r="G61" s="27" t="s">
        <v>2</v>
      </c>
      <c r="H61" s="28">
        <v>0</v>
      </c>
      <c r="I61" s="27" t="s">
        <v>2</v>
      </c>
      <c r="J61" s="28">
        <v>0</v>
      </c>
      <c r="K61" s="34" t="s">
        <v>126</v>
      </c>
    </row>
    <row r="62" spans="1:11">
      <c r="A62" s="26" t="s">
        <v>127</v>
      </c>
      <c r="B62" s="98" t="s">
        <v>2</v>
      </c>
      <c r="C62" s="29" t="s">
        <v>128</v>
      </c>
      <c r="D62" s="27" t="s">
        <v>14</v>
      </c>
      <c r="E62" s="27" t="s">
        <v>0</v>
      </c>
      <c r="F62" s="28">
        <v>1</v>
      </c>
      <c r="G62" s="27" t="s">
        <v>2</v>
      </c>
      <c r="H62" s="28">
        <v>0</v>
      </c>
      <c r="I62" s="27" t="s">
        <v>2</v>
      </c>
      <c r="J62" s="28">
        <v>0</v>
      </c>
      <c r="K62" s="34" t="s">
        <v>129</v>
      </c>
    </row>
    <row r="63" spans="1:11" ht="30">
      <c r="A63" s="48" t="s">
        <v>130</v>
      </c>
      <c r="B63" s="98" t="s">
        <v>2</v>
      </c>
      <c r="C63" s="29" t="s">
        <v>128</v>
      </c>
      <c r="D63" s="31" t="s">
        <v>14</v>
      </c>
      <c r="E63" s="31" t="s">
        <v>0</v>
      </c>
      <c r="F63" s="32">
        <v>1</v>
      </c>
      <c r="G63" s="27" t="s">
        <v>2</v>
      </c>
      <c r="H63" s="28">
        <v>0</v>
      </c>
      <c r="I63" s="27" t="s">
        <v>2</v>
      </c>
      <c r="J63" s="28">
        <v>0</v>
      </c>
      <c r="K63" s="34" t="s">
        <v>131</v>
      </c>
    </row>
    <row r="64" spans="1:11">
      <c r="A64" s="26" t="s">
        <v>133</v>
      </c>
      <c r="B64" s="98" t="s">
        <v>2</v>
      </c>
      <c r="C64" s="29" t="s">
        <v>128</v>
      </c>
      <c r="D64" s="31" t="s">
        <v>14</v>
      </c>
      <c r="E64" s="31" t="s">
        <v>0</v>
      </c>
      <c r="F64" s="32">
        <v>1</v>
      </c>
      <c r="G64" s="31" t="s">
        <v>0</v>
      </c>
      <c r="H64" s="32">
        <v>1</v>
      </c>
      <c r="I64" s="31" t="s">
        <v>0</v>
      </c>
      <c r="J64" s="32">
        <v>1</v>
      </c>
      <c r="K64" s="36"/>
    </row>
    <row r="65" spans="1:11" ht="30">
      <c r="A65" s="26" t="s">
        <v>134</v>
      </c>
      <c r="B65" s="98" t="s">
        <v>2</v>
      </c>
      <c r="C65" s="29" t="s">
        <v>128</v>
      </c>
      <c r="D65" s="31" t="s">
        <v>14</v>
      </c>
      <c r="E65" s="31" t="s">
        <v>0</v>
      </c>
      <c r="F65" s="32">
        <v>1</v>
      </c>
      <c r="G65" s="27" t="s">
        <v>2</v>
      </c>
      <c r="H65" s="28">
        <v>0</v>
      </c>
      <c r="I65" s="27" t="s">
        <v>2</v>
      </c>
      <c r="J65" s="28">
        <v>0</v>
      </c>
      <c r="K65" s="34" t="s">
        <v>135</v>
      </c>
    </row>
    <row r="66" spans="1:11">
      <c r="A66" s="26" t="s">
        <v>136</v>
      </c>
      <c r="B66" s="98" t="s">
        <v>2</v>
      </c>
      <c r="C66" s="29" t="s">
        <v>128</v>
      </c>
      <c r="D66" s="31" t="s">
        <v>14</v>
      </c>
      <c r="E66" s="31" t="s">
        <v>0</v>
      </c>
      <c r="F66" s="32">
        <v>1</v>
      </c>
      <c r="G66" s="27" t="s">
        <v>2</v>
      </c>
      <c r="H66" s="28">
        <v>0</v>
      </c>
      <c r="I66" s="27" t="s">
        <v>2</v>
      </c>
      <c r="J66" s="28">
        <v>0</v>
      </c>
      <c r="K66" s="34" t="s">
        <v>137</v>
      </c>
    </row>
    <row r="67" spans="1:11" ht="30">
      <c r="A67" s="26" t="s">
        <v>138</v>
      </c>
      <c r="B67" s="98" t="s">
        <v>2</v>
      </c>
      <c r="C67" s="29" t="s">
        <v>53</v>
      </c>
      <c r="D67" s="31" t="s">
        <v>14</v>
      </c>
      <c r="E67" s="31" t="s">
        <v>0</v>
      </c>
      <c r="F67" s="32">
        <v>1</v>
      </c>
      <c r="G67" s="31" t="s">
        <v>2</v>
      </c>
      <c r="H67" s="32">
        <v>0</v>
      </c>
      <c r="I67" s="31" t="s">
        <v>2</v>
      </c>
      <c r="J67" s="32">
        <v>0</v>
      </c>
      <c r="K67" s="34" t="s">
        <v>139</v>
      </c>
    </row>
    <row r="68" spans="1:11">
      <c r="A68" s="26" t="s">
        <v>140</v>
      </c>
      <c r="B68" s="98" t="s">
        <v>2</v>
      </c>
      <c r="C68" s="29" t="s">
        <v>141</v>
      </c>
      <c r="D68" s="31" t="s">
        <v>14</v>
      </c>
      <c r="E68" s="31" t="s">
        <v>0</v>
      </c>
      <c r="F68" s="32">
        <v>1</v>
      </c>
      <c r="G68" s="31" t="s">
        <v>2</v>
      </c>
      <c r="H68" s="32">
        <v>0</v>
      </c>
      <c r="I68" s="31" t="s">
        <v>2</v>
      </c>
      <c r="J68" s="32">
        <v>0</v>
      </c>
      <c r="K68" s="34" t="s">
        <v>137</v>
      </c>
    </row>
    <row r="69" spans="1:11" ht="30">
      <c r="A69" s="26" t="s">
        <v>142</v>
      </c>
      <c r="B69" s="98" t="s">
        <v>2</v>
      </c>
      <c r="C69" s="29" t="s">
        <v>128</v>
      </c>
      <c r="D69" s="31" t="s">
        <v>14</v>
      </c>
      <c r="E69" s="31" t="s">
        <v>0</v>
      </c>
      <c r="F69" s="32">
        <v>1</v>
      </c>
      <c r="G69" s="31" t="s">
        <v>2</v>
      </c>
      <c r="H69" s="32">
        <v>0</v>
      </c>
      <c r="I69" s="31" t="s">
        <v>2</v>
      </c>
      <c r="J69" s="32">
        <v>0</v>
      </c>
      <c r="K69" s="34" t="s">
        <v>143</v>
      </c>
    </row>
    <row r="70" spans="1:11" ht="30">
      <c r="A70" s="26" t="s">
        <v>144</v>
      </c>
      <c r="B70" s="98" t="s">
        <v>2</v>
      </c>
      <c r="C70" s="29" t="s">
        <v>128</v>
      </c>
      <c r="D70" s="31" t="s">
        <v>14</v>
      </c>
      <c r="E70" s="31" t="s">
        <v>0</v>
      </c>
      <c r="F70" s="32">
        <v>1</v>
      </c>
      <c r="G70" s="31" t="s">
        <v>2</v>
      </c>
      <c r="H70" s="32">
        <v>0</v>
      </c>
      <c r="I70" s="31" t="s">
        <v>2</v>
      </c>
      <c r="J70" s="32">
        <v>0</v>
      </c>
      <c r="K70" s="34" t="s">
        <v>143</v>
      </c>
    </row>
    <row r="71" spans="1:11" ht="30">
      <c r="A71" s="26" t="s">
        <v>145</v>
      </c>
      <c r="B71" s="98" t="s">
        <v>2</v>
      </c>
      <c r="C71" s="29" t="s">
        <v>128</v>
      </c>
      <c r="D71" s="31" t="s">
        <v>14</v>
      </c>
      <c r="E71" s="31" t="s">
        <v>0</v>
      </c>
      <c r="F71" s="32">
        <v>1</v>
      </c>
      <c r="G71" s="31" t="s">
        <v>2</v>
      </c>
      <c r="H71" s="32">
        <v>0</v>
      </c>
      <c r="I71" s="31" t="s">
        <v>2</v>
      </c>
      <c r="J71" s="32">
        <v>0</v>
      </c>
      <c r="K71" s="34" t="s">
        <v>146</v>
      </c>
    </row>
    <row r="72" spans="1:11">
      <c r="A72" s="224" t="s">
        <v>147</v>
      </c>
      <c r="B72" s="116" t="s">
        <v>445</v>
      </c>
      <c r="C72" s="55" t="s">
        <v>148</v>
      </c>
      <c r="D72" s="31" t="s">
        <v>14</v>
      </c>
      <c r="E72" s="31" t="s">
        <v>0</v>
      </c>
      <c r="F72" s="32">
        <v>1</v>
      </c>
      <c r="G72" s="31" t="s">
        <v>0</v>
      </c>
      <c r="H72" s="32">
        <v>1</v>
      </c>
      <c r="I72" s="31" t="s">
        <v>149</v>
      </c>
      <c r="J72" s="32">
        <v>1</v>
      </c>
      <c r="K72" s="34"/>
    </row>
    <row r="73" spans="1:11">
      <c r="A73" s="225"/>
      <c r="B73" s="117"/>
      <c r="C73" s="55" t="s">
        <v>150</v>
      </c>
      <c r="D73" s="31" t="s">
        <v>14</v>
      </c>
      <c r="E73" s="31" t="s">
        <v>0</v>
      </c>
      <c r="F73" s="32">
        <v>1</v>
      </c>
      <c r="G73" s="31" t="s">
        <v>2</v>
      </c>
      <c r="H73" s="32">
        <v>0</v>
      </c>
      <c r="I73" s="31" t="s">
        <v>0</v>
      </c>
      <c r="J73" s="32">
        <v>1</v>
      </c>
      <c r="K73" s="36"/>
    </row>
    <row r="74" spans="1:11">
      <c r="A74" s="224" t="s">
        <v>151</v>
      </c>
      <c r="B74" s="116" t="s">
        <v>445</v>
      </c>
      <c r="C74" s="55" t="s">
        <v>148</v>
      </c>
      <c r="D74" s="31" t="s">
        <v>14</v>
      </c>
      <c r="E74" s="31" t="s">
        <v>0</v>
      </c>
      <c r="F74" s="32">
        <v>1</v>
      </c>
      <c r="G74" s="31" t="s">
        <v>0</v>
      </c>
      <c r="H74" s="32">
        <v>1</v>
      </c>
      <c r="I74" s="31" t="s">
        <v>2</v>
      </c>
      <c r="J74" s="32">
        <v>0</v>
      </c>
      <c r="K74" s="36"/>
    </row>
    <row r="75" spans="1:11" ht="30">
      <c r="A75" s="225"/>
      <c r="B75" s="117"/>
      <c r="C75" s="55" t="s">
        <v>152</v>
      </c>
      <c r="D75" s="31" t="s">
        <v>14</v>
      </c>
      <c r="E75" s="31" t="s">
        <v>0</v>
      </c>
      <c r="F75" s="32">
        <v>1</v>
      </c>
      <c r="G75" s="31" t="s">
        <v>2</v>
      </c>
      <c r="H75" s="32">
        <v>0</v>
      </c>
      <c r="I75" s="31" t="s">
        <v>39</v>
      </c>
      <c r="J75" s="32">
        <v>0</v>
      </c>
      <c r="K75" s="34" t="s">
        <v>153</v>
      </c>
    </row>
    <row r="76" spans="1:11" ht="30">
      <c r="A76" s="224" t="s">
        <v>154</v>
      </c>
      <c r="B76" s="116" t="s">
        <v>445</v>
      </c>
      <c r="C76" s="55" t="s">
        <v>150</v>
      </c>
      <c r="D76" s="31" t="s">
        <v>14</v>
      </c>
      <c r="E76" s="31" t="s">
        <v>0</v>
      </c>
      <c r="F76" s="32">
        <v>1</v>
      </c>
      <c r="G76" s="31" t="s">
        <v>2</v>
      </c>
      <c r="H76" s="32">
        <v>0</v>
      </c>
      <c r="I76" s="31" t="s">
        <v>2</v>
      </c>
      <c r="J76" s="32">
        <v>0</v>
      </c>
      <c r="K76" s="34" t="s">
        <v>155</v>
      </c>
    </row>
    <row r="77" spans="1:11">
      <c r="A77" s="225"/>
      <c r="B77" s="117"/>
      <c r="C77" s="55" t="s">
        <v>148</v>
      </c>
      <c r="D77" s="31" t="s">
        <v>14</v>
      </c>
      <c r="E77" s="31" t="s">
        <v>2</v>
      </c>
      <c r="F77" s="32">
        <v>0</v>
      </c>
      <c r="G77" s="31" t="s">
        <v>2</v>
      </c>
      <c r="H77" s="32">
        <v>0</v>
      </c>
      <c r="I77" s="31" t="s">
        <v>0</v>
      </c>
      <c r="J77" s="32">
        <v>1</v>
      </c>
      <c r="K77" s="36"/>
    </row>
    <row r="78" spans="1:11" ht="30.75" thickBot="1">
      <c r="A78" s="226" t="s">
        <v>156</v>
      </c>
      <c r="B78" s="114" t="s">
        <v>0</v>
      </c>
      <c r="C78" s="65" t="s">
        <v>128</v>
      </c>
      <c r="D78" s="31" t="s">
        <v>14</v>
      </c>
      <c r="E78" s="31" t="s">
        <v>0</v>
      </c>
      <c r="F78" s="32">
        <v>1</v>
      </c>
      <c r="G78" s="31" t="s">
        <v>2</v>
      </c>
      <c r="H78" s="32">
        <v>0</v>
      </c>
      <c r="I78" s="31" t="s">
        <v>39</v>
      </c>
      <c r="J78" s="32">
        <v>0</v>
      </c>
      <c r="K78" s="34" t="s">
        <v>157</v>
      </c>
    </row>
    <row r="79" spans="1:11">
      <c r="A79" s="230"/>
      <c r="B79" s="118"/>
      <c r="C79" s="67" t="s">
        <v>158</v>
      </c>
      <c r="D79" s="74" t="s">
        <v>14</v>
      </c>
      <c r="E79" s="31" t="s">
        <v>0</v>
      </c>
      <c r="F79" s="32">
        <v>0</v>
      </c>
      <c r="G79" s="31" t="s">
        <v>0</v>
      </c>
      <c r="H79" s="32">
        <v>1</v>
      </c>
      <c r="I79" s="31" t="s">
        <v>2</v>
      </c>
      <c r="J79" s="32">
        <v>0</v>
      </c>
      <c r="K79" s="36"/>
    </row>
    <row r="80" spans="1:11" ht="15" customHeight="1" thickBot="1">
      <c r="A80" s="231"/>
      <c r="B80" s="104"/>
      <c r="C80" s="68" t="s">
        <v>132</v>
      </c>
      <c r="D80" s="74" t="s">
        <v>14</v>
      </c>
      <c r="E80" s="31" t="s">
        <v>2</v>
      </c>
      <c r="F80" s="32">
        <v>0</v>
      </c>
      <c r="G80" s="31" t="s">
        <v>0</v>
      </c>
      <c r="H80" s="32">
        <v>0</v>
      </c>
      <c r="I80" s="31" t="s">
        <v>2</v>
      </c>
      <c r="J80" s="32">
        <v>0</v>
      </c>
      <c r="K80" s="36"/>
    </row>
    <row r="81" spans="1:11" ht="30">
      <c r="A81" s="49" t="s">
        <v>159</v>
      </c>
      <c r="B81" s="99" t="s">
        <v>2</v>
      </c>
      <c r="C81" s="75" t="s">
        <v>158</v>
      </c>
      <c r="D81" s="31" t="s">
        <v>14</v>
      </c>
      <c r="E81" s="31" t="s">
        <v>0</v>
      </c>
      <c r="F81" s="31">
        <v>1</v>
      </c>
      <c r="G81" s="31" t="s">
        <v>2</v>
      </c>
      <c r="H81" s="32">
        <v>0</v>
      </c>
      <c r="I81" s="31" t="s">
        <v>39</v>
      </c>
      <c r="J81" s="32">
        <v>0</v>
      </c>
      <c r="K81" s="34" t="s">
        <v>160</v>
      </c>
    </row>
    <row r="82" spans="1:11" ht="30">
      <c r="A82" s="26" t="s">
        <v>161</v>
      </c>
      <c r="B82" s="99" t="s">
        <v>2</v>
      </c>
      <c r="C82" s="29" t="s">
        <v>158</v>
      </c>
      <c r="D82" s="31" t="s">
        <v>14</v>
      </c>
      <c r="E82" s="31" t="s">
        <v>0</v>
      </c>
      <c r="F82" s="31">
        <v>1</v>
      </c>
      <c r="G82" s="31" t="s">
        <v>2</v>
      </c>
      <c r="H82" s="32">
        <v>0</v>
      </c>
      <c r="I82" s="31" t="s">
        <v>39</v>
      </c>
      <c r="J82" s="32">
        <v>0</v>
      </c>
      <c r="K82" s="34" t="s">
        <v>162</v>
      </c>
    </row>
    <row r="83" spans="1:11" ht="30">
      <c r="A83" s="26" t="s">
        <v>163</v>
      </c>
      <c r="B83" s="99" t="s">
        <v>2</v>
      </c>
      <c r="C83" s="29" t="s">
        <v>164</v>
      </c>
      <c r="D83" s="31" t="s">
        <v>14</v>
      </c>
      <c r="E83" s="31" t="s">
        <v>0</v>
      </c>
      <c r="F83" s="32">
        <v>1</v>
      </c>
      <c r="G83" s="31" t="s">
        <v>2</v>
      </c>
      <c r="H83" s="32">
        <v>0</v>
      </c>
      <c r="I83" s="31" t="s">
        <v>39</v>
      </c>
      <c r="J83" s="32">
        <v>0</v>
      </c>
      <c r="K83" s="34" t="s">
        <v>165</v>
      </c>
    </row>
    <row r="84" spans="1:11" s="19" customFormat="1">
      <c r="A84" s="26" t="s">
        <v>166</v>
      </c>
      <c r="B84" s="99" t="s">
        <v>2</v>
      </c>
      <c r="C84" s="29" t="s">
        <v>167</v>
      </c>
      <c r="D84" s="27" t="s">
        <v>18</v>
      </c>
      <c r="E84" s="27" t="s">
        <v>0</v>
      </c>
      <c r="F84" s="28">
        <v>1</v>
      </c>
      <c r="G84" s="27" t="s">
        <v>2</v>
      </c>
      <c r="H84" s="28">
        <v>0</v>
      </c>
      <c r="I84" s="27" t="s">
        <v>2</v>
      </c>
      <c r="J84" s="28">
        <v>0</v>
      </c>
      <c r="K84" s="34" t="s">
        <v>422</v>
      </c>
    </row>
    <row r="85" spans="1:11" s="19" customFormat="1" ht="30">
      <c r="A85" s="26" t="s">
        <v>168</v>
      </c>
      <c r="B85" s="99" t="s">
        <v>2</v>
      </c>
      <c r="C85" s="29" t="s">
        <v>158</v>
      </c>
      <c r="D85" s="27" t="s">
        <v>14</v>
      </c>
      <c r="E85" s="27" t="s">
        <v>0</v>
      </c>
      <c r="F85" s="28">
        <v>1</v>
      </c>
      <c r="G85" s="27" t="s">
        <v>2</v>
      </c>
      <c r="H85" s="28">
        <v>0</v>
      </c>
      <c r="I85" s="27" t="s">
        <v>2</v>
      </c>
      <c r="J85" s="28">
        <v>0</v>
      </c>
      <c r="K85" s="34" t="s">
        <v>421</v>
      </c>
    </row>
    <row r="86" spans="1:11">
      <c r="A86" s="26" t="s">
        <v>169</v>
      </c>
      <c r="B86" s="99" t="s">
        <v>2</v>
      </c>
      <c r="C86" s="29" t="s">
        <v>170</v>
      </c>
      <c r="D86" s="27" t="s">
        <v>14</v>
      </c>
      <c r="E86" s="27" t="s">
        <v>0</v>
      </c>
      <c r="F86" s="28">
        <v>1</v>
      </c>
      <c r="G86" s="27" t="s">
        <v>2</v>
      </c>
      <c r="H86" s="28">
        <v>0</v>
      </c>
      <c r="I86" s="27" t="s">
        <v>2</v>
      </c>
      <c r="J86" s="28">
        <v>0</v>
      </c>
      <c r="K86" s="34" t="s">
        <v>171</v>
      </c>
    </row>
    <row r="87" spans="1:11" ht="30">
      <c r="A87" s="26" t="s">
        <v>172</v>
      </c>
      <c r="B87" s="99" t="s">
        <v>2</v>
      </c>
      <c r="C87" s="29" t="s">
        <v>34</v>
      </c>
      <c r="D87" s="31" t="s">
        <v>14</v>
      </c>
      <c r="E87" s="27" t="s">
        <v>0</v>
      </c>
      <c r="F87" s="28">
        <v>1</v>
      </c>
      <c r="G87" s="27" t="s">
        <v>2</v>
      </c>
      <c r="H87" s="28">
        <v>0</v>
      </c>
      <c r="I87" s="27" t="s">
        <v>2</v>
      </c>
      <c r="J87" s="28">
        <v>0</v>
      </c>
      <c r="K87" s="34" t="s">
        <v>173</v>
      </c>
    </row>
    <row r="88" spans="1:11" ht="30">
      <c r="A88" s="26" t="s">
        <v>174</v>
      </c>
      <c r="B88" s="99" t="s">
        <v>2</v>
      </c>
      <c r="C88" s="29" t="s">
        <v>158</v>
      </c>
      <c r="D88" s="31" t="s">
        <v>14</v>
      </c>
      <c r="E88" s="27" t="s">
        <v>0</v>
      </c>
      <c r="F88" s="28">
        <v>1</v>
      </c>
      <c r="G88" s="27" t="s">
        <v>2</v>
      </c>
      <c r="H88" s="28">
        <v>0</v>
      </c>
      <c r="I88" s="27" t="s">
        <v>2</v>
      </c>
      <c r="J88" s="28">
        <v>0</v>
      </c>
      <c r="K88" s="34" t="s">
        <v>175</v>
      </c>
    </row>
    <row r="89" spans="1:11" ht="15.75" thickBot="1">
      <c r="A89" s="48" t="s">
        <v>176</v>
      </c>
      <c r="B89" s="100" t="s">
        <v>2</v>
      </c>
      <c r="C89" s="69" t="s">
        <v>158</v>
      </c>
      <c r="D89" s="31" t="s">
        <v>14</v>
      </c>
      <c r="E89" s="27" t="s">
        <v>0</v>
      </c>
      <c r="F89" s="28">
        <v>1</v>
      </c>
      <c r="G89" s="27" t="s">
        <v>2</v>
      </c>
      <c r="H89" s="28">
        <v>0</v>
      </c>
      <c r="I89" s="27" t="s">
        <v>2</v>
      </c>
      <c r="J89" s="28">
        <v>0</v>
      </c>
      <c r="K89" s="34" t="s">
        <v>177</v>
      </c>
    </row>
    <row r="90" spans="1:11">
      <c r="A90" s="230" t="s">
        <v>178</v>
      </c>
      <c r="B90" s="103" t="s">
        <v>0</v>
      </c>
      <c r="C90" s="67" t="s">
        <v>158</v>
      </c>
      <c r="D90" s="74" t="s">
        <v>14</v>
      </c>
      <c r="E90" s="27" t="s">
        <v>0</v>
      </c>
      <c r="F90" s="28">
        <v>1</v>
      </c>
      <c r="G90" s="27" t="s">
        <v>0</v>
      </c>
      <c r="H90" s="28">
        <v>1</v>
      </c>
      <c r="I90" s="27" t="s">
        <v>0</v>
      </c>
      <c r="J90" s="28">
        <v>1</v>
      </c>
      <c r="K90" s="36"/>
    </row>
    <row r="91" spans="1:11" ht="15.75" thickBot="1">
      <c r="A91" s="231"/>
      <c r="B91" s="104"/>
      <c r="C91" s="68" t="s">
        <v>132</v>
      </c>
      <c r="D91" s="74" t="s">
        <v>14</v>
      </c>
      <c r="E91" s="27" t="s">
        <v>2</v>
      </c>
      <c r="F91" s="28">
        <v>0</v>
      </c>
      <c r="G91" s="27" t="s">
        <v>0</v>
      </c>
      <c r="H91" s="28">
        <v>0</v>
      </c>
      <c r="I91" s="27" t="s">
        <v>2</v>
      </c>
      <c r="J91" s="28">
        <v>0</v>
      </c>
      <c r="K91" s="36"/>
    </row>
    <row r="92" spans="1:11" ht="30">
      <c r="A92" s="50" t="s">
        <v>179</v>
      </c>
      <c r="B92" s="101" t="s">
        <v>2</v>
      </c>
      <c r="C92" s="75" t="s">
        <v>158</v>
      </c>
      <c r="D92" s="31" t="s">
        <v>14</v>
      </c>
      <c r="E92" s="27" t="s">
        <v>0</v>
      </c>
      <c r="F92" s="28">
        <v>1</v>
      </c>
      <c r="G92" s="27" t="s">
        <v>2</v>
      </c>
      <c r="H92" s="28">
        <v>0</v>
      </c>
      <c r="I92" s="27" t="s">
        <v>2</v>
      </c>
      <c r="J92" s="28">
        <v>0</v>
      </c>
      <c r="K92" s="34" t="s">
        <v>423</v>
      </c>
    </row>
    <row r="93" spans="1:11" ht="30">
      <c r="A93" s="26" t="s">
        <v>180</v>
      </c>
      <c r="B93" s="98" t="s">
        <v>2</v>
      </c>
      <c r="C93" s="29" t="s">
        <v>158</v>
      </c>
      <c r="D93" s="31" t="s">
        <v>14</v>
      </c>
      <c r="E93" s="27" t="s">
        <v>0</v>
      </c>
      <c r="F93" s="28">
        <v>1</v>
      </c>
      <c r="G93" s="27" t="s">
        <v>2</v>
      </c>
      <c r="H93" s="28">
        <v>0</v>
      </c>
      <c r="I93" s="27" t="s">
        <v>2</v>
      </c>
      <c r="J93" s="28">
        <v>0</v>
      </c>
      <c r="K93" s="34" t="s">
        <v>181</v>
      </c>
    </row>
    <row r="94" spans="1:11">
      <c r="A94" s="226" t="s">
        <v>182</v>
      </c>
      <c r="B94" s="102" t="s">
        <v>0</v>
      </c>
      <c r="C94" s="54" t="s">
        <v>158</v>
      </c>
      <c r="D94" s="31" t="s">
        <v>14</v>
      </c>
      <c r="E94" s="27" t="s">
        <v>0</v>
      </c>
      <c r="F94" s="28">
        <v>0</v>
      </c>
      <c r="G94" s="27" t="s">
        <v>2</v>
      </c>
      <c r="H94" s="28">
        <v>0</v>
      </c>
      <c r="I94" s="27" t="s">
        <v>2</v>
      </c>
      <c r="J94" s="28">
        <v>0</v>
      </c>
      <c r="K94" s="34"/>
    </row>
    <row r="95" spans="1:11" ht="30">
      <c r="A95" s="228"/>
      <c r="B95" s="89"/>
      <c r="C95" s="54" t="s">
        <v>128</v>
      </c>
      <c r="D95" s="31" t="s">
        <v>14</v>
      </c>
      <c r="E95" s="27" t="s">
        <v>0</v>
      </c>
      <c r="F95" s="28">
        <v>1</v>
      </c>
      <c r="G95" s="27" t="s">
        <v>2</v>
      </c>
      <c r="H95" s="28">
        <v>0</v>
      </c>
      <c r="I95" s="27" t="s">
        <v>2</v>
      </c>
      <c r="J95" s="28">
        <v>0</v>
      </c>
      <c r="K95" s="34" t="s">
        <v>424</v>
      </c>
    </row>
    <row r="96" spans="1:11" ht="30">
      <c r="A96" s="26" t="s">
        <v>183</v>
      </c>
      <c r="B96" s="98" t="s">
        <v>2</v>
      </c>
      <c r="C96" s="29" t="s">
        <v>158</v>
      </c>
      <c r="D96" s="31" t="s">
        <v>14</v>
      </c>
      <c r="E96" s="27" t="s">
        <v>0</v>
      </c>
      <c r="F96" s="28">
        <v>1</v>
      </c>
      <c r="G96" s="27" t="s">
        <v>2</v>
      </c>
      <c r="H96" s="28">
        <v>0</v>
      </c>
      <c r="I96" s="27" t="s">
        <v>2</v>
      </c>
      <c r="J96" s="28">
        <v>0</v>
      </c>
      <c r="K96" s="34" t="s">
        <v>184</v>
      </c>
    </row>
    <row r="97" spans="1:11">
      <c r="A97" s="226" t="s">
        <v>185</v>
      </c>
      <c r="B97" s="102" t="s">
        <v>0</v>
      </c>
      <c r="C97" s="54" t="s">
        <v>132</v>
      </c>
      <c r="D97" s="31" t="s">
        <v>14</v>
      </c>
      <c r="E97" s="27" t="s">
        <v>2</v>
      </c>
      <c r="F97" s="28">
        <v>0</v>
      </c>
      <c r="G97" s="27" t="s">
        <v>2</v>
      </c>
      <c r="H97" s="28">
        <v>0</v>
      </c>
      <c r="I97" s="27" t="s">
        <v>0</v>
      </c>
      <c r="J97" s="28">
        <v>1</v>
      </c>
      <c r="K97" s="34"/>
    </row>
    <row r="98" spans="1:11" ht="15" customHeight="1">
      <c r="A98" s="227"/>
      <c r="B98" s="90"/>
      <c r="C98" s="54" t="s">
        <v>128</v>
      </c>
      <c r="D98" s="31" t="s">
        <v>14</v>
      </c>
      <c r="E98" s="27" t="s">
        <v>0</v>
      </c>
      <c r="F98" s="28">
        <v>1</v>
      </c>
      <c r="G98" s="27" t="s">
        <v>2</v>
      </c>
      <c r="H98" s="28">
        <v>0</v>
      </c>
      <c r="I98" s="27" t="s">
        <v>2</v>
      </c>
      <c r="J98" s="28">
        <v>0</v>
      </c>
      <c r="K98" s="34" t="s">
        <v>186</v>
      </c>
    </row>
    <row r="99" spans="1:11" ht="15" customHeight="1">
      <c r="A99" s="228"/>
      <c r="B99" s="89"/>
      <c r="C99" s="54" t="s">
        <v>158</v>
      </c>
      <c r="D99" s="31" t="s">
        <v>14</v>
      </c>
      <c r="E99" s="27" t="s">
        <v>0</v>
      </c>
      <c r="F99" s="28">
        <v>0</v>
      </c>
      <c r="G99" s="27" t="s">
        <v>2</v>
      </c>
      <c r="H99" s="28">
        <v>0</v>
      </c>
      <c r="I99" s="27" t="s">
        <v>2</v>
      </c>
      <c r="J99" s="28">
        <v>0</v>
      </c>
      <c r="K99" s="34"/>
    </row>
    <row r="100" spans="1:11" ht="15" customHeight="1">
      <c r="A100" s="26" t="s">
        <v>187</v>
      </c>
      <c r="B100" s="98" t="s">
        <v>2</v>
      </c>
      <c r="C100" s="29" t="s">
        <v>34</v>
      </c>
      <c r="D100" s="31" t="s">
        <v>14</v>
      </c>
      <c r="E100" s="27" t="s">
        <v>0</v>
      </c>
      <c r="F100" s="28">
        <v>1</v>
      </c>
      <c r="G100" s="27" t="s">
        <v>2</v>
      </c>
      <c r="H100" s="28">
        <v>0</v>
      </c>
      <c r="I100" s="27" t="s">
        <v>2</v>
      </c>
      <c r="J100" s="28">
        <v>0</v>
      </c>
      <c r="K100" s="34" t="s">
        <v>188</v>
      </c>
    </row>
    <row r="101" spans="1:11">
      <c r="A101" s="224" t="s">
        <v>189</v>
      </c>
      <c r="B101" s="105" t="s">
        <v>445</v>
      </c>
      <c r="C101" s="55" t="s">
        <v>150</v>
      </c>
      <c r="D101" s="31" t="s">
        <v>14</v>
      </c>
      <c r="E101" s="27" t="s">
        <v>0</v>
      </c>
      <c r="F101" s="28">
        <v>1</v>
      </c>
      <c r="G101" s="27" t="s">
        <v>2</v>
      </c>
      <c r="H101" s="28">
        <v>0</v>
      </c>
      <c r="I101" s="27" t="s">
        <v>2</v>
      </c>
      <c r="J101" s="28">
        <v>0</v>
      </c>
      <c r="K101" s="34" t="s">
        <v>190</v>
      </c>
    </row>
    <row r="102" spans="1:11" ht="30">
      <c r="A102" s="225"/>
      <c r="B102" s="86"/>
      <c r="C102" s="55" t="s">
        <v>158</v>
      </c>
      <c r="D102" s="31" t="s">
        <v>14</v>
      </c>
      <c r="E102" s="31" t="s">
        <v>0</v>
      </c>
      <c r="F102" s="32">
        <v>1</v>
      </c>
      <c r="G102" s="27" t="s">
        <v>2</v>
      </c>
      <c r="H102" s="28">
        <v>0</v>
      </c>
      <c r="I102" s="27" t="s">
        <v>2</v>
      </c>
      <c r="J102" s="28">
        <v>0</v>
      </c>
      <c r="K102" s="34" t="s">
        <v>181</v>
      </c>
    </row>
    <row r="103" spans="1:11" ht="45">
      <c r="A103" s="76" t="s">
        <v>191</v>
      </c>
      <c r="B103" s="76" t="s">
        <v>0</v>
      </c>
      <c r="C103" s="76" t="s">
        <v>158</v>
      </c>
      <c r="D103" s="31" t="s">
        <v>14</v>
      </c>
      <c r="E103" s="31" t="s">
        <v>0</v>
      </c>
      <c r="F103" s="31">
        <v>1</v>
      </c>
      <c r="G103" s="27" t="s">
        <v>2</v>
      </c>
      <c r="H103" s="28">
        <v>0</v>
      </c>
      <c r="I103" s="27" t="s">
        <v>2</v>
      </c>
      <c r="J103" s="28">
        <v>0</v>
      </c>
      <c r="K103" s="34" t="s">
        <v>192</v>
      </c>
    </row>
    <row r="104" spans="1:11">
      <c r="A104" s="26" t="s">
        <v>193</v>
      </c>
      <c r="B104" s="98" t="s">
        <v>2</v>
      </c>
      <c r="C104" s="29" t="s">
        <v>128</v>
      </c>
      <c r="D104" s="31" t="s">
        <v>14</v>
      </c>
      <c r="E104" s="31" t="s">
        <v>0</v>
      </c>
      <c r="F104" s="32">
        <v>1</v>
      </c>
      <c r="G104" s="31" t="s">
        <v>0</v>
      </c>
      <c r="H104" s="32">
        <v>1</v>
      </c>
      <c r="I104" s="31" t="s">
        <v>0</v>
      </c>
      <c r="J104" s="32">
        <v>1</v>
      </c>
      <c r="K104" s="39"/>
    </row>
    <row r="105" spans="1:11">
      <c r="A105" s="226" t="s">
        <v>194</v>
      </c>
      <c r="B105" s="102" t="s">
        <v>0</v>
      </c>
      <c r="C105" s="54" t="s">
        <v>128</v>
      </c>
      <c r="D105" s="31" t="s">
        <v>14</v>
      </c>
      <c r="E105" s="31" t="s">
        <v>0</v>
      </c>
      <c r="F105" s="32">
        <v>1</v>
      </c>
      <c r="G105" s="31" t="s">
        <v>0</v>
      </c>
      <c r="H105" s="32">
        <v>1</v>
      </c>
      <c r="I105" s="31" t="s">
        <v>0</v>
      </c>
      <c r="J105" s="32">
        <v>1</v>
      </c>
      <c r="K105" s="39"/>
    </row>
    <row r="106" spans="1:11">
      <c r="A106" s="227"/>
      <c r="B106" s="90"/>
      <c r="C106" s="54" t="s">
        <v>132</v>
      </c>
      <c r="D106" s="31" t="s">
        <v>14</v>
      </c>
      <c r="E106" s="27" t="s">
        <v>2</v>
      </c>
      <c r="F106" s="28">
        <v>0</v>
      </c>
      <c r="G106" s="27" t="s">
        <v>2</v>
      </c>
      <c r="H106" s="28">
        <v>0</v>
      </c>
      <c r="I106" s="31" t="s">
        <v>0</v>
      </c>
      <c r="J106" s="32">
        <v>0</v>
      </c>
      <c r="K106" s="39"/>
    </row>
    <row r="107" spans="1:11">
      <c r="A107" s="228"/>
      <c r="B107" s="89"/>
      <c r="C107" s="55" t="s">
        <v>195</v>
      </c>
      <c r="D107" s="31" t="s">
        <v>14</v>
      </c>
      <c r="E107" s="27" t="s">
        <v>2</v>
      </c>
      <c r="F107" s="28">
        <v>0</v>
      </c>
      <c r="G107" s="27" t="s">
        <v>2</v>
      </c>
      <c r="H107" s="28">
        <v>0</v>
      </c>
      <c r="I107" s="31" t="s">
        <v>0</v>
      </c>
      <c r="J107" s="32">
        <v>1</v>
      </c>
      <c r="K107" s="36"/>
    </row>
    <row r="108" spans="1:11">
      <c r="A108" s="26" t="s">
        <v>196</v>
      </c>
      <c r="B108" s="98" t="s">
        <v>2</v>
      </c>
      <c r="C108" s="29" t="s">
        <v>132</v>
      </c>
      <c r="D108" s="31" t="s">
        <v>14</v>
      </c>
      <c r="E108" s="31" t="s">
        <v>0</v>
      </c>
      <c r="F108" s="32">
        <v>1</v>
      </c>
      <c r="G108" s="31" t="s">
        <v>0</v>
      </c>
      <c r="H108" s="32">
        <v>1</v>
      </c>
      <c r="I108" s="31" t="s">
        <v>2</v>
      </c>
      <c r="J108" s="32">
        <v>0</v>
      </c>
      <c r="K108" s="36"/>
    </row>
    <row r="109" spans="1:11" ht="30">
      <c r="A109" s="234" t="s">
        <v>197</v>
      </c>
      <c r="B109" s="100" t="s">
        <v>2</v>
      </c>
      <c r="C109" s="29" t="s">
        <v>128</v>
      </c>
      <c r="D109" s="27" t="s">
        <v>14</v>
      </c>
      <c r="E109" s="27" t="s">
        <v>0</v>
      </c>
      <c r="F109" s="28">
        <v>1</v>
      </c>
      <c r="G109" s="27" t="s">
        <v>2</v>
      </c>
      <c r="H109" s="28">
        <v>0</v>
      </c>
      <c r="I109" s="27" t="s">
        <v>2</v>
      </c>
      <c r="J109" s="28">
        <v>0</v>
      </c>
      <c r="K109" s="39" t="s">
        <v>198</v>
      </c>
    </row>
    <row r="110" spans="1:11">
      <c r="A110" s="235"/>
      <c r="B110" s="88"/>
      <c r="C110" s="55" t="s">
        <v>199</v>
      </c>
      <c r="D110" s="27" t="s">
        <v>14</v>
      </c>
      <c r="E110" s="27" t="s">
        <v>2</v>
      </c>
      <c r="F110" s="28">
        <v>0</v>
      </c>
      <c r="G110" s="27" t="s">
        <v>2</v>
      </c>
      <c r="H110" s="28">
        <v>0</v>
      </c>
      <c r="I110" s="27" t="s">
        <v>0</v>
      </c>
      <c r="J110" s="38">
        <v>1</v>
      </c>
      <c r="K110" s="36"/>
    </row>
    <row r="111" spans="1:11" ht="30" customHeight="1">
      <c r="A111" s="236" t="s">
        <v>200</v>
      </c>
      <c r="B111" s="98" t="s">
        <v>2</v>
      </c>
      <c r="C111" s="29" t="s">
        <v>128</v>
      </c>
      <c r="D111" s="27" t="s">
        <v>14</v>
      </c>
      <c r="E111" s="27" t="s">
        <v>0</v>
      </c>
      <c r="F111" s="28">
        <v>1</v>
      </c>
      <c r="G111" s="27" t="s">
        <v>0</v>
      </c>
      <c r="H111" s="28">
        <v>1</v>
      </c>
      <c r="I111" s="27" t="s">
        <v>2</v>
      </c>
      <c r="J111" s="28">
        <v>0</v>
      </c>
      <c r="K111" s="39"/>
    </row>
    <row r="112" spans="1:11">
      <c r="A112" s="236"/>
      <c r="B112" s="98"/>
      <c r="C112" s="55" t="s">
        <v>199</v>
      </c>
      <c r="D112" s="27" t="s">
        <v>14</v>
      </c>
      <c r="E112" s="27" t="s">
        <v>2</v>
      </c>
      <c r="F112" s="28">
        <v>0</v>
      </c>
      <c r="G112" s="27" t="s">
        <v>2</v>
      </c>
      <c r="H112" s="28">
        <v>0</v>
      </c>
      <c r="I112" s="27" t="s">
        <v>0</v>
      </c>
      <c r="J112" s="38">
        <v>1</v>
      </c>
      <c r="K112" s="39"/>
    </row>
    <row r="113" spans="1:11" ht="15" customHeight="1">
      <c r="A113" s="237" t="s">
        <v>201</v>
      </c>
      <c r="B113" s="106" t="s">
        <v>445</v>
      </c>
      <c r="C113" s="56" t="s">
        <v>24</v>
      </c>
      <c r="D113" s="37" t="s">
        <v>14</v>
      </c>
      <c r="E113" s="37" t="s">
        <v>0</v>
      </c>
      <c r="F113" s="38">
        <v>1</v>
      </c>
      <c r="G113" s="37" t="s">
        <v>0</v>
      </c>
      <c r="H113" s="38">
        <v>1</v>
      </c>
      <c r="I113" s="37" t="s">
        <v>2</v>
      </c>
      <c r="J113" s="38">
        <v>0</v>
      </c>
      <c r="K113" s="40"/>
    </row>
    <row r="114" spans="1:11">
      <c r="A114" s="237"/>
      <c r="B114" s="91"/>
      <c r="C114" s="56" t="s">
        <v>195</v>
      </c>
      <c r="D114" s="37" t="s">
        <v>14</v>
      </c>
      <c r="E114" s="37" t="s">
        <v>0</v>
      </c>
      <c r="F114" s="38">
        <v>1</v>
      </c>
      <c r="G114" s="37" t="s">
        <v>0</v>
      </c>
      <c r="H114" s="38">
        <v>1</v>
      </c>
      <c r="I114" s="37" t="s">
        <v>0</v>
      </c>
      <c r="J114" s="38">
        <v>1</v>
      </c>
      <c r="K114" s="40"/>
    </row>
    <row r="115" spans="1:11" ht="30">
      <c r="A115" s="238" t="s">
        <v>202</v>
      </c>
      <c r="B115" s="107" t="s">
        <v>445</v>
      </c>
      <c r="C115" s="56" t="s">
        <v>204</v>
      </c>
      <c r="D115" s="37" t="s">
        <v>31</v>
      </c>
      <c r="E115" s="37" t="s">
        <v>0</v>
      </c>
      <c r="F115" s="38">
        <v>1</v>
      </c>
      <c r="G115" s="37" t="s">
        <v>2</v>
      </c>
      <c r="H115" s="38">
        <v>0</v>
      </c>
      <c r="I115" s="37" t="s">
        <v>2</v>
      </c>
      <c r="J115" s="38">
        <v>0</v>
      </c>
      <c r="K115" s="40" t="s">
        <v>205</v>
      </c>
    </row>
    <row r="116" spans="1:11">
      <c r="A116" s="225"/>
      <c r="B116" s="86"/>
      <c r="C116" s="55" t="s">
        <v>195</v>
      </c>
      <c r="D116" s="27" t="s">
        <v>14</v>
      </c>
      <c r="E116" s="27" t="s">
        <v>0</v>
      </c>
      <c r="F116" s="28">
        <v>1</v>
      </c>
      <c r="G116" s="27" t="s">
        <v>2</v>
      </c>
      <c r="H116" s="28">
        <v>0</v>
      </c>
      <c r="I116" s="27" t="s">
        <v>0</v>
      </c>
      <c r="J116" s="28">
        <v>1</v>
      </c>
      <c r="K116" s="34"/>
    </row>
    <row r="117" spans="1:11" ht="45">
      <c r="A117" s="226" t="s">
        <v>206</v>
      </c>
      <c r="B117" s="102" t="s">
        <v>0</v>
      </c>
      <c r="C117" s="54" t="s">
        <v>24</v>
      </c>
      <c r="D117" s="27" t="s">
        <v>14</v>
      </c>
      <c r="E117" s="27" t="s">
        <v>0</v>
      </c>
      <c r="F117" s="28">
        <v>1</v>
      </c>
      <c r="G117" s="27" t="s">
        <v>2</v>
      </c>
      <c r="H117" s="28">
        <v>0</v>
      </c>
      <c r="I117" s="27" t="s">
        <v>2</v>
      </c>
      <c r="J117" s="28">
        <v>0</v>
      </c>
      <c r="K117" s="40" t="s">
        <v>425</v>
      </c>
    </row>
    <row r="118" spans="1:11">
      <c r="A118" s="228"/>
      <c r="B118" s="89"/>
      <c r="C118" s="54" t="s">
        <v>195</v>
      </c>
      <c r="D118" s="27" t="s">
        <v>14</v>
      </c>
      <c r="E118" s="27" t="s">
        <v>0</v>
      </c>
      <c r="F118" s="28">
        <v>0</v>
      </c>
      <c r="G118" s="27" t="s">
        <v>2</v>
      </c>
      <c r="H118" s="28">
        <v>0</v>
      </c>
      <c r="I118" s="27" t="s">
        <v>2</v>
      </c>
      <c r="J118" s="28">
        <v>0</v>
      </c>
      <c r="K118" s="40"/>
    </row>
    <row r="119" spans="1:11" ht="15.75" thickBot="1">
      <c r="A119" s="48" t="s">
        <v>207</v>
      </c>
      <c r="B119" s="100" t="s">
        <v>2</v>
      </c>
      <c r="C119" s="69" t="s">
        <v>24</v>
      </c>
      <c r="D119" s="27" t="s">
        <v>14</v>
      </c>
      <c r="E119" s="27" t="s">
        <v>0</v>
      </c>
      <c r="F119" s="28">
        <v>1</v>
      </c>
      <c r="G119" s="27" t="s">
        <v>2</v>
      </c>
      <c r="H119" s="28">
        <v>0</v>
      </c>
      <c r="I119" s="27" t="s">
        <v>0</v>
      </c>
      <c r="J119" s="28">
        <v>1</v>
      </c>
      <c r="K119" s="34"/>
    </row>
    <row r="120" spans="1:11">
      <c r="A120" s="230" t="s">
        <v>208</v>
      </c>
      <c r="B120" s="108" t="s">
        <v>0</v>
      </c>
      <c r="C120" s="67" t="s">
        <v>195</v>
      </c>
      <c r="D120" s="64" t="s">
        <v>14</v>
      </c>
      <c r="E120" s="27" t="s">
        <v>0</v>
      </c>
      <c r="F120" s="28">
        <v>1</v>
      </c>
      <c r="G120" s="27" t="s">
        <v>0</v>
      </c>
      <c r="H120" s="28">
        <v>1</v>
      </c>
      <c r="I120" s="27" t="s">
        <v>2</v>
      </c>
      <c r="J120" s="28">
        <v>0</v>
      </c>
      <c r="K120" s="34"/>
    </row>
    <row r="121" spans="1:11" ht="15.75" thickBot="1">
      <c r="A121" s="231"/>
      <c r="B121" s="87"/>
      <c r="C121" s="68" t="s">
        <v>24</v>
      </c>
      <c r="D121" s="64" t="s">
        <v>14</v>
      </c>
      <c r="E121" s="27" t="s">
        <v>2</v>
      </c>
      <c r="F121" s="28">
        <v>0</v>
      </c>
      <c r="G121" s="27" t="s">
        <v>0</v>
      </c>
      <c r="H121" s="28">
        <v>0</v>
      </c>
      <c r="I121" s="27" t="s">
        <v>0</v>
      </c>
      <c r="J121" s="28">
        <v>1</v>
      </c>
      <c r="K121" s="34"/>
    </row>
    <row r="122" spans="1:11" ht="30">
      <c r="A122" s="49" t="s">
        <v>209</v>
      </c>
      <c r="B122" s="99" t="s">
        <v>2</v>
      </c>
      <c r="C122" s="75" t="s">
        <v>24</v>
      </c>
      <c r="D122" s="27" t="s">
        <v>14</v>
      </c>
      <c r="E122" s="27" t="s">
        <v>0</v>
      </c>
      <c r="F122" s="28">
        <v>1</v>
      </c>
      <c r="G122" s="27" t="s">
        <v>2</v>
      </c>
      <c r="H122" s="28">
        <v>0</v>
      </c>
      <c r="I122" s="27" t="s">
        <v>2</v>
      </c>
      <c r="J122" s="28">
        <v>0</v>
      </c>
      <c r="K122" s="40" t="s">
        <v>210</v>
      </c>
    </row>
    <row r="123" spans="1:11" ht="30">
      <c r="A123" s="26" t="s">
        <v>211</v>
      </c>
      <c r="B123" s="98" t="s">
        <v>2</v>
      </c>
      <c r="C123" s="29" t="s">
        <v>24</v>
      </c>
      <c r="D123" s="27" t="s">
        <v>14</v>
      </c>
      <c r="E123" s="27" t="s">
        <v>0</v>
      </c>
      <c r="F123" s="28">
        <v>1</v>
      </c>
      <c r="G123" s="27" t="s">
        <v>2</v>
      </c>
      <c r="H123" s="28">
        <v>0</v>
      </c>
      <c r="I123" s="27" t="s">
        <v>2</v>
      </c>
      <c r="J123" s="28">
        <v>0</v>
      </c>
      <c r="K123" s="40" t="s">
        <v>212</v>
      </c>
    </row>
    <row r="124" spans="1:11" ht="15" customHeight="1">
      <c r="A124" s="227" t="s">
        <v>213</v>
      </c>
      <c r="B124" s="109" t="s">
        <v>0</v>
      </c>
      <c r="C124" s="54" t="s">
        <v>195</v>
      </c>
      <c r="D124" s="27" t="s">
        <v>14</v>
      </c>
      <c r="E124" s="27" t="s">
        <v>2</v>
      </c>
      <c r="F124" s="28">
        <v>0</v>
      </c>
      <c r="G124" s="27" t="s">
        <v>0</v>
      </c>
      <c r="H124" s="28">
        <v>0</v>
      </c>
      <c r="I124" s="27" t="s">
        <v>2</v>
      </c>
      <c r="J124" s="28">
        <v>0</v>
      </c>
      <c r="K124" s="34"/>
    </row>
    <row r="125" spans="1:11">
      <c r="A125" s="228"/>
      <c r="B125" s="89"/>
      <c r="C125" s="54" t="s">
        <v>24</v>
      </c>
      <c r="D125" s="27" t="s">
        <v>14</v>
      </c>
      <c r="E125" s="27" t="s">
        <v>0</v>
      </c>
      <c r="F125" s="28">
        <v>1</v>
      </c>
      <c r="G125" s="27" t="s">
        <v>0</v>
      </c>
      <c r="H125" s="28">
        <v>1</v>
      </c>
      <c r="I125" s="27" t="s">
        <v>2</v>
      </c>
      <c r="J125" s="28">
        <v>0</v>
      </c>
      <c r="K125" s="34"/>
    </row>
    <row r="126" spans="1:11" ht="15.75" thickBot="1">
      <c r="A126" s="48" t="s">
        <v>214</v>
      </c>
      <c r="B126" s="100" t="s">
        <v>2</v>
      </c>
      <c r="C126" s="69" t="s">
        <v>24</v>
      </c>
      <c r="D126" s="27" t="s">
        <v>14</v>
      </c>
      <c r="E126" s="27" t="s">
        <v>0</v>
      </c>
      <c r="F126" s="28">
        <v>1</v>
      </c>
      <c r="G126" s="27" t="s">
        <v>2</v>
      </c>
      <c r="H126" s="28">
        <v>0</v>
      </c>
      <c r="I126" s="27" t="s">
        <v>0</v>
      </c>
      <c r="J126" s="28">
        <v>1</v>
      </c>
      <c r="K126" s="34"/>
    </row>
    <row r="127" spans="1:11">
      <c r="A127" s="230" t="s">
        <v>215</v>
      </c>
      <c r="B127" s="108" t="s">
        <v>0</v>
      </c>
      <c r="C127" s="67" t="s">
        <v>195</v>
      </c>
      <c r="D127" s="64" t="s">
        <v>14</v>
      </c>
      <c r="E127" s="27" t="s">
        <v>0</v>
      </c>
      <c r="F127" s="28">
        <v>1</v>
      </c>
      <c r="G127" s="27" t="s">
        <v>0</v>
      </c>
      <c r="H127" s="28">
        <v>1</v>
      </c>
      <c r="I127" s="27" t="s">
        <v>39</v>
      </c>
      <c r="J127" s="28">
        <v>0</v>
      </c>
      <c r="K127" s="34"/>
    </row>
    <row r="128" spans="1:11" ht="15.75" thickBot="1">
      <c r="A128" s="231"/>
      <c r="B128" s="87"/>
      <c r="C128" s="68" t="s">
        <v>24</v>
      </c>
      <c r="D128" s="64" t="s">
        <v>14</v>
      </c>
      <c r="E128" s="27" t="s">
        <v>2</v>
      </c>
      <c r="F128" s="28">
        <v>0</v>
      </c>
      <c r="G128" s="27" t="s">
        <v>0</v>
      </c>
      <c r="H128" s="28">
        <v>0</v>
      </c>
      <c r="I128" s="27" t="s">
        <v>2</v>
      </c>
      <c r="J128" s="28">
        <v>0</v>
      </c>
      <c r="K128" s="34"/>
    </row>
    <row r="129" spans="1:11">
      <c r="A129" s="230" t="s">
        <v>216</v>
      </c>
      <c r="B129" s="108" t="s">
        <v>0</v>
      </c>
      <c r="C129" s="67" t="s">
        <v>195</v>
      </c>
      <c r="D129" s="64" t="s">
        <v>14</v>
      </c>
      <c r="E129" s="27" t="s">
        <v>2</v>
      </c>
      <c r="F129" s="28">
        <v>0</v>
      </c>
      <c r="G129" s="27" t="s">
        <v>0</v>
      </c>
      <c r="H129" s="28">
        <v>1</v>
      </c>
      <c r="I129" s="27" t="s">
        <v>2</v>
      </c>
      <c r="J129" s="28">
        <v>0</v>
      </c>
      <c r="K129" s="34"/>
    </row>
    <row r="130" spans="1:11" ht="30.75" thickBot="1">
      <c r="A130" s="231"/>
      <c r="B130" s="87"/>
      <c r="C130" s="68" t="s">
        <v>24</v>
      </c>
      <c r="D130" s="64" t="s">
        <v>14</v>
      </c>
      <c r="E130" s="27" t="s">
        <v>0</v>
      </c>
      <c r="F130" s="28">
        <v>1</v>
      </c>
      <c r="G130" s="27" t="s">
        <v>2</v>
      </c>
      <c r="H130" s="28">
        <v>0</v>
      </c>
      <c r="I130" s="27" t="s">
        <v>2</v>
      </c>
      <c r="J130" s="28">
        <v>0</v>
      </c>
      <c r="K130" s="40" t="s">
        <v>217</v>
      </c>
    </row>
    <row r="131" spans="1:11" ht="15" customHeight="1">
      <c r="A131" s="225" t="s">
        <v>218</v>
      </c>
      <c r="B131" s="110" t="s">
        <v>445</v>
      </c>
      <c r="C131" s="66" t="s">
        <v>37</v>
      </c>
      <c r="D131" s="37" t="s">
        <v>31</v>
      </c>
      <c r="E131" s="37" t="s">
        <v>0</v>
      </c>
      <c r="F131" s="38">
        <v>1</v>
      </c>
      <c r="G131" s="37" t="s">
        <v>0</v>
      </c>
      <c r="H131" s="38">
        <v>1</v>
      </c>
      <c r="I131" s="37" t="s">
        <v>0</v>
      </c>
      <c r="J131" s="38">
        <v>1</v>
      </c>
      <c r="K131" s="40"/>
    </row>
    <row r="132" spans="1:11" ht="15" customHeight="1">
      <c r="A132" s="237"/>
      <c r="B132" s="91"/>
      <c r="C132" s="56" t="s">
        <v>236</v>
      </c>
      <c r="D132" s="37" t="s">
        <v>14</v>
      </c>
      <c r="E132" s="37" t="s">
        <v>0</v>
      </c>
      <c r="F132" s="38">
        <v>1</v>
      </c>
      <c r="G132" s="37" t="s">
        <v>2</v>
      </c>
      <c r="H132" s="38">
        <v>0</v>
      </c>
      <c r="I132" s="37" t="s">
        <v>2</v>
      </c>
      <c r="J132" s="38">
        <v>0</v>
      </c>
      <c r="K132" s="40" t="s">
        <v>426</v>
      </c>
    </row>
    <row r="133" spans="1:11" ht="15" customHeight="1">
      <c r="A133" s="237"/>
      <c r="B133" s="91"/>
      <c r="C133" s="51" t="s">
        <v>195</v>
      </c>
      <c r="D133" s="37" t="s">
        <v>14</v>
      </c>
      <c r="E133" s="37" t="s">
        <v>2</v>
      </c>
      <c r="F133" s="38">
        <v>0</v>
      </c>
      <c r="G133" s="37" t="s">
        <v>2</v>
      </c>
      <c r="H133" s="38">
        <v>0</v>
      </c>
      <c r="I133" s="37" t="s">
        <v>0</v>
      </c>
      <c r="J133" s="38">
        <v>1</v>
      </c>
      <c r="K133" s="40"/>
    </row>
    <row r="134" spans="1:11" ht="30">
      <c r="A134" s="48" t="s">
        <v>219</v>
      </c>
      <c r="B134" s="100" t="s">
        <v>2</v>
      </c>
      <c r="C134" s="29" t="s">
        <v>203</v>
      </c>
      <c r="D134" s="27" t="s">
        <v>31</v>
      </c>
      <c r="E134" s="27" t="s">
        <v>0</v>
      </c>
      <c r="F134" s="28">
        <v>1</v>
      </c>
      <c r="G134" s="37" t="s">
        <v>2</v>
      </c>
      <c r="H134" s="38">
        <v>0</v>
      </c>
      <c r="I134" s="37" t="s">
        <v>2</v>
      </c>
      <c r="J134" s="38">
        <v>0</v>
      </c>
      <c r="K134" s="40" t="s">
        <v>220</v>
      </c>
    </row>
    <row r="135" spans="1:11">
      <c r="A135" s="229" t="s">
        <v>221</v>
      </c>
      <c r="B135" s="111" t="s">
        <v>0</v>
      </c>
      <c r="C135" s="62" t="s">
        <v>24</v>
      </c>
      <c r="D135" s="37" t="s">
        <v>14</v>
      </c>
      <c r="E135" s="37" t="s">
        <v>0</v>
      </c>
      <c r="F135" s="38">
        <v>1</v>
      </c>
      <c r="G135" s="37" t="s">
        <v>0</v>
      </c>
      <c r="H135" s="38">
        <v>1</v>
      </c>
      <c r="I135" s="37" t="s">
        <v>0</v>
      </c>
      <c r="J135" s="38">
        <v>1</v>
      </c>
      <c r="K135" s="40"/>
    </row>
    <row r="136" spans="1:11">
      <c r="A136" s="229"/>
      <c r="B136" s="85"/>
      <c r="C136" s="62" t="s">
        <v>222</v>
      </c>
      <c r="D136" s="37" t="s">
        <v>223</v>
      </c>
      <c r="E136" s="37" t="s">
        <v>0</v>
      </c>
      <c r="F136" s="38">
        <v>0</v>
      </c>
      <c r="G136" s="37" t="s">
        <v>0</v>
      </c>
      <c r="H136" s="38">
        <v>0</v>
      </c>
      <c r="I136" s="37" t="s">
        <v>2</v>
      </c>
      <c r="J136" s="38">
        <v>0</v>
      </c>
      <c r="K136" s="40"/>
    </row>
    <row r="137" spans="1:11" ht="30.75" thickBot="1">
      <c r="A137" s="48" t="s">
        <v>224</v>
      </c>
      <c r="B137" s="100" t="s">
        <v>2</v>
      </c>
      <c r="C137" s="70" t="s">
        <v>24</v>
      </c>
      <c r="D137" s="27" t="s">
        <v>14</v>
      </c>
      <c r="E137" s="27" t="s">
        <v>0</v>
      </c>
      <c r="F137" s="28">
        <v>1</v>
      </c>
      <c r="G137" s="37" t="s">
        <v>2</v>
      </c>
      <c r="H137" s="38">
        <v>0</v>
      </c>
      <c r="I137" s="37" t="s">
        <v>2</v>
      </c>
      <c r="J137" s="38">
        <v>0</v>
      </c>
      <c r="K137" s="43" t="s">
        <v>225</v>
      </c>
    </row>
    <row r="138" spans="1:11">
      <c r="A138" s="230" t="s">
        <v>226</v>
      </c>
      <c r="B138" s="108" t="s">
        <v>0</v>
      </c>
      <c r="C138" s="72" t="s">
        <v>195</v>
      </c>
      <c r="D138" s="64" t="s">
        <v>14</v>
      </c>
      <c r="E138" s="27" t="s">
        <v>0</v>
      </c>
      <c r="F138" s="28">
        <v>1</v>
      </c>
      <c r="G138" s="27" t="s">
        <v>0</v>
      </c>
      <c r="H138" s="28">
        <v>1</v>
      </c>
      <c r="I138" s="27" t="s">
        <v>0</v>
      </c>
      <c r="J138" s="28">
        <v>1</v>
      </c>
      <c r="K138" s="34"/>
    </row>
    <row r="139" spans="1:11" ht="15.75" thickBot="1">
      <c r="A139" s="231"/>
      <c r="B139" s="87"/>
      <c r="C139" s="73" t="s">
        <v>24</v>
      </c>
      <c r="D139" s="64" t="s">
        <v>14</v>
      </c>
      <c r="E139" s="27" t="s">
        <v>2</v>
      </c>
      <c r="F139" s="28">
        <v>0</v>
      </c>
      <c r="G139" s="27" t="s">
        <v>0</v>
      </c>
      <c r="H139" s="28">
        <v>0</v>
      </c>
      <c r="I139" s="27" t="s">
        <v>2</v>
      </c>
      <c r="J139" s="28">
        <v>0</v>
      </c>
      <c r="K139" s="34"/>
    </row>
    <row r="140" spans="1:11">
      <c r="A140" s="227" t="s">
        <v>227</v>
      </c>
      <c r="B140" s="109" t="s">
        <v>0</v>
      </c>
      <c r="C140" s="71" t="s">
        <v>236</v>
      </c>
      <c r="D140" s="27" t="s">
        <v>14</v>
      </c>
      <c r="E140" s="27" t="s">
        <v>0</v>
      </c>
      <c r="F140" s="28">
        <v>1</v>
      </c>
      <c r="G140" s="27" t="s">
        <v>2</v>
      </c>
      <c r="H140" s="28">
        <v>0</v>
      </c>
      <c r="I140" s="27" t="s">
        <v>2</v>
      </c>
      <c r="J140" s="28">
        <v>0</v>
      </c>
      <c r="K140" s="34" t="s">
        <v>427</v>
      </c>
    </row>
    <row r="141" spans="1:11" ht="15" customHeight="1">
      <c r="A141" s="228"/>
      <c r="B141" s="89"/>
      <c r="C141" s="62" t="s">
        <v>195</v>
      </c>
      <c r="D141" s="41" t="s">
        <v>14</v>
      </c>
      <c r="E141" s="41" t="s">
        <v>2</v>
      </c>
      <c r="F141" s="42">
        <v>0</v>
      </c>
      <c r="G141" s="41" t="s">
        <v>2</v>
      </c>
      <c r="H141" s="42">
        <v>0</v>
      </c>
      <c r="I141" s="41" t="s">
        <v>0</v>
      </c>
      <c r="J141" s="42">
        <v>1</v>
      </c>
      <c r="K141" s="43"/>
    </row>
    <row r="142" spans="1:11" ht="15" customHeight="1">
      <c r="A142" s="26" t="s">
        <v>228</v>
      </c>
      <c r="B142" s="98" t="s">
        <v>2</v>
      </c>
      <c r="C142" s="29" t="s">
        <v>164</v>
      </c>
      <c r="D142" s="27" t="s">
        <v>14</v>
      </c>
      <c r="E142" s="27" t="s">
        <v>0</v>
      </c>
      <c r="F142" s="28">
        <v>1</v>
      </c>
      <c r="G142" s="27" t="s">
        <v>2</v>
      </c>
      <c r="H142" s="28">
        <v>0</v>
      </c>
      <c r="I142" s="27" t="s">
        <v>2</v>
      </c>
      <c r="J142" s="28">
        <v>0</v>
      </c>
      <c r="K142" s="43" t="s">
        <v>229</v>
      </c>
    </row>
    <row r="143" spans="1:11" ht="60">
      <c r="A143" s="26" t="s">
        <v>230</v>
      </c>
      <c r="B143" s="98" t="s">
        <v>2</v>
      </c>
      <c r="C143" s="29" t="s">
        <v>231</v>
      </c>
      <c r="D143" s="27" t="s">
        <v>18</v>
      </c>
      <c r="E143" s="27" t="s">
        <v>0</v>
      </c>
      <c r="F143" s="28">
        <v>1</v>
      </c>
      <c r="G143" s="27" t="s">
        <v>2</v>
      </c>
      <c r="H143" s="28">
        <v>0</v>
      </c>
      <c r="I143" s="27" t="s">
        <v>2</v>
      </c>
      <c r="J143" s="28">
        <v>0</v>
      </c>
      <c r="K143" s="43" t="s">
        <v>232</v>
      </c>
    </row>
    <row r="144" spans="1:11" s="19" customFormat="1" ht="30">
      <c r="A144" s="234" t="s">
        <v>233</v>
      </c>
      <c r="B144" s="100" t="s">
        <v>2</v>
      </c>
      <c r="C144" s="29" t="s">
        <v>234</v>
      </c>
      <c r="D144" s="27" t="s">
        <v>14</v>
      </c>
      <c r="E144" s="27" t="s">
        <v>0</v>
      </c>
      <c r="F144" s="28">
        <v>1</v>
      </c>
      <c r="G144" s="27" t="s">
        <v>2</v>
      </c>
      <c r="H144" s="28">
        <v>0</v>
      </c>
      <c r="I144" s="27" t="s">
        <v>2</v>
      </c>
      <c r="J144" s="28">
        <v>0</v>
      </c>
      <c r="K144" s="43" t="s">
        <v>235</v>
      </c>
    </row>
    <row r="145" spans="1:11">
      <c r="A145" s="235"/>
      <c r="B145" s="88"/>
      <c r="C145" s="55" t="s">
        <v>195</v>
      </c>
      <c r="D145" s="27" t="s">
        <v>14</v>
      </c>
      <c r="E145" s="27" t="s">
        <v>2</v>
      </c>
      <c r="F145" s="28">
        <v>0</v>
      </c>
      <c r="G145" s="27" t="s">
        <v>2</v>
      </c>
      <c r="H145" s="28">
        <v>0</v>
      </c>
      <c r="I145" s="27" t="s">
        <v>0</v>
      </c>
      <c r="J145" s="28">
        <v>1</v>
      </c>
      <c r="K145" s="34"/>
    </row>
    <row r="146" spans="1:11" ht="30">
      <c r="A146" s="238" t="s">
        <v>237</v>
      </c>
      <c r="B146" s="107" t="s">
        <v>445</v>
      </c>
      <c r="C146" s="55" t="s">
        <v>24</v>
      </c>
      <c r="D146" s="27" t="s">
        <v>14</v>
      </c>
      <c r="E146" s="27" t="s">
        <v>0</v>
      </c>
      <c r="F146" s="28">
        <v>1</v>
      </c>
      <c r="G146" s="27" t="s">
        <v>2</v>
      </c>
      <c r="H146" s="28">
        <v>0</v>
      </c>
      <c r="I146" s="27" t="s">
        <v>2</v>
      </c>
      <c r="J146" s="28">
        <v>0</v>
      </c>
      <c r="K146" s="43" t="s">
        <v>238</v>
      </c>
    </row>
    <row r="147" spans="1:11" ht="30">
      <c r="A147" s="238"/>
      <c r="B147" s="92"/>
      <c r="C147" s="55" t="s">
        <v>239</v>
      </c>
      <c r="D147" s="27" t="s">
        <v>14</v>
      </c>
      <c r="E147" s="27" t="s">
        <v>0</v>
      </c>
      <c r="F147" s="28">
        <v>1</v>
      </c>
      <c r="G147" s="27" t="s">
        <v>2</v>
      </c>
      <c r="H147" s="28">
        <v>0</v>
      </c>
      <c r="I147" s="27" t="s">
        <v>2</v>
      </c>
      <c r="J147" s="28">
        <v>0</v>
      </c>
      <c r="K147" s="43" t="s">
        <v>240</v>
      </c>
    </row>
    <row r="148" spans="1:11" ht="30">
      <c r="A148" s="238"/>
      <c r="B148" s="93"/>
      <c r="C148" s="58" t="s">
        <v>241</v>
      </c>
      <c r="D148" s="27" t="s">
        <v>14</v>
      </c>
      <c r="E148" s="27" t="s">
        <v>0</v>
      </c>
      <c r="F148" s="28">
        <v>1</v>
      </c>
      <c r="G148" s="27" t="s">
        <v>2</v>
      </c>
      <c r="H148" s="28">
        <v>0</v>
      </c>
      <c r="I148" s="27" t="s">
        <v>2</v>
      </c>
      <c r="J148" s="28">
        <v>0</v>
      </c>
      <c r="K148" s="43" t="s">
        <v>242</v>
      </c>
    </row>
    <row r="149" spans="1:11" ht="30">
      <c r="A149" s="238"/>
      <c r="B149" s="92"/>
      <c r="C149" s="55" t="s">
        <v>164</v>
      </c>
      <c r="D149" s="27" t="s">
        <v>14</v>
      </c>
      <c r="E149" s="27" t="s">
        <v>0</v>
      </c>
      <c r="F149" s="28">
        <v>1</v>
      </c>
      <c r="G149" s="27" t="s">
        <v>2</v>
      </c>
      <c r="H149" s="28">
        <v>0</v>
      </c>
      <c r="I149" s="27" t="s">
        <v>2</v>
      </c>
      <c r="J149" s="28">
        <v>0</v>
      </c>
      <c r="K149" s="43" t="s">
        <v>243</v>
      </c>
    </row>
    <row r="150" spans="1:11" ht="30">
      <c r="A150" s="225"/>
      <c r="B150" s="86"/>
      <c r="C150" s="55" t="s">
        <v>32</v>
      </c>
      <c r="D150" s="27" t="s">
        <v>14</v>
      </c>
      <c r="E150" s="27" t="s">
        <v>0</v>
      </c>
      <c r="F150" s="28">
        <v>1</v>
      </c>
      <c r="G150" s="27" t="s">
        <v>2</v>
      </c>
      <c r="H150" s="28">
        <v>0</v>
      </c>
      <c r="I150" s="27" t="s">
        <v>2</v>
      </c>
      <c r="J150" s="28">
        <v>0</v>
      </c>
      <c r="K150" s="43" t="s">
        <v>244</v>
      </c>
    </row>
    <row r="151" spans="1:11" ht="45">
      <c r="A151" s="48" t="s">
        <v>245</v>
      </c>
      <c r="B151" s="100" t="s">
        <v>2</v>
      </c>
      <c r="C151" s="29" t="s">
        <v>239</v>
      </c>
      <c r="D151" s="27" t="s">
        <v>14</v>
      </c>
      <c r="E151" s="27" t="s">
        <v>0</v>
      </c>
      <c r="F151" s="28">
        <v>1</v>
      </c>
      <c r="G151" s="27" t="s">
        <v>2</v>
      </c>
      <c r="H151" s="28">
        <v>0</v>
      </c>
      <c r="I151" s="27" t="s">
        <v>2</v>
      </c>
      <c r="J151" s="28">
        <v>0</v>
      </c>
      <c r="K151" s="43" t="s">
        <v>246</v>
      </c>
    </row>
    <row r="152" spans="1:11">
      <c r="A152" s="26" t="s">
        <v>247</v>
      </c>
      <c r="B152" s="98" t="s">
        <v>2</v>
      </c>
      <c r="C152" s="29" t="s">
        <v>239</v>
      </c>
      <c r="D152" s="27" t="s">
        <v>14</v>
      </c>
      <c r="E152" s="27" t="s">
        <v>0</v>
      </c>
      <c r="F152" s="28">
        <v>1</v>
      </c>
      <c r="G152" s="27" t="s">
        <v>0</v>
      </c>
      <c r="H152" s="28">
        <v>1</v>
      </c>
      <c r="I152" s="27" t="s">
        <v>2</v>
      </c>
      <c r="J152" s="28">
        <v>0</v>
      </c>
      <c r="K152" s="43"/>
    </row>
    <row r="153" spans="1:11" ht="30">
      <c r="A153" s="26" t="s">
        <v>248</v>
      </c>
      <c r="B153" s="98" t="s">
        <v>2</v>
      </c>
      <c r="C153" s="29" t="s">
        <v>44</v>
      </c>
      <c r="D153" s="27" t="s">
        <v>31</v>
      </c>
      <c r="E153" s="27" t="s">
        <v>0</v>
      </c>
      <c r="F153" s="28">
        <v>1</v>
      </c>
      <c r="G153" s="27" t="s">
        <v>2</v>
      </c>
      <c r="H153" s="28">
        <v>0</v>
      </c>
      <c r="I153" s="27" t="s">
        <v>2</v>
      </c>
      <c r="J153" s="28">
        <v>0</v>
      </c>
      <c r="K153" s="43" t="s">
        <v>249</v>
      </c>
    </row>
    <row r="154" spans="1:11" ht="30">
      <c r="A154" s="26" t="s">
        <v>250</v>
      </c>
      <c r="B154" s="98" t="s">
        <v>2</v>
      </c>
      <c r="C154" s="29" t="s">
        <v>32</v>
      </c>
      <c r="D154" s="27" t="s">
        <v>14</v>
      </c>
      <c r="E154" s="27" t="s">
        <v>0</v>
      </c>
      <c r="F154" s="28">
        <v>1</v>
      </c>
      <c r="G154" s="27" t="s">
        <v>2</v>
      </c>
      <c r="H154" s="28">
        <v>0</v>
      </c>
      <c r="I154" s="27" t="s">
        <v>2</v>
      </c>
      <c r="J154" s="28">
        <v>0</v>
      </c>
      <c r="K154" s="43" t="s">
        <v>251</v>
      </c>
    </row>
    <row r="155" spans="1:11">
      <c r="A155" s="224" t="s">
        <v>252</v>
      </c>
      <c r="B155" s="105" t="s">
        <v>445</v>
      </c>
      <c r="C155" s="55" t="s">
        <v>24</v>
      </c>
      <c r="D155" s="27" t="s">
        <v>14</v>
      </c>
      <c r="E155" s="27" t="s">
        <v>0</v>
      </c>
      <c r="F155" s="28">
        <v>1</v>
      </c>
      <c r="G155" s="27" t="s">
        <v>2</v>
      </c>
      <c r="H155" s="28">
        <v>0</v>
      </c>
      <c r="I155" s="27" t="s">
        <v>0</v>
      </c>
      <c r="J155" s="28">
        <v>1</v>
      </c>
      <c r="K155" s="43"/>
    </row>
    <row r="156" spans="1:11">
      <c r="A156" s="238"/>
      <c r="B156" s="92"/>
      <c r="C156" s="55" t="s">
        <v>83</v>
      </c>
      <c r="D156" s="27" t="s">
        <v>14</v>
      </c>
      <c r="E156" s="27" t="s">
        <v>2</v>
      </c>
      <c r="F156" s="28">
        <v>0</v>
      </c>
      <c r="G156" s="27" t="s">
        <v>2</v>
      </c>
      <c r="H156" s="28">
        <v>0</v>
      </c>
      <c r="I156" s="27" t="s">
        <v>0</v>
      </c>
      <c r="J156" s="28">
        <v>1</v>
      </c>
      <c r="K156" s="43"/>
    </row>
    <row r="157" spans="1:11" ht="30">
      <c r="A157" s="225"/>
      <c r="B157" s="86"/>
      <c r="C157" s="55" t="s">
        <v>32</v>
      </c>
      <c r="D157" s="27" t="s">
        <v>14</v>
      </c>
      <c r="E157" s="27" t="s">
        <v>0</v>
      </c>
      <c r="F157" s="28">
        <v>1</v>
      </c>
      <c r="G157" s="27" t="s">
        <v>2</v>
      </c>
      <c r="H157" s="28">
        <v>0</v>
      </c>
      <c r="I157" s="27" t="s">
        <v>2</v>
      </c>
      <c r="J157" s="28">
        <v>0</v>
      </c>
      <c r="K157" s="43" t="s">
        <v>253</v>
      </c>
    </row>
    <row r="158" spans="1:11" ht="30">
      <c r="A158" s="26" t="s">
        <v>254</v>
      </c>
      <c r="B158" s="98" t="s">
        <v>2</v>
      </c>
      <c r="C158" s="29" t="s">
        <v>241</v>
      </c>
      <c r="D158" s="27" t="s">
        <v>31</v>
      </c>
      <c r="E158" s="27" t="s">
        <v>0</v>
      </c>
      <c r="F158" s="28">
        <v>1</v>
      </c>
      <c r="G158" s="27" t="s">
        <v>2</v>
      </c>
      <c r="H158" s="28">
        <v>0</v>
      </c>
      <c r="I158" s="27" t="s">
        <v>2</v>
      </c>
      <c r="J158" s="28">
        <v>0</v>
      </c>
      <c r="K158" s="43" t="s">
        <v>255</v>
      </c>
    </row>
    <row r="159" spans="1:11" ht="30">
      <c r="A159" s="224" t="s">
        <v>256</v>
      </c>
      <c r="B159" s="105" t="s">
        <v>445</v>
      </c>
      <c r="C159" s="55" t="s">
        <v>32</v>
      </c>
      <c r="D159" s="27" t="s">
        <v>14</v>
      </c>
      <c r="E159" s="27" t="s">
        <v>0</v>
      </c>
      <c r="F159" s="28">
        <v>1</v>
      </c>
      <c r="G159" s="27" t="s">
        <v>2</v>
      </c>
      <c r="H159" s="28">
        <v>0</v>
      </c>
      <c r="I159" s="27" t="s">
        <v>2</v>
      </c>
      <c r="J159" s="28">
        <v>0</v>
      </c>
      <c r="K159" s="43" t="s">
        <v>257</v>
      </c>
    </row>
    <row r="160" spans="1:11" ht="45">
      <c r="A160" s="225"/>
      <c r="B160" s="86"/>
      <c r="C160" s="55" t="s">
        <v>258</v>
      </c>
      <c r="D160" s="27" t="s">
        <v>31</v>
      </c>
      <c r="E160" s="27" t="s">
        <v>0</v>
      </c>
      <c r="F160" s="28">
        <v>1</v>
      </c>
      <c r="G160" s="27" t="s">
        <v>2</v>
      </c>
      <c r="H160" s="28">
        <v>0</v>
      </c>
      <c r="I160" s="27" t="s">
        <v>2</v>
      </c>
      <c r="J160" s="28">
        <v>0</v>
      </c>
      <c r="K160" s="43" t="s">
        <v>259</v>
      </c>
    </row>
    <row r="161" spans="1:11" ht="30">
      <c r="A161" s="224" t="s">
        <v>260</v>
      </c>
      <c r="B161" s="112" t="s">
        <v>445</v>
      </c>
      <c r="C161" s="58" t="s">
        <v>241</v>
      </c>
      <c r="D161" s="27" t="s">
        <v>14</v>
      </c>
      <c r="E161" s="27" t="s">
        <v>0</v>
      </c>
      <c r="F161" s="28">
        <v>1</v>
      </c>
      <c r="G161" s="27" t="s">
        <v>2</v>
      </c>
      <c r="H161" s="28">
        <v>0</v>
      </c>
      <c r="I161" s="27" t="s">
        <v>2</v>
      </c>
      <c r="J161" s="28">
        <v>0</v>
      </c>
      <c r="K161" s="43" t="s">
        <v>242</v>
      </c>
    </row>
    <row r="162" spans="1:11" ht="30">
      <c r="A162" s="238"/>
      <c r="B162" s="92"/>
      <c r="C162" s="55" t="s">
        <v>239</v>
      </c>
      <c r="D162" s="27" t="s">
        <v>14</v>
      </c>
      <c r="E162" s="27" t="s">
        <v>0</v>
      </c>
      <c r="F162" s="28">
        <v>1</v>
      </c>
      <c r="G162" s="27" t="s">
        <v>2</v>
      </c>
      <c r="H162" s="28">
        <v>0</v>
      </c>
      <c r="I162" s="27" t="s">
        <v>2</v>
      </c>
      <c r="J162" s="28">
        <v>0</v>
      </c>
      <c r="K162" s="43" t="s">
        <v>261</v>
      </c>
    </row>
    <row r="163" spans="1:11" ht="30">
      <c r="A163" s="225"/>
      <c r="B163" s="86"/>
      <c r="C163" s="55" t="s">
        <v>164</v>
      </c>
      <c r="D163" s="27" t="s">
        <v>14</v>
      </c>
      <c r="E163" s="27" t="s">
        <v>0</v>
      </c>
      <c r="F163" s="28">
        <v>1</v>
      </c>
      <c r="G163" s="27" t="s">
        <v>2</v>
      </c>
      <c r="H163" s="28">
        <v>0</v>
      </c>
      <c r="I163" s="27" t="s">
        <v>2</v>
      </c>
      <c r="J163" s="28">
        <v>0</v>
      </c>
      <c r="K163" s="43" t="s">
        <v>243</v>
      </c>
    </row>
    <row r="164" spans="1:11" ht="30">
      <c r="A164" s="224" t="s">
        <v>262</v>
      </c>
      <c r="B164" s="105" t="s">
        <v>445</v>
      </c>
      <c r="C164" s="55" t="s">
        <v>132</v>
      </c>
      <c r="D164" s="27" t="s">
        <v>14</v>
      </c>
      <c r="E164" s="27" t="s">
        <v>0</v>
      </c>
      <c r="F164" s="28">
        <v>1</v>
      </c>
      <c r="G164" s="27" t="s">
        <v>2</v>
      </c>
      <c r="H164" s="28">
        <v>0</v>
      </c>
      <c r="I164" s="27" t="s">
        <v>2</v>
      </c>
      <c r="J164" s="28">
        <v>0</v>
      </c>
      <c r="K164" s="43" t="s">
        <v>263</v>
      </c>
    </row>
    <row r="165" spans="1:11" ht="30">
      <c r="A165" s="225"/>
      <c r="B165" s="86"/>
      <c r="C165" s="55" t="s">
        <v>32</v>
      </c>
      <c r="D165" s="27" t="s">
        <v>14</v>
      </c>
      <c r="E165" s="27" t="s">
        <v>0</v>
      </c>
      <c r="F165" s="28">
        <v>1</v>
      </c>
      <c r="G165" s="27" t="s">
        <v>2</v>
      </c>
      <c r="H165" s="28">
        <v>0</v>
      </c>
      <c r="I165" s="27" t="s">
        <v>2</v>
      </c>
      <c r="J165" s="28">
        <v>0</v>
      </c>
      <c r="K165" s="43" t="s">
        <v>264</v>
      </c>
    </row>
    <row r="166" spans="1:11" ht="30">
      <c r="A166" s="26" t="s">
        <v>265</v>
      </c>
      <c r="B166" s="98" t="s">
        <v>2</v>
      </c>
      <c r="C166" s="29" t="s">
        <v>32</v>
      </c>
      <c r="D166" s="27" t="s">
        <v>14</v>
      </c>
      <c r="E166" s="27" t="s">
        <v>0</v>
      </c>
      <c r="F166" s="28">
        <v>1</v>
      </c>
      <c r="G166" s="27" t="s">
        <v>2</v>
      </c>
      <c r="H166" s="28">
        <v>0</v>
      </c>
      <c r="I166" s="27" t="s">
        <v>2</v>
      </c>
      <c r="J166" s="28">
        <v>0</v>
      </c>
      <c r="K166" s="43" t="s">
        <v>266</v>
      </c>
    </row>
    <row r="167" spans="1:11" ht="30">
      <c r="A167" s="26" t="s">
        <v>267</v>
      </c>
      <c r="B167" s="98" t="s">
        <v>2</v>
      </c>
      <c r="C167" s="29" t="s">
        <v>268</v>
      </c>
      <c r="D167" s="27" t="s">
        <v>14</v>
      </c>
      <c r="E167" s="27" t="s">
        <v>0</v>
      </c>
      <c r="F167" s="28">
        <v>1</v>
      </c>
      <c r="G167" s="27" t="s">
        <v>2</v>
      </c>
      <c r="H167" s="28">
        <v>0</v>
      </c>
      <c r="I167" s="27" t="s">
        <v>2</v>
      </c>
      <c r="J167" s="28">
        <v>0</v>
      </c>
      <c r="K167" s="43" t="s">
        <v>269</v>
      </c>
    </row>
    <row r="168" spans="1:11" ht="30">
      <c r="A168" s="224" t="s">
        <v>270</v>
      </c>
      <c r="B168" s="105" t="s">
        <v>445</v>
      </c>
      <c r="C168" s="55" t="s">
        <v>239</v>
      </c>
      <c r="D168" s="27" t="s">
        <v>14</v>
      </c>
      <c r="E168" s="27" t="s">
        <v>0</v>
      </c>
      <c r="F168" s="28">
        <v>1</v>
      </c>
      <c r="G168" s="27" t="s">
        <v>2</v>
      </c>
      <c r="H168" s="28">
        <v>0</v>
      </c>
      <c r="I168" s="27" t="s">
        <v>2</v>
      </c>
      <c r="J168" s="28">
        <v>0</v>
      </c>
      <c r="K168" s="43" t="s">
        <v>240</v>
      </c>
    </row>
    <row r="169" spans="1:11" ht="30">
      <c r="A169" s="238"/>
      <c r="B169" s="93"/>
      <c r="C169" s="58" t="s">
        <v>241</v>
      </c>
      <c r="D169" s="27" t="s">
        <v>14</v>
      </c>
      <c r="E169" s="27" t="s">
        <v>0</v>
      </c>
      <c r="F169" s="28">
        <v>1</v>
      </c>
      <c r="G169" s="27" t="s">
        <v>2</v>
      </c>
      <c r="H169" s="28">
        <v>0</v>
      </c>
      <c r="I169" s="27" t="s">
        <v>2</v>
      </c>
      <c r="J169" s="28">
        <v>0</v>
      </c>
      <c r="K169" s="43" t="s">
        <v>242</v>
      </c>
    </row>
    <row r="170" spans="1:11" ht="30">
      <c r="A170" s="238"/>
      <c r="B170" s="92"/>
      <c r="C170" s="55" t="s">
        <v>164</v>
      </c>
      <c r="D170" s="27" t="s">
        <v>14</v>
      </c>
      <c r="E170" s="27" t="s">
        <v>0</v>
      </c>
      <c r="F170" s="28">
        <v>1</v>
      </c>
      <c r="G170" s="27" t="s">
        <v>2</v>
      </c>
      <c r="H170" s="28">
        <v>0</v>
      </c>
      <c r="I170" s="27" t="s">
        <v>2</v>
      </c>
      <c r="J170" s="28">
        <v>0</v>
      </c>
      <c r="K170" s="43" t="s">
        <v>243</v>
      </c>
    </row>
    <row r="171" spans="1:11" ht="30">
      <c r="A171" s="238"/>
      <c r="B171" s="92"/>
      <c r="C171" s="55" t="s">
        <v>24</v>
      </c>
      <c r="D171" s="27" t="s">
        <v>14</v>
      </c>
      <c r="E171" s="27" t="s">
        <v>0</v>
      </c>
      <c r="F171" s="28">
        <v>1</v>
      </c>
      <c r="G171" s="27" t="s">
        <v>2</v>
      </c>
      <c r="H171" s="28">
        <v>0</v>
      </c>
      <c r="I171" s="27" t="s">
        <v>2</v>
      </c>
      <c r="J171" s="28">
        <v>0</v>
      </c>
      <c r="K171" s="43" t="s">
        <v>238</v>
      </c>
    </row>
    <row r="172" spans="1:11" ht="30">
      <c r="A172" s="225"/>
      <c r="B172" s="86"/>
      <c r="C172" s="55" t="s">
        <v>32</v>
      </c>
      <c r="D172" s="27" t="s">
        <v>14</v>
      </c>
      <c r="E172" s="27" t="s">
        <v>0</v>
      </c>
      <c r="F172" s="28">
        <v>1</v>
      </c>
      <c r="G172" s="27" t="s">
        <v>2</v>
      </c>
      <c r="H172" s="28">
        <v>0</v>
      </c>
      <c r="I172" s="27" t="s">
        <v>2</v>
      </c>
      <c r="J172" s="28">
        <v>0</v>
      </c>
      <c r="K172" s="43" t="s">
        <v>244</v>
      </c>
    </row>
    <row r="173" spans="1:11" ht="30">
      <c r="A173" s="238" t="s">
        <v>271</v>
      </c>
      <c r="B173" s="107" t="s">
        <v>445</v>
      </c>
      <c r="C173" s="55" t="s">
        <v>239</v>
      </c>
      <c r="D173" s="27" t="s">
        <v>14</v>
      </c>
      <c r="E173" s="27" t="s">
        <v>0</v>
      </c>
      <c r="F173" s="28">
        <v>1</v>
      </c>
      <c r="G173" s="27" t="s">
        <v>2</v>
      </c>
      <c r="H173" s="28">
        <v>0</v>
      </c>
      <c r="I173" s="27" t="s">
        <v>2</v>
      </c>
      <c r="J173" s="28">
        <v>0</v>
      </c>
      <c r="K173" s="43" t="s">
        <v>240</v>
      </c>
    </row>
    <row r="174" spans="1:11" ht="30">
      <c r="A174" s="238"/>
      <c r="B174" s="93"/>
      <c r="C174" s="58" t="s">
        <v>241</v>
      </c>
      <c r="D174" s="27" t="s">
        <v>14</v>
      </c>
      <c r="E174" s="27" t="s">
        <v>0</v>
      </c>
      <c r="F174" s="28">
        <v>1</v>
      </c>
      <c r="G174" s="27" t="s">
        <v>2</v>
      </c>
      <c r="H174" s="28">
        <v>0</v>
      </c>
      <c r="I174" s="27" t="s">
        <v>2</v>
      </c>
      <c r="J174" s="28">
        <v>0</v>
      </c>
      <c r="K174" s="43" t="s">
        <v>242</v>
      </c>
    </row>
    <row r="175" spans="1:11" ht="30">
      <c r="A175" s="238"/>
      <c r="B175" s="92"/>
      <c r="C175" s="55" t="s">
        <v>164</v>
      </c>
      <c r="D175" s="27" t="s">
        <v>14</v>
      </c>
      <c r="E175" s="27" t="s">
        <v>0</v>
      </c>
      <c r="F175" s="28">
        <v>1</v>
      </c>
      <c r="G175" s="27" t="s">
        <v>2</v>
      </c>
      <c r="H175" s="28">
        <v>0</v>
      </c>
      <c r="I175" s="27" t="s">
        <v>2</v>
      </c>
      <c r="J175" s="28">
        <v>0</v>
      </c>
      <c r="K175" s="43" t="s">
        <v>243</v>
      </c>
    </row>
    <row r="176" spans="1:11" ht="30">
      <c r="A176" s="225"/>
      <c r="B176" s="86"/>
      <c r="C176" s="55" t="s">
        <v>24</v>
      </c>
      <c r="D176" s="27" t="s">
        <v>14</v>
      </c>
      <c r="E176" s="27" t="s">
        <v>0</v>
      </c>
      <c r="F176" s="28">
        <v>1</v>
      </c>
      <c r="G176" s="27" t="s">
        <v>2</v>
      </c>
      <c r="H176" s="28">
        <v>0</v>
      </c>
      <c r="I176" s="27" t="s">
        <v>2</v>
      </c>
      <c r="J176" s="28">
        <v>0</v>
      </c>
      <c r="K176" s="43" t="s">
        <v>238</v>
      </c>
    </row>
    <row r="177" spans="1:11" ht="30">
      <c r="A177" s="26" t="s">
        <v>272</v>
      </c>
      <c r="B177" s="98" t="s">
        <v>2</v>
      </c>
      <c r="C177" s="29" t="s">
        <v>32</v>
      </c>
      <c r="D177" s="27" t="s">
        <v>14</v>
      </c>
      <c r="E177" s="27" t="s">
        <v>0</v>
      </c>
      <c r="F177" s="28">
        <v>1</v>
      </c>
      <c r="G177" s="27" t="s">
        <v>2</v>
      </c>
      <c r="H177" s="28">
        <v>0</v>
      </c>
      <c r="I177" s="27" t="s">
        <v>2</v>
      </c>
      <c r="J177" s="28">
        <v>0</v>
      </c>
      <c r="K177" s="43" t="s">
        <v>273</v>
      </c>
    </row>
    <row r="178" spans="1:11">
      <c r="A178" s="224" t="s">
        <v>274</v>
      </c>
      <c r="B178" s="105" t="s">
        <v>445</v>
      </c>
      <c r="C178" s="55" t="s">
        <v>83</v>
      </c>
      <c r="D178" s="27" t="s">
        <v>14</v>
      </c>
      <c r="E178" s="27" t="s">
        <v>0</v>
      </c>
      <c r="F178" s="28">
        <v>1</v>
      </c>
      <c r="G178" s="27" t="s">
        <v>2</v>
      </c>
      <c r="H178" s="28">
        <v>0</v>
      </c>
      <c r="I178" s="27" t="s">
        <v>2</v>
      </c>
      <c r="J178" s="28">
        <v>0</v>
      </c>
      <c r="K178" s="43" t="s">
        <v>275</v>
      </c>
    </row>
    <row r="179" spans="1:11">
      <c r="A179" s="238"/>
      <c r="B179" s="92"/>
      <c r="C179" s="55" t="s">
        <v>276</v>
      </c>
      <c r="D179" s="27" t="s">
        <v>14</v>
      </c>
      <c r="E179" s="27" t="s">
        <v>2</v>
      </c>
      <c r="F179" s="28">
        <v>0</v>
      </c>
      <c r="G179" s="27" t="s">
        <v>0</v>
      </c>
      <c r="H179" s="28">
        <v>1</v>
      </c>
      <c r="I179" s="27" t="s">
        <v>0</v>
      </c>
      <c r="J179" s="28">
        <v>1</v>
      </c>
      <c r="K179" s="43"/>
    </row>
    <row r="180" spans="1:11">
      <c r="A180" s="225"/>
      <c r="B180" s="86"/>
      <c r="C180" s="55" t="s">
        <v>132</v>
      </c>
      <c r="D180" s="27" t="s">
        <v>14</v>
      </c>
      <c r="E180" s="27" t="s">
        <v>2</v>
      </c>
      <c r="F180" s="28">
        <v>0</v>
      </c>
      <c r="G180" s="27" t="s">
        <v>0</v>
      </c>
      <c r="H180" s="28">
        <v>1</v>
      </c>
      <c r="I180" s="27" t="s">
        <v>2</v>
      </c>
      <c r="J180" s="28">
        <v>0</v>
      </c>
      <c r="K180" s="34"/>
    </row>
    <row r="181" spans="1:11" ht="30">
      <c r="A181" s="26" t="s">
        <v>277</v>
      </c>
      <c r="B181" s="98" t="s">
        <v>2</v>
      </c>
      <c r="C181" s="29" t="s">
        <v>132</v>
      </c>
      <c r="D181" s="27" t="s">
        <v>14</v>
      </c>
      <c r="E181" s="27" t="s">
        <v>0</v>
      </c>
      <c r="F181" s="28">
        <v>1</v>
      </c>
      <c r="G181" s="27" t="s">
        <v>2</v>
      </c>
      <c r="H181" s="28">
        <v>0</v>
      </c>
      <c r="I181" s="27" t="s">
        <v>2</v>
      </c>
      <c r="J181" s="28">
        <v>0</v>
      </c>
      <c r="K181" s="43" t="s">
        <v>428</v>
      </c>
    </row>
    <row r="182" spans="1:11" ht="30">
      <c r="A182" s="30" t="s">
        <v>278</v>
      </c>
      <c r="B182" s="100" t="s">
        <v>2</v>
      </c>
      <c r="C182" s="29" t="s">
        <v>30</v>
      </c>
      <c r="D182" s="27" t="s">
        <v>31</v>
      </c>
      <c r="E182" s="27" t="s">
        <v>0</v>
      </c>
      <c r="F182" s="28">
        <v>1</v>
      </c>
      <c r="G182" s="27" t="s">
        <v>2</v>
      </c>
      <c r="H182" s="28">
        <v>0</v>
      </c>
      <c r="I182" s="27" t="s">
        <v>2</v>
      </c>
      <c r="J182" s="28">
        <v>0</v>
      </c>
      <c r="K182" s="43" t="s">
        <v>279</v>
      </c>
    </row>
    <row r="183" spans="1:11" ht="30">
      <c r="A183" s="26" t="s">
        <v>280</v>
      </c>
      <c r="B183" s="98" t="s">
        <v>2</v>
      </c>
      <c r="C183" s="29" t="s">
        <v>24</v>
      </c>
      <c r="D183" s="27" t="s">
        <v>14</v>
      </c>
      <c r="E183" s="27" t="s">
        <v>0</v>
      </c>
      <c r="F183" s="28">
        <v>1</v>
      </c>
      <c r="G183" s="27" t="s">
        <v>2</v>
      </c>
      <c r="H183" s="28">
        <v>0</v>
      </c>
      <c r="I183" s="27" t="s">
        <v>2</v>
      </c>
      <c r="J183" s="28">
        <v>0</v>
      </c>
      <c r="K183" s="43" t="s">
        <v>429</v>
      </c>
    </row>
    <row r="184" spans="1:11" ht="30">
      <c r="A184" s="26" t="s">
        <v>281</v>
      </c>
      <c r="B184" s="98" t="s">
        <v>2</v>
      </c>
      <c r="C184" s="29" t="s">
        <v>24</v>
      </c>
      <c r="D184" s="27" t="s">
        <v>14</v>
      </c>
      <c r="E184" s="27" t="s">
        <v>0</v>
      </c>
      <c r="F184" s="28">
        <v>1</v>
      </c>
      <c r="G184" s="27" t="s">
        <v>2</v>
      </c>
      <c r="H184" s="28">
        <v>0</v>
      </c>
      <c r="I184" s="27" t="s">
        <v>2</v>
      </c>
      <c r="J184" s="28">
        <v>0</v>
      </c>
      <c r="K184" s="43" t="s">
        <v>282</v>
      </c>
    </row>
    <row r="185" spans="1:11" ht="30">
      <c r="A185" s="26" t="s">
        <v>283</v>
      </c>
      <c r="B185" s="98" t="s">
        <v>2</v>
      </c>
      <c r="C185" s="29" t="s">
        <v>24</v>
      </c>
      <c r="D185" s="27" t="s">
        <v>14</v>
      </c>
      <c r="E185" s="27" t="s">
        <v>0</v>
      </c>
      <c r="F185" s="28">
        <v>1</v>
      </c>
      <c r="G185" s="27" t="s">
        <v>2</v>
      </c>
      <c r="H185" s="28">
        <v>0</v>
      </c>
      <c r="I185" s="27" t="s">
        <v>2</v>
      </c>
      <c r="J185" s="28">
        <v>0</v>
      </c>
      <c r="K185" s="43" t="s">
        <v>282</v>
      </c>
    </row>
    <row r="186" spans="1:11" ht="30">
      <c r="A186" s="26" t="s">
        <v>284</v>
      </c>
      <c r="B186" s="98" t="s">
        <v>2</v>
      </c>
      <c r="C186" s="29" t="s">
        <v>30</v>
      </c>
      <c r="D186" s="27" t="s">
        <v>31</v>
      </c>
      <c r="E186" s="27" t="s">
        <v>0</v>
      </c>
      <c r="F186" s="28">
        <v>1</v>
      </c>
      <c r="G186" s="27" t="s">
        <v>2</v>
      </c>
      <c r="H186" s="28">
        <v>0</v>
      </c>
      <c r="I186" s="27" t="s">
        <v>2</v>
      </c>
      <c r="J186" s="28">
        <v>0</v>
      </c>
      <c r="K186" s="43" t="s">
        <v>285</v>
      </c>
    </row>
    <row r="187" spans="1:11">
      <c r="A187" s="26" t="s">
        <v>286</v>
      </c>
      <c r="B187" s="98" t="s">
        <v>2</v>
      </c>
      <c r="C187" s="41" t="s">
        <v>97</v>
      </c>
      <c r="D187" s="41" t="s">
        <v>14</v>
      </c>
      <c r="E187" s="41" t="s">
        <v>0</v>
      </c>
      <c r="F187" s="42">
        <v>1</v>
      </c>
      <c r="G187" s="41" t="s">
        <v>0</v>
      </c>
      <c r="H187" s="42">
        <v>1</v>
      </c>
      <c r="I187" s="41" t="s">
        <v>0</v>
      </c>
      <c r="J187" s="42">
        <v>1</v>
      </c>
      <c r="K187" s="40"/>
    </row>
    <row r="188" spans="1:11">
      <c r="A188" s="26" t="s">
        <v>287</v>
      </c>
      <c r="B188" s="98" t="s">
        <v>2</v>
      </c>
      <c r="C188" s="29" t="s">
        <v>24</v>
      </c>
      <c r="D188" s="27" t="s">
        <v>14</v>
      </c>
      <c r="E188" s="27" t="s">
        <v>0</v>
      </c>
      <c r="F188" s="28">
        <v>1</v>
      </c>
      <c r="G188" s="27" t="s">
        <v>2</v>
      </c>
      <c r="H188" s="28">
        <v>0</v>
      </c>
      <c r="I188" s="27" t="s">
        <v>2</v>
      </c>
      <c r="J188" s="28">
        <v>0</v>
      </c>
      <c r="K188" s="43" t="s">
        <v>288</v>
      </c>
    </row>
    <row r="189" spans="1:11">
      <c r="A189" s="26" t="s">
        <v>289</v>
      </c>
      <c r="B189" s="98" t="s">
        <v>2</v>
      </c>
      <c r="C189" s="29" t="s">
        <v>24</v>
      </c>
      <c r="D189" s="27" t="s">
        <v>14</v>
      </c>
      <c r="E189" s="27" t="s">
        <v>0</v>
      </c>
      <c r="F189" s="28">
        <v>1</v>
      </c>
      <c r="G189" s="27" t="s">
        <v>2</v>
      </c>
      <c r="H189" s="28">
        <v>0</v>
      </c>
      <c r="I189" s="27" t="s">
        <v>2</v>
      </c>
      <c r="J189" s="28">
        <v>0</v>
      </c>
      <c r="K189" s="43" t="s">
        <v>290</v>
      </c>
    </row>
    <row r="190" spans="1:11">
      <c r="A190" s="234" t="s">
        <v>291</v>
      </c>
      <c r="B190" s="100" t="s">
        <v>2</v>
      </c>
      <c r="C190" s="29" t="s">
        <v>24</v>
      </c>
      <c r="D190" s="27" t="s">
        <v>14</v>
      </c>
      <c r="E190" s="27" t="s">
        <v>2</v>
      </c>
      <c r="F190" s="28">
        <v>0</v>
      </c>
      <c r="G190" s="27" t="s">
        <v>2</v>
      </c>
      <c r="H190" s="28">
        <v>0</v>
      </c>
      <c r="I190" s="27" t="s">
        <v>0</v>
      </c>
      <c r="J190" s="28">
        <v>1</v>
      </c>
      <c r="K190" s="43"/>
    </row>
    <row r="191" spans="1:11" ht="30">
      <c r="A191" s="235"/>
      <c r="B191" s="99"/>
      <c r="C191" s="29" t="s">
        <v>21</v>
      </c>
      <c r="D191" s="27" t="s">
        <v>14</v>
      </c>
      <c r="E191" s="27" t="s">
        <v>0</v>
      </c>
      <c r="F191" s="28">
        <v>1</v>
      </c>
      <c r="G191" s="27" t="s">
        <v>2</v>
      </c>
      <c r="H191" s="28">
        <v>0</v>
      </c>
      <c r="I191" s="27" t="s">
        <v>2</v>
      </c>
      <c r="J191" s="28">
        <v>0</v>
      </c>
      <c r="K191" s="43" t="s">
        <v>292</v>
      </c>
    </row>
    <row r="192" spans="1:11">
      <c r="A192" s="227" t="s">
        <v>293</v>
      </c>
      <c r="B192" s="109" t="s">
        <v>0</v>
      </c>
      <c r="C192" s="54" t="s">
        <v>97</v>
      </c>
      <c r="D192" s="27" t="s">
        <v>14</v>
      </c>
      <c r="E192" s="27" t="s">
        <v>0</v>
      </c>
      <c r="F192" s="28">
        <v>1</v>
      </c>
      <c r="G192" s="27" t="s">
        <v>2</v>
      </c>
      <c r="H192" s="28">
        <v>0</v>
      </c>
      <c r="I192" s="27" t="s">
        <v>2</v>
      </c>
      <c r="J192" s="28">
        <v>0</v>
      </c>
      <c r="K192" s="43" t="s">
        <v>294</v>
      </c>
    </row>
    <row r="193" spans="1:12">
      <c r="A193" s="227"/>
      <c r="B193" s="90"/>
      <c r="C193" s="54" t="s">
        <v>132</v>
      </c>
      <c r="D193" s="27" t="s">
        <v>14</v>
      </c>
      <c r="E193" s="27" t="s">
        <v>0</v>
      </c>
      <c r="F193" s="28">
        <v>0</v>
      </c>
      <c r="G193" s="27" t="s">
        <v>0</v>
      </c>
      <c r="H193" s="28">
        <v>1</v>
      </c>
      <c r="I193" s="27" t="s">
        <v>0</v>
      </c>
      <c r="J193" s="28">
        <v>1</v>
      </c>
      <c r="K193" s="43"/>
    </row>
    <row r="194" spans="1:12">
      <c r="A194" s="228"/>
      <c r="B194" s="89"/>
      <c r="C194" s="54" t="s">
        <v>24</v>
      </c>
      <c r="D194" s="27" t="s">
        <v>14</v>
      </c>
      <c r="E194" s="27" t="s">
        <v>0</v>
      </c>
      <c r="F194" s="28">
        <v>0</v>
      </c>
      <c r="G194" s="27" t="s">
        <v>2</v>
      </c>
      <c r="H194" s="28">
        <v>0</v>
      </c>
      <c r="I194" s="27" t="s">
        <v>0</v>
      </c>
      <c r="J194" s="28">
        <v>0</v>
      </c>
      <c r="K194" s="34"/>
    </row>
    <row r="195" spans="1:12" ht="30">
      <c r="A195" s="26" t="s">
        <v>295</v>
      </c>
      <c r="B195" s="98" t="s">
        <v>2</v>
      </c>
      <c r="C195" s="29" t="s">
        <v>32</v>
      </c>
      <c r="D195" s="27" t="s">
        <v>14</v>
      </c>
      <c r="E195" s="27" t="s">
        <v>0</v>
      </c>
      <c r="F195" s="28">
        <v>1</v>
      </c>
      <c r="G195" s="27" t="s">
        <v>2</v>
      </c>
      <c r="H195" s="28">
        <v>0</v>
      </c>
      <c r="I195" s="27" t="s">
        <v>2</v>
      </c>
      <c r="J195" s="28">
        <v>0</v>
      </c>
      <c r="K195" s="43" t="s">
        <v>296</v>
      </c>
    </row>
    <row r="196" spans="1:12">
      <c r="A196" s="26" t="s">
        <v>297</v>
      </c>
      <c r="B196" s="98" t="s">
        <v>2</v>
      </c>
      <c r="C196" s="29" t="s">
        <v>97</v>
      </c>
      <c r="D196" s="27" t="s">
        <v>14</v>
      </c>
      <c r="E196" s="27" t="s">
        <v>0</v>
      </c>
      <c r="F196" s="28">
        <v>1</v>
      </c>
      <c r="G196" s="27" t="s">
        <v>2</v>
      </c>
      <c r="H196" s="28">
        <v>0</v>
      </c>
      <c r="I196" s="27" t="s">
        <v>2</v>
      </c>
      <c r="J196" s="28">
        <v>0</v>
      </c>
      <c r="K196" s="43" t="s">
        <v>430</v>
      </c>
    </row>
    <row r="197" spans="1:12" s="19" customFormat="1">
      <c r="A197" s="26" t="s">
        <v>298</v>
      </c>
      <c r="B197" s="98" t="s">
        <v>2</v>
      </c>
      <c r="C197" s="29" t="s">
        <v>97</v>
      </c>
      <c r="D197" s="27" t="s">
        <v>14</v>
      </c>
      <c r="E197" s="27" t="s">
        <v>0</v>
      </c>
      <c r="F197" s="28">
        <v>1</v>
      </c>
      <c r="G197" s="27" t="s">
        <v>2</v>
      </c>
      <c r="H197" s="28">
        <v>0</v>
      </c>
      <c r="I197" s="27" t="s">
        <v>2</v>
      </c>
      <c r="J197" s="28">
        <v>0</v>
      </c>
      <c r="K197" s="43" t="s">
        <v>430</v>
      </c>
    </row>
    <row r="198" spans="1:12" ht="30">
      <c r="A198" s="26" t="s">
        <v>299</v>
      </c>
      <c r="B198" s="98" t="s">
        <v>2</v>
      </c>
      <c r="C198" s="29" t="s">
        <v>97</v>
      </c>
      <c r="D198" s="27" t="s">
        <v>14</v>
      </c>
      <c r="E198" s="27" t="s">
        <v>0</v>
      </c>
      <c r="F198" s="28">
        <v>1</v>
      </c>
      <c r="G198" s="27" t="s">
        <v>2</v>
      </c>
      <c r="H198" s="28">
        <v>0</v>
      </c>
      <c r="I198" s="27" t="s">
        <v>2</v>
      </c>
      <c r="J198" s="28">
        <v>0</v>
      </c>
      <c r="K198" s="43" t="s">
        <v>300</v>
      </c>
      <c r="L198" t="s">
        <v>301</v>
      </c>
    </row>
    <row r="199" spans="1:12" ht="45">
      <c r="A199" s="26" t="s">
        <v>302</v>
      </c>
      <c r="B199" s="98" t="s">
        <v>2</v>
      </c>
      <c r="C199" s="29" t="s">
        <v>24</v>
      </c>
      <c r="D199" s="27" t="s">
        <v>14</v>
      </c>
      <c r="E199" s="27" t="s">
        <v>0</v>
      </c>
      <c r="F199" s="28">
        <v>1</v>
      </c>
      <c r="G199" s="27" t="s">
        <v>2</v>
      </c>
      <c r="H199" s="28">
        <v>0</v>
      </c>
      <c r="I199" s="27" t="s">
        <v>2</v>
      </c>
      <c r="J199" s="28">
        <v>0</v>
      </c>
      <c r="K199" s="43" t="s">
        <v>431</v>
      </c>
    </row>
    <row r="200" spans="1:12">
      <c r="A200" s="26" t="s">
        <v>303</v>
      </c>
      <c r="B200" s="98" t="s">
        <v>2</v>
      </c>
      <c r="C200" s="29" t="s">
        <v>97</v>
      </c>
      <c r="D200" s="27" t="s">
        <v>14</v>
      </c>
      <c r="E200" s="27" t="s">
        <v>0</v>
      </c>
      <c r="F200" s="28">
        <v>1</v>
      </c>
      <c r="G200" s="27" t="s">
        <v>2</v>
      </c>
      <c r="H200" s="28">
        <v>0</v>
      </c>
      <c r="I200" s="27" t="s">
        <v>2</v>
      </c>
      <c r="J200" s="28">
        <v>0</v>
      </c>
      <c r="K200" s="43" t="s">
        <v>304</v>
      </c>
    </row>
    <row r="201" spans="1:12" ht="15" customHeight="1">
      <c r="A201" s="239" t="s">
        <v>305</v>
      </c>
      <c r="B201" s="113" t="s">
        <v>445</v>
      </c>
      <c r="C201" s="57" t="s">
        <v>34</v>
      </c>
      <c r="D201" s="41" t="s">
        <v>14</v>
      </c>
      <c r="E201" s="41" t="s">
        <v>0</v>
      </c>
      <c r="F201" s="42">
        <v>1</v>
      </c>
      <c r="G201" s="41" t="s">
        <v>2</v>
      </c>
      <c r="H201" s="42">
        <v>0</v>
      </c>
      <c r="I201" s="41" t="s">
        <v>2</v>
      </c>
      <c r="J201" s="42">
        <v>0</v>
      </c>
      <c r="K201" s="40" t="s">
        <v>306</v>
      </c>
    </row>
    <row r="202" spans="1:12" ht="15.75" thickBot="1">
      <c r="A202" s="240"/>
      <c r="B202" s="94"/>
      <c r="C202" s="59" t="s">
        <v>195</v>
      </c>
      <c r="D202" s="44" t="s">
        <v>14</v>
      </c>
      <c r="E202" s="44" t="s">
        <v>0</v>
      </c>
      <c r="F202" s="45">
        <v>1</v>
      </c>
      <c r="G202" s="44" t="s">
        <v>2</v>
      </c>
      <c r="H202" s="45">
        <v>0</v>
      </c>
      <c r="I202" s="44" t="s">
        <v>0</v>
      </c>
      <c r="J202" s="45">
        <v>1</v>
      </c>
      <c r="K202" s="46"/>
    </row>
    <row r="207" spans="1:12">
      <c r="A207" s="21">
        <f ca="1">LOOKUP(2,1/(COUNTIF($A$207:A207,$C$6:$C$202)=0),$C$6:$C$202)</f>
        <v>0</v>
      </c>
    </row>
    <row r="208" spans="1:12">
      <c r="A208" s="21">
        <f ca="1">LOOKUP(2,1/(COUNTIF($A$207:A208,$C$6:$C$202)=0),$C$6:$C$202)</f>
        <v>0</v>
      </c>
    </row>
  </sheetData>
  <autoFilter ref="A5:K202">
    <filterColumn colId="1"/>
    <filterColumn colId="2"/>
  </autoFilter>
  <mergeCells count="39">
    <mergeCell ref="A144:A145"/>
    <mergeCell ref="A146:A150"/>
    <mergeCell ref="A155:A157"/>
    <mergeCell ref="A159:A160"/>
    <mergeCell ref="A131:A133"/>
    <mergeCell ref="A140:A141"/>
    <mergeCell ref="A190:A191"/>
    <mergeCell ref="A192:A194"/>
    <mergeCell ref="A201:A202"/>
    <mergeCell ref="A161:A163"/>
    <mergeCell ref="A164:A165"/>
    <mergeCell ref="A168:A172"/>
    <mergeCell ref="A173:A176"/>
    <mergeCell ref="A178:A180"/>
    <mergeCell ref="A109:A110"/>
    <mergeCell ref="A111:A112"/>
    <mergeCell ref="A113:A114"/>
    <mergeCell ref="A135:A136"/>
    <mergeCell ref="A138:A139"/>
    <mergeCell ref="A115:A116"/>
    <mergeCell ref="A120:A121"/>
    <mergeCell ref="A124:A125"/>
    <mergeCell ref="A127:A128"/>
    <mergeCell ref="A129:A130"/>
    <mergeCell ref="A117:A118"/>
    <mergeCell ref="A29:A30"/>
    <mergeCell ref="A48:A49"/>
    <mergeCell ref="A55:A56"/>
    <mergeCell ref="A72:A73"/>
    <mergeCell ref="A74:A75"/>
    <mergeCell ref="A101:A102"/>
    <mergeCell ref="A105:A107"/>
    <mergeCell ref="A94:A95"/>
    <mergeCell ref="A97:A99"/>
    <mergeCell ref="A43:A44"/>
    <mergeCell ref="A46:A47"/>
    <mergeCell ref="A76:A77"/>
    <mergeCell ref="A78:A80"/>
    <mergeCell ref="A90:A91"/>
  </mergeCells>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sheetPr codeName="Sheet6">
    <tabColor rgb="FF00B050"/>
  </sheetPr>
  <dimension ref="A1:D237"/>
  <sheetViews>
    <sheetView zoomScale="90" zoomScaleNormal="90" workbookViewId="0">
      <selection activeCell="D18" sqref="D18"/>
    </sheetView>
  </sheetViews>
  <sheetFormatPr defaultColWidth="9" defaultRowHeight="15"/>
  <cols>
    <col min="1" max="1" width="54" style="3" customWidth="1"/>
    <col min="2" max="2" width="18.42578125" style="4" customWidth="1"/>
    <col min="3" max="3" width="82.5703125" style="22" customWidth="1"/>
    <col min="4" max="4" width="9" customWidth="1"/>
  </cols>
  <sheetData>
    <row r="1" spans="1:3" ht="16.5" thickBot="1">
      <c r="A1" s="5" t="s">
        <v>307</v>
      </c>
      <c r="B1" s="6" t="s">
        <v>308</v>
      </c>
      <c r="C1" s="77" t="s">
        <v>7</v>
      </c>
    </row>
    <row r="2" spans="1:3">
      <c r="A2" s="242" t="s">
        <v>309</v>
      </c>
      <c r="B2" s="7" t="s">
        <v>310</v>
      </c>
      <c r="C2" s="78" t="s">
        <v>133</v>
      </c>
    </row>
    <row r="3" spans="1:3">
      <c r="A3" s="243"/>
      <c r="B3" s="7" t="s">
        <v>310</v>
      </c>
      <c r="C3" s="79" t="s">
        <v>127</v>
      </c>
    </row>
    <row r="4" spans="1:3">
      <c r="A4" s="243"/>
      <c r="B4" s="7"/>
      <c r="C4" s="79" t="s">
        <v>130</v>
      </c>
    </row>
    <row r="5" spans="1:3">
      <c r="A5" s="243"/>
      <c r="B5" s="7" t="s">
        <v>310</v>
      </c>
      <c r="C5" s="79" t="s">
        <v>134</v>
      </c>
    </row>
    <row r="6" spans="1:3">
      <c r="A6" s="243"/>
      <c r="B6" s="7" t="s">
        <v>310</v>
      </c>
      <c r="C6" s="79" t="s">
        <v>136</v>
      </c>
    </row>
    <row r="7" spans="1:3">
      <c r="A7" s="243"/>
      <c r="B7" s="7" t="s">
        <v>310</v>
      </c>
      <c r="C7" s="79" t="s">
        <v>140</v>
      </c>
    </row>
    <row r="8" spans="1:3">
      <c r="A8" s="243"/>
      <c r="B8" s="7" t="s">
        <v>310</v>
      </c>
      <c r="C8" s="79" t="s">
        <v>142</v>
      </c>
    </row>
    <row r="9" spans="1:3">
      <c r="A9" s="243"/>
      <c r="B9" s="7" t="s">
        <v>310</v>
      </c>
      <c r="C9" s="79" t="s">
        <v>144</v>
      </c>
    </row>
    <row r="10" spans="1:3">
      <c r="A10" s="243"/>
      <c r="B10" s="7" t="s">
        <v>310</v>
      </c>
      <c r="C10" s="79" t="s">
        <v>145</v>
      </c>
    </row>
    <row r="11" spans="1:3">
      <c r="A11" s="243"/>
      <c r="B11" s="7" t="s">
        <v>310</v>
      </c>
      <c r="C11" s="79" t="s">
        <v>156</v>
      </c>
    </row>
    <row r="12" spans="1:3">
      <c r="A12" s="243"/>
      <c r="B12" s="7" t="s">
        <v>310</v>
      </c>
      <c r="C12" s="79" t="s">
        <v>182</v>
      </c>
    </row>
    <row r="13" spans="1:3">
      <c r="A13" s="243"/>
      <c r="B13" s="7" t="s">
        <v>310</v>
      </c>
      <c r="C13" s="79" t="s">
        <v>185</v>
      </c>
    </row>
    <row r="14" spans="1:3">
      <c r="A14" s="243"/>
      <c r="B14" s="7" t="s">
        <v>310</v>
      </c>
      <c r="C14" s="79" t="s">
        <v>193</v>
      </c>
    </row>
    <row r="15" spans="1:3">
      <c r="A15" s="243"/>
      <c r="B15" s="7" t="s">
        <v>310</v>
      </c>
      <c r="C15" s="79" t="s">
        <v>194</v>
      </c>
    </row>
    <row r="16" spans="1:3">
      <c r="A16" s="243"/>
      <c r="B16" s="7" t="s">
        <v>310</v>
      </c>
      <c r="C16" s="79" t="s">
        <v>197</v>
      </c>
    </row>
    <row r="17" spans="1:3">
      <c r="A17" s="244"/>
      <c r="B17" s="7" t="s">
        <v>310</v>
      </c>
      <c r="C17" s="79" t="s">
        <v>200</v>
      </c>
    </row>
    <row r="18" spans="1:3">
      <c r="A18" s="52" t="s">
        <v>311</v>
      </c>
      <c r="B18" s="7" t="s">
        <v>310</v>
      </c>
      <c r="C18" s="79" t="s">
        <v>169</v>
      </c>
    </row>
    <row r="19" spans="1:3">
      <c r="A19" s="241" t="s">
        <v>312</v>
      </c>
      <c r="B19" s="7" t="s">
        <v>310</v>
      </c>
      <c r="C19" s="79" t="s">
        <v>151</v>
      </c>
    </row>
    <row r="20" spans="1:3">
      <c r="A20" s="241"/>
      <c r="B20" s="7" t="s">
        <v>310</v>
      </c>
      <c r="C20" s="79" t="s">
        <v>154</v>
      </c>
    </row>
    <row r="21" spans="1:3">
      <c r="A21" s="241"/>
      <c r="B21" s="7" t="s">
        <v>310</v>
      </c>
      <c r="C21" s="79" t="s">
        <v>147</v>
      </c>
    </row>
    <row r="22" spans="1:3">
      <c r="A22" s="247" t="s">
        <v>313</v>
      </c>
      <c r="B22" s="7" t="s">
        <v>310</v>
      </c>
      <c r="C22" s="79" t="s">
        <v>154</v>
      </c>
    </row>
    <row r="23" spans="1:3">
      <c r="A23" s="243"/>
      <c r="B23" s="7" t="s">
        <v>310</v>
      </c>
      <c r="C23" s="79" t="s">
        <v>189</v>
      </c>
    </row>
    <row r="24" spans="1:3">
      <c r="A24" s="244"/>
      <c r="B24" s="8" t="s">
        <v>310</v>
      </c>
      <c r="C24" s="79" t="s">
        <v>147</v>
      </c>
    </row>
    <row r="25" spans="1:3">
      <c r="A25" s="53" t="s">
        <v>314</v>
      </c>
      <c r="B25" s="9" t="s">
        <v>5</v>
      </c>
      <c r="C25" s="80" t="s">
        <v>3</v>
      </c>
    </row>
    <row r="26" spans="1:3">
      <c r="A26" s="53" t="s">
        <v>315</v>
      </c>
      <c r="B26" s="9" t="s">
        <v>5</v>
      </c>
      <c r="C26" s="80" t="s">
        <v>3</v>
      </c>
    </row>
    <row r="27" spans="1:3">
      <c r="A27" s="53" t="s">
        <v>316</v>
      </c>
      <c r="B27" s="11" t="s">
        <v>6</v>
      </c>
      <c r="C27" s="80" t="s">
        <v>3</v>
      </c>
    </row>
    <row r="28" spans="1:3">
      <c r="A28" s="53" t="s">
        <v>317</v>
      </c>
      <c r="B28" s="12" t="s">
        <v>6</v>
      </c>
      <c r="C28" s="80" t="s">
        <v>3</v>
      </c>
    </row>
    <row r="29" spans="1:3">
      <c r="A29" s="53" t="s">
        <v>318</v>
      </c>
      <c r="B29" s="11" t="s">
        <v>6</v>
      </c>
      <c r="C29" s="80" t="s">
        <v>3</v>
      </c>
    </row>
    <row r="30" spans="1:3">
      <c r="A30" s="53" t="s">
        <v>319</v>
      </c>
      <c r="B30" s="11" t="s">
        <v>6</v>
      </c>
      <c r="C30" s="80" t="s">
        <v>3</v>
      </c>
    </row>
    <row r="31" spans="1:3" ht="29.25">
      <c r="A31" s="241" t="s">
        <v>320</v>
      </c>
      <c r="B31" s="13" t="s">
        <v>310</v>
      </c>
      <c r="C31" s="79" t="s">
        <v>23</v>
      </c>
    </row>
    <row r="32" spans="1:3">
      <c r="A32" s="241"/>
      <c r="B32" s="13" t="s">
        <v>310</v>
      </c>
      <c r="C32" s="79" t="s">
        <v>54</v>
      </c>
    </row>
    <row r="33" spans="1:3">
      <c r="A33" s="241"/>
      <c r="B33" s="13" t="s">
        <v>310</v>
      </c>
      <c r="C33" s="79" t="s">
        <v>90</v>
      </c>
    </row>
    <row r="34" spans="1:3">
      <c r="A34" s="241"/>
      <c r="B34" s="13" t="s">
        <v>310</v>
      </c>
      <c r="C34" s="79" t="s">
        <v>92</v>
      </c>
    </row>
    <row r="35" spans="1:3" ht="29.25">
      <c r="A35" s="241"/>
      <c r="B35" s="13" t="s">
        <v>310</v>
      </c>
      <c r="C35" s="79" t="s">
        <v>281</v>
      </c>
    </row>
    <row r="36" spans="1:3">
      <c r="A36" s="241"/>
      <c r="B36" s="13" t="s">
        <v>310</v>
      </c>
      <c r="C36" s="79" t="s">
        <v>283</v>
      </c>
    </row>
    <row r="37" spans="1:3">
      <c r="A37" s="241"/>
      <c r="B37" s="13" t="s">
        <v>310</v>
      </c>
      <c r="C37" s="79" t="s">
        <v>287</v>
      </c>
    </row>
    <row r="38" spans="1:3">
      <c r="A38" s="241"/>
      <c r="B38" s="13" t="s">
        <v>310</v>
      </c>
      <c r="C38" s="79" t="s">
        <v>289</v>
      </c>
    </row>
    <row r="39" spans="1:3">
      <c r="A39" s="241"/>
      <c r="B39" s="13" t="s">
        <v>310</v>
      </c>
      <c r="C39" s="79" t="s">
        <v>94</v>
      </c>
    </row>
    <row r="40" spans="1:3">
      <c r="A40" s="241"/>
      <c r="B40" s="13" t="s">
        <v>310</v>
      </c>
      <c r="C40" s="79" t="s">
        <v>99</v>
      </c>
    </row>
    <row r="41" spans="1:3">
      <c r="A41" s="241"/>
      <c r="B41" s="13" t="s">
        <v>310</v>
      </c>
      <c r="C41" s="79" t="s">
        <v>209</v>
      </c>
    </row>
    <row r="42" spans="1:3">
      <c r="A42" s="241"/>
      <c r="B42" s="13" t="s">
        <v>310</v>
      </c>
      <c r="C42" s="79" t="s">
        <v>221</v>
      </c>
    </row>
    <row r="43" spans="1:3">
      <c r="A43" s="241"/>
      <c r="B43" s="7" t="s">
        <v>310</v>
      </c>
      <c r="C43" s="79" t="s">
        <v>89</v>
      </c>
    </row>
    <row r="44" spans="1:3">
      <c r="A44" s="241"/>
      <c r="B44" s="7" t="s">
        <v>310</v>
      </c>
      <c r="C44" s="79" t="s">
        <v>96</v>
      </c>
    </row>
    <row r="45" spans="1:3">
      <c r="A45" s="241"/>
      <c r="B45" s="7" t="s">
        <v>310</v>
      </c>
      <c r="C45" s="79" t="s">
        <v>101</v>
      </c>
    </row>
    <row r="46" spans="1:3">
      <c r="A46" s="241"/>
      <c r="B46" s="7" t="s">
        <v>310</v>
      </c>
      <c r="C46" s="79" t="s">
        <v>103</v>
      </c>
    </row>
    <row r="47" spans="1:3">
      <c r="A47" s="241"/>
      <c r="B47" s="7" t="s">
        <v>310</v>
      </c>
      <c r="C47" s="79" t="s">
        <v>105</v>
      </c>
    </row>
    <row r="48" spans="1:3">
      <c r="A48" s="241"/>
      <c r="B48" s="7" t="s">
        <v>310</v>
      </c>
      <c r="C48" s="79" t="s">
        <v>107</v>
      </c>
    </row>
    <row r="49" spans="1:3">
      <c r="A49" s="241"/>
      <c r="B49" s="7" t="s">
        <v>310</v>
      </c>
      <c r="C49" s="79" t="s">
        <v>109</v>
      </c>
    </row>
    <row r="50" spans="1:3">
      <c r="A50" s="241"/>
      <c r="B50" s="7" t="s">
        <v>310</v>
      </c>
      <c r="C50" s="79" t="s">
        <v>111</v>
      </c>
    </row>
    <row r="51" spans="1:3">
      <c r="A51" s="241"/>
      <c r="B51" s="7" t="s">
        <v>310</v>
      </c>
      <c r="C51" s="79" t="s">
        <v>113</v>
      </c>
    </row>
    <row r="52" spans="1:3">
      <c r="A52" s="241"/>
      <c r="B52" s="7" t="s">
        <v>310</v>
      </c>
      <c r="C52" s="79" t="s">
        <v>115</v>
      </c>
    </row>
    <row r="53" spans="1:3">
      <c r="A53" s="241"/>
      <c r="B53" s="7" t="s">
        <v>310</v>
      </c>
      <c r="C53" s="79" t="s">
        <v>118</v>
      </c>
    </row>
    <row r="54" spans="1:3">
      <c r="A54" s="241"/>
      <c r="B54" s="7" t="s">
        <v>310</v>
      </c>
      <c r="C54" s="79" t="s">
        <v>119</v>
      </c>
    </row>
    <row r="55" spans="1:3">
      <c r="A55" s="241"/>
      <c r="B55" s="7" t="s">
        <v>310</v>
      </c>
      <c r="C55" s="79" t="s">
        <v>123</v>
      </c>
    </row>
    <row r="56" spans="1:3">
      <c r="A56" s="241"/>
      <c r="B56" s="7" t="s">
        <v>310</v>
      </c>
      <c r="C56" s="79" t="s">
        <v>125</v>
      </c>
    </row>
    <row r="57" spans="1:3">
      <c r="A57" s="241"/>
      <c r="B57" s="7" t="s">
        <v>310</v>
      </c>
      <c r="C57" s="79" t="s">
        <v>206</v>
      </c>
    </row>
    <row r="58" spans="1:3">
      <c r="A58" s="241"/>
      <c r="B58" s="7" t="s">
        <v>310</v>
      </c>
      <c r="C58" s="79" t="s">
        <v>215</v>
      </c>
    </row>
    <row r="59" spans="1:3">
      <c r="A59" s="241"/>
      <c r="B59" s="7" t="s">
        <v>310</v>
      </c>
      <c r="C59" s="79" t="s">
        <v>216</v>
      </c>
    </row>
    <row r="60" spans="1:3">
      <c r="A60" s="241"/>
      <c r="B60" s="7" t="s">
        <v>310</v>
      </c>
      <c r="C60" s="79" t="s">
        <v>224</v>
      </c>
    </row>
    <row r="61" spans="1:3">
      <c r="A61" s="241"/>
      <c r="B61" s="7" t="s">
        <v>310</v>
      </c>
      <c r="C61" s="79" t="s">
        <v>226</v>
      </c>
    </row>
    <row r="62" spans="1:3">
      <c r="A62" s="241"/>
      <c r="B62" s="7" t="s">
        <v>310</v>
      </c>
      <c r="C62" s="79" t="s">
        <v>211</v>
      </c>
    </row>
    <row r="63" spans="1:3">
      <c r="A63" s="241"/>
      <c r="B63" s="7" t="s">
        <v>310</v>
      </c>
      <c r="C63" s="79" t="s">
        <v>208</v>
      </c>
    </row>
    <row r="64" spans="1:3">
      <c r="A64" s="241"/>
      <c r="B64" s="7" t="s">
        <v>310</v>
      </c>
      <c r="C64" s="79" t="s">
        <v>213</v>
      </c>
    </row>
    <row r="65" spans="1:3">
      <c r="A65" s="241"/>
      <c r="B65" s="7" t="s">
        <v>310</v>
      </c>
      <c r="C65" s="79" t="s">
        <v>237</v>
      </c>
    </row>
    <row r="66" spans="1:3">
      <c r="A66" s="241"/>
      <c r="B66" s="7" t="s">
        <v>310</v>
      </c>
      <c r="C66" s="79" t="s">
        <v>252</v>
      </c>
    </row>
    <row r="67" spans="1:3">
      <c r="A67" s="241"/>
      <c r="B67" s="7" t="s">
        <v>310</v>
      </c>
      <c r="C67" s="79" t="s">
        <v>270</v>
      </c>
    </row>
    <row r="68" spans="1:3">
      <c r="A68" s="241"/>
      <c r="B68" s="7" t="s">
        <v>310</v>
      </c>
      <c r="C68" s="79" t="s">
        <v>271</v>
      </c>
    </row>
    <row r="69" spans="1:3">
      <c r="A69" s="241"/>
      <c r="B69" s="7" t="s">
        <v>310</v>
      </c>
      <c r="C69" s="79" t="s">
        <v>280</v>
      </c>
    </row>
    <row r="70" spans="1:3">
      <c r="A70" s="241"/>
      <c r="B70" s="7" t="s">
        <v>310</v>
      </c>
      <c r="C70" s="79" t="s">
        <v>291</v>
      </c>
    </row>
    <row r="71" spans="1:3">
      <c r="A71" s="241"/>
      <c r="B71" s="7" t="s">
        <v>310</v>
      </c>
      <c r="C71" s="79" t="s">
        <v>207</v>
      </c>
    </row>
    <row r="72" spans="1:3">
      <c r="A72" s="241"/>
      <c r="B72" s="7" t="s">
        <v>310</v>
      </c>
      <c r="C72" s="79" t="s">
        <v>302</v>
      </c>
    </row>
    <row r="73" spans="1:3">
      <c r="A73" s="241"/>
      <c r="B73" s="7" t="s">
        <v>310</v>
      </c>
      <c r="C73" s="79" t="s">
        <v>201</v>
      </c>
    </row>
    <row r="74" spans="1:3">
      <c r="A74" s="241"/>
      <c r="B74" s="7" t="s">
        <v>310</v>
      </c>
      <c r="C74" s="79" t="s">
        <v>214</v>
      </c>
    </row>
    <row r="75" spans="1:3">
      <c r="A75" s="241"/>
      <c r="B75" s="7" t="s">
        <v>310</v>
      </c>
      <c r="C75" s="79" t="s">
        <v>293</v>
      </c>
    </row>
    <row r="76" spans="1:3">
      <c r="A76" s="241" t="s">
        <v>321</v>
      </c>
      <c r="B76" s="7" t="s">
        <v>310</v>
      </c>
      <c r="C76" s="79" t="s">
        <v>20</v>
      </c>
    </row>
    <row r="77" spans="1:3">
      <c r="A77" s="241"/>
      <c r="B77" s="7" t="s">
        <v>310</v>
      </c>
      <c r="C77" s="82" t="s">
        <v>71</v>
      </c>
    </row>
    <row r="78" spans="1:3">
      <c r="A78" s="241"/>
      <c r="B78" s="7" t="s">
        <v>310</v>
      </c>
      <c r="C78" s="79" t="s">
        <v>121</v>
      </c>
    </row>
    <row r="79" spans="1:3">
      <c r="A79" s="241"/>
      <c r="B79" s="7" t="s">
        <v>310</v>
      </c>
      <c r="C79" s="79" t="s">
        <v>291</v>
      </c>
    </row>
    <row r="80" spans="1:3">
      <c r="A80" s="53" t="s">
        <v>322</v>
      </c>
      <c r="B80" s="7" t="s">
        <v>310</v>
      </c>
      <c r="C80" s="79" t="s">
        <v>12</v>
      </c>
    </row>
    <row r="81" spans="1:3">
      <c r="A81" s="53" t="s">
        <v>323</v>
      </c>
      <c r="B81" s="9" t="s">
        <v>5</v>
      </c>
      <c r="C81" s="80" t="s">
        <v>3</v>
      </c>
    </row>
    <row r="82" spans="1:3">
      <c r="A82" s="53" t="s">
        <v>324</v>
      </c>
      <c r="B82" s="9" t="s">
        <v>5</v>
      </c>
      <c r="C82" s="80" t="s">
        <v>3</v>
      </c>
    </row>
    <row r="83" spans="1:3">
      <c r="A83" s="53" t="s">
        <v>325</v>
      </c>
      <c r="B83" s="12" t="s">
        <v>6</v>
      </c>
      <c r="C83" s="80" t="s">
        <v>3</v>
      </c>
    </row>
    <row r="84" spans="1:3">
      <c r="A84" s="241" t="s">
        <v>326</v>
      </c>
      <c r="B84" s="8" t="s">
        <v>310</v>
      </c>
      <c r="C84" s="79" t="s">
        <v>33</v>
      </c>
    </row>
    <row r="85" spans="1:3">
      <c r="A85" s="241"/>
      <c r="B85" s="14" t="s">
        <v>310</v>
      </c>
      <c r="C85" s="79" t="s">
        <v>172</v>
      </c>
    </row>
    <row r="86" spans="1:3">
      <c r="A86" s="241"/>
      <c r="B86" s="14" t="s">
        <v>310</v>
      </c>
      <c r="C86" s="79" t="s">
        <v>187</v>
      </c>
    </row>
    <row r="87" spans="1:3">
      <c r="A87" s="241"/>
      <c r="B87" s="14" t="s">
        <v>310</v>
      </c>
      <c r="C87" s="79" t="s">
        <v>305</v>
      </c>
    </row>
    <row r="88" spans="1:3">
      <c r="A88" s="53" t="s">
        <v>327</v>
      </c>
      <c r="B88" s="8" t="s">
        <v>310</v>
      </c>
      <c r="C88" s="80" t="s">
        <v>3</v>
      </c>
    </row>
    <row r="89" spans="1:3">
      <c r="A89" s="241" t="s">
        <v>328</v>
      </c>
      <c r="B89" s="9" t="s">
        <v>5</v>
      </c>
      <c r="C89" s="79" t="s">
        <v>218</v>
      </c>
    </row>
    <row r="90" spans="1:3">
      <c r="A90" s="241"/>
      <c r="B90" s="9" t="s">
        <v>5</v>
      </c>
      <c r="C90" s="79" t="s">
        <v>36</v>
      </c>
    </row>
    <row r="91" spans="1:3">
      <c r="A91" s="241"/>
      <c r="B91" s="9" t="s">
        <v>5</v>
      </c>
      <c r="C91" s="79" t="s">
        <v>40</v>
      </c>
    </row>
    <row r="92" spans="1:3">
      <c r="A92" s="241"/>
      <c r="B92" s="9" t="s">
        <v>5</v>
      </c>
      <c r="C92" s="79" t="s">
        <v>38</v>
      </c>
    </row>
    <row r="93" spans="1:3">
      <c r="A93" s="52" t="s">
        <v>329</v>
      </c>
      <c r="B93" s="9" t="s">
        <v>5</v>
      </c>
      <c r="C93" s="80" t="s">
        <v>3</v>
      </c>
    </row>
    <row r="94" spans="1:3">
      <c r="A94" s="53" t="s">
        <v>330</v>
      </c>
      <c r="B94" s="9" t="s">
        <v>5</v>
      </c>
      <c r="C94" s="80" t="s">
        <v>3</v>
      </c>
    </row>
    <row r="95" spans="1:3">
      <c r="A95" s="52" t="s">
        <v>331</v>
      </c>
      <c r="B95" s="12" t="s">
        <v>6</v>
      </c>
      <c r="C95" s="79" t="s">
        <v>42</v>
      </c>
    </row>
    <row r="96" spans="1:3">
      <c r="A96" s="53" t="s">
        <v>332</v>
      </c>
      <c r="B96" s="12" t="s">
        <v>6</v>
      </c>
      <c r="C96" s="80" t="s">
        <v>3</v>
      </c>
    </row>
    <row r="97" spans="1:3">
      <c r="A97" s="241" t="s">
        <v>333</v>
      </c>
      <c r="B97" s="12" t="s">
        <v>6</v>
      </c>
      <c r="C97" s="79" t="s">
        <v>46</v>
      </c>
    </row>
    <row r="98" spans="1:3">
      <c r="A98" s="241"/>
      <c r="B98" s="12" t="s">
        <v>6</v>
      </c>
      <c r="C98" s="79" t="s">
        <v>57</v>
      </c>
    </row>
    <row r="99" spans="1:3">
      <c r="A99" s="241"/>
      <c r="B99" s="12" t="s">
        <v>6</v>
      </c>
      <c r="C99" s="79" t="s">
        <v>59</v>
      </c>
    </row>
    <row r="100" spans="1:3">
      <c r="A100" s="241"/>
      <c r="B100" s="12" t="s">
        <v>6</v>
      </c>
      <c r="C100" s="79" t="s">
        <v>61</v>
      </c>
    </row>
    <row r="101" spans="1:3">
      <c r="A101" s="53" t="s">
        <v>334</v>
      </c>
      <c r="B101" s="12" t="s">
        <v>6</v>
      </c>
      <c r="C101" s="80" t="s">
        <v>3</v>
      </c>
    </row>
    <row r="102" spans="1:3">
      <c r="A102" s="241" t="s">
        <v>335</v>
      </c>
      <c r="B102" s="9" t="s">
        <v>5</v>
      </c>
      <c r="C102" s="82" t="s">
        <v>284</v>
      </c>
    </row>
    <row r="103" spans="1:3">
      <c r="A103" s="241"/>
      <c r="B103" s="9" t="s">
        <v>5</v>
      </c>
      <c r="C103" s="82" t="s">
        <v>278</v>
      </c>
    </row>
    <row r="104" spans="1:3">
      <c r="A104" s="53" t="s">
        <v>336</v>
      </c>
      <c r="B104" s="9" t="s">
        <v>5</v>
      </c>
      <c r="C104" s="80" t="s">
        <v>3</v>
      </c>
    </row>
    <row r="105" spans="1:3">
      <c r="A105" s="53" t="s">
        <v>337</v>
      </c>
      <c r="B105" s="9" t="s">
        <v>5</v>
      </c>
      <c r="C105" s="79" t="s">
        <v>256</v>
      </c>
    </row>
    <row r="106" spans="1:3">
      <c r="A106" s="53" t="s">
        <v>338</v>
      </c>
      <c r="B106" s="9" t="s">
        <v>5</v>
      </c>
      <c r="C106" s="80" t="s">
        <v>3</v>
      </c>
    </row>
    <row r="107" spans="1:3">
      <c r="A107" s="241" t="s">
        <v>339</v>
      </c>
      <c r="B107" s="8" t="s">
        <v>310</v>
      </c>
      <c r="C107" s="82" t="s">
        <v>270</v>
      </c>
    </row>
    <row r="108" spans="1:3">
      <c r="A108" s="241"/>
      <c r="B108" s="8" t="s">
        <v>310</v>
      </c>
      <c r="C108" s="82" t="s">
        <v>29</v>
      </c>
    </row>
    <row r="109" spans="1:3">
      <c r="A109" s="241"/>
      <c r="B109" s="8" t="s">
        <v>310</v>
      </c>
      <c r="C109" s="82" t="s">
        <v>262</v>
      </c>
    </row>
    <row r="110" spans="1:3">
      <c r="A110" s="241"/>
      <c r="B110" s="8" t="s">
        <v>310</v>
      </c>
      <c r="C110" s="79" t="s">
        <v>250</v>
      </c>
    </row>
    <row r="111" spans="1:3">
      <c r="A111" s="241"/>
      <c r="B111" s="8" t="s">
        <v>310</v>
      </c>
      <c r="C111" s="79" t="s">
        <v>237</v>
      </c>
    </row>
    <row r="112" spans="1:3">
      <c r="A112" s="241"/>
      <c r="B112" s="8" t="s">
        <v>310</v>
      </c>
      <c r="C112" s="79" t="s">
        <v>252</v>
      </c>
    </row>
    <row r="113" spans="1:3">
      <c r="A113" s="241"/>
      <c r="B113" s="8" t="s">
        <v>310</v>
      </c>
      <c r="C113" s="79" t="s">
        <v>256</v>
      </c>
    </row>
    <row r="114" spans="1:3">
      <c r="A114" s="241"/>
      <c r="B114" s="8" t="s">
        <v>310</v>
      </c>
      <c r="C114" s="79" t="s">
        <v>265</v>
      </c>
    </row>
    <row r="115" spans="1:3">
      <c r="A115" s="241"/>
      <c r="B115" s="8" t="s">
        <v>310</v>
      </c>
      <c r="C115" s="79" t="s">
        <v>272</v>
      </c>
    </row>
    <row r="116" spans="1:3">
      <c r="A116" s="241"/>
      <c r="B116" s="8" t="s">
        <v>310</v>
      </c>
      <c r="C116" s="79" t="s">
        <v>295</v>
      </c>
    </row>
    <row r="117" spans="1:3">
      <c r="A117" s="241" t="s">
        <v>340</v>
      </c>
      <c r="B117" s="8" t="s">
        <v>310</v>
      </c>
      <c r="C117" s="79" t="s">
        <v>270</v>
      </c>
    </row>
    <row r="118" spans="1:3">
      <c r="A118" s="241"/>
      <c r="B118" s="8" t="s">
        <v>310</v>
      </c>
      <c r="C118" s="79" t="s">
        <v>237</v>
      </c>
    </row>
    <row r="119" spans="1:3">
      <c r="A119" s="241"/>
      <c r="B119" s="8" t="s">
        <v>310</v>
      </c>
      <c r="C119" s="79" t="s">
        <v>271</v>
      </c>
    </row>
    <row r="120" spans="1:3">
      <c r="A120" s="241"/>
      <c r="B120" s="8" t="s">
        <v>310</v>
      </c>
      <c r="C120" s="82" t="s">
        <v>254</v>
      </c>
    </row>
    <row r="121" spans="1:3">
      <c r="A121" s="241"/>
      <c r="B121" s="8" t="s">
        <v>310</v>
      </c>
      <c r="C121" s="82" t="s">
        <v>260</v>
      </c>
    </row>
    <row r="122" spans="1:3">
      <c r="A122" s="53" t="s">
        <v>341</v>
      </c>
      <c r="B122" s="12" t="s">
        <v>6</v>
      </c>
      <c r="C122" s="80" t="s">
        <v>3</v>
      </c>
    </row>
    <row r="123" spans="1:3">
      <c r="A123" s="53" t="s">
        <v>342</v>
      </c>
      <c r="B123" s="8" t="s">
        <v>310</v>
      </c>
      <c r="C123" s="79" t="s">
        <v>267</v>
      </c>
    </row>
    <row r="124" spans="1:3">
      <c r="A124" s="53" t="s">
        <v>343</v>
      </c>
      <c r="B124" s="8" t="s">
        <v>310</v>
      </c>
      <c r="C124" s="79" t="s">
        <v>233</v>
      </c>
    </row>
    <row r="125" spans="1:3">
      <c r="A125" s="241" t="s">
        <v>344</v>
      </c>
      <c r="B125" s="8" t="s">
        <v>310</v>
      </c>
      <c r="C125" s="79" t="s">
        <v>56</v>
      </c>
    </row>
    <row r="126" spans="1:3">
      <c r="A126" s="241"/>
      <c r="B126" s="8" t="s">
        <v>310</v>
      </c>
      <c r="C126" s="79" t="s">
        <v>138</v>
      </c>
    </row>
    <row r="127" spans="1:3">
      <c r="A127" s="241"/>
      <c r="B127" s="8" t="s">
        <v>310</v>
      </c>
      <c r="C127" s="79" t="s">
        <v>52</v>
      </c>
    </row>
    <row r="128" spans="1:3">
      <c r="A128" s="53" t="s">
        <v>345</v>
      </c>
      <c r="B128" s="12" t="s">
        <v>6</v>
      </c>
      <c r="C128" s="10" t="s">
        <v>3</v>
      </c>
    </row>
    <row r="129" spans="1:4">
      <c r="A129" s="53" t="s">
        <v>346</v>
      </c>
      <c r="B129" s="12" t="s">
        <v>6</v>
      </c>
      <c r="C129" s="80" t="s">
        <v>3</v>
      </c>
    </row>
    <row r="130" spans="1:4">
      <c r="A130" s="53" t="s">
        <v>347</v>
      </c>
      <c r="B130" s="12" t="s">
        <v>6</v>
      </c>
      <c r="C130" s="80" t="s">
        <v>3</v>
      </c>
    </row>
    <row r="131" spans="1:4">
      <c r="A131" s="53" t="s">
        <v>348</v>
      </c>
      <c r="B131" s="12" t="s">
        <v>6</v>
      </c>
      <c r="C131" s="80" t="s">
        <v>3</v>
      </c>
    </row>
    <row r="132" spans="1:4">
      <c r="A132" s="53" t="s">
        <v>349</v>
      </c>
      <c r="B132" s="8" t="s">
        <v>310</v>
      </c>
      <c r="C132" s="79" t="s">
        <v>151</v>
      </c>
    </row>
    <row r="133" spans="1:4">
      <c r="A133" s="53" t="s">
        <v>350</v>
      </c>
      <c r="B133" s="12" t="s">
        <v>6</v>
      </c>
      <c r="C133" s="80" t="s">
        <v>3</v>
      </c>
    </row>
    <row r="134" spans="1:4">
      <c r="A134" s="53" t="s">
        <v>351</v>
      </c>
      <c r="B134" s="12" t="s">
        <v>6</v>
      </c>
      <c r="C134" s="80" t="s">
        <v>3</v>
      </c>
    </row>
    <row r="135" spans="1:4">
      <c r="A135" s="53" t="s">
        <v>352</v>
      </c>
      <c r="B135" s="8" t="s">
        <v>310</v>
      </c>
      <c r="C135" s="82" t="s">
        <v>274</v>
      </c>
      <c r="D135" s="19"/>
    </row>
    <row r="136" spans="1:4">
      <c r="A136" s="241" t="s">
        <v>353</v>
      </c>
      <c r="B136" s="8" t="s">
        <v>310</v>
      </c>
      <c r="C136" s="79" t="s">
        <v>82</v>
      </c>
    </row>
    <row r="137" spans="1:4">
      <c r="A137" s="241"/>
      <c r="B137" s="8" t="s">
        <v>310</v>
      </c>
      <c r="C137" s="79" t="s">
        <v>252</v>
      </c>
    </row>
    <row r="138" spans="1:4">
      <c r="A138" s="241"/>
      <c r="B138" s="8" t="s">
        <v>310</v>
      </c>
      <c r="C138" s="79" t="s">
        <v>274</v>
      </c>
    </row>
    <row r="139" spans="1:4">
      <c r="A139" s="241"/>
      <c r="B139" s="8" t="s">
        <v>310</v>
      </c>
      <c r="C139" s="79" t="s">
        <v>85</v>
      </c>
    </row>
    <row r="140" spans="1:4">
      <c r="A140" s="241"/>
      <c r="B140" s="8" t="s">
        <v>310</v>
      </c>
      <c r="C140" s="79" t="s">
        <v>87</v>
      </c>
    </row>
    <row r="141" spans="1:4">
      <c r="A141" s="241" t="s">
        <v>354</v>
      </c>
      <c r="B141" s="8" t="s">
        <v>310</v>
      </c>
      <c r="C141" s="79" t="s">
        <v>237</v>
      </c>
    </row>
    <row r="142" spans="1:4">
      <c r="A142" s="241"/>
      <c r="B142" s="8" t="s">
        <v>310</v>
      </c>
      <c r="C142" s="79" t="s">
        <v>245</v>
      </c>
    </row>
    <row r="143" spans="1:4">
      <c r="A143" s="241"/>
      <c r="B143" s="8" t="s">
        <v>310</v>
      </c>
      <c r="C143" s="79" t="s">
        <v>247</v>
      </c>
    </row>
    <row r="144" spans="1:4">
      <c r="A144" s="241"/>
      <c r="B144" s="8" t="s">
        <v>310</v>
      </c>
      <c r="C144" s="79" t="s">
        <v>260</v>
      </c>
    </row>
    <row r="145" spans="1:3">
      <c r="A145" s="241"/>
      <c r="B145" s="8" t="s">
        <v>310</v>
      </c>
      <c r="C145" s="79" t="s">
        <v>270</v>
      </c>
    </row>
    <row r="146" spans="1:3">
      <c r="A146" s="241"/>
      <c r="B146" s="8" t="s">
        <v>310</v>
      </c>
      <c r="C146" s="79" t="s">
        <v>271</v>
      </c>
    </row>
    <row r="147" spans="1:3">
      <c r="A147" s="241" t="s">
        <v>355</v>
      </c>
      <c r="B147" s="8" t="s">
        <v>310</v>
      </c>
      <c r="C147" s="79" t="s">
        <v>156</v>
      </c>
    </row>
    <row r="148" spans="1:3">
      <c r="A148" s="241"/>
      <c r="B148" s="8" t="s">
        <v>310</v>
      </c>
      <c r="C148" s="79" t="s">
        <v>159</v>
      </c>
    </row>
    <row r="149" spans="1:3">
      <c r="A149" s="241"/>
      <c r="B149" s="8" t="s">
        <v>310</v>
      </c>
      <c r="C149" s="79" t="s">
        <v>176</v>
      </c>
    </row>
    <row r="150" spans="1:3">
      <c r="A150" s="241"/>
      <c r="B150" s="8" t="s">
        <v>310</v>
      </c>
      <c r="C150" s="79" t="s">
        <v>161</v>
      </c>
    </row>
    <row r="151" spans="1:3">
      <c r="A151" s="241"/>
      <c r="B151" s="8" t="s">
        <v>310</v>
      </c>
      <c r="C151" s="79" t="s">
        <v>178</v>
      </c>
    </row>
    <row r="152" spans="1:3">
      <c r="A152" s="241"/>
      <c r="B152" s="8" t="s">
        <v>310</v>
      </c>
      <c r="C152" s="79" t="s">
        <v>179</v>
      </c>
    </row>
    <row r="153" spans="1:3">
      <c r="A153" s="241"/>
      <c r="B153" s="8" t="s">
        <v>310</v>
      </c>
      <c r="C153" s="79" t="s">
        <v>180</v>
      </c>
    </row>
    <row r="154" spans="1:3">
      <c r="A154" s="241"/>
      <c r="B154" s="8" t="s">
        <v>310</v>
      </c>
      <c r="C154" s="79" t="s">
        <v>185</v>
      </c>
    </row>
    <row r="155" spans="1:3">
      <c r="A155" s="241"/>
      <c r="B155" s="8" t="s">
        <v>310</v>
      </c>
      <c r="C155" s="79" t="s">
        <v>182</v>
      </c>
    </row>
    <row r="156" spans="1:3">
      <c r="A156" s="241"/>
      <c r="B156" s="8" t="s">
        <v>310</v>
      </c>
      <c r="C156" s="79" t="s">
        <v>183</v>
      </c>
    </row>
    <row r="157" spans="1:3">
      <c r="A157" s="241"/>
      <c r="B157" s="8" t="s">
        <v>310</v>
      </c>
      <c r="C157" s="79" t="s">
        <v>189</v>
      </c>
    </row>
    <row r="158" spans="1:3">
      <c r="A158" s="241"/>
      <c r="B158" s="8" t="s">
        <v>310</v>
      </c>
      <c r="C158" s="79" t="s">
        <v>191</v>
      </c>
    </row>
    <row r="159" spans="1:3">
      <c r="A159" s="241"/>
      <c r="B159" s="8" t="s">
        <v>310</v>
      </c>
      <c r="C159" s="79" t="s">
        <v>174</v>
      </c>
    </row>
    <row r="160" spans="1:3">
      <c r="A160" s="53" t="s">
        <v>356</v>
      </c>
      <c r="B160" s="9" t="s">
        <v>5</v>
      </c>
      <c r="C160" s="80" t="s">
        <v>3</v>
      </c>
    </row>
    <row r="161" spans="1:3">
      <c r="A161" s="53" t="s">
        <v>357</v>
      </c>
      <c r="B161" s="9" t="s">
        <v>5</v>
      </c>
      <c r="C161" s="79" t="s">
        <v>219</v>
      </c>
    </row>
    <row r="162" spans="1:3">
      <c r="A162" s="241" t="s">
        <v>358</v>
      </c>
      <c r="B162" s="16" t="s">
        <v>5</v>
      </c>
      <c r="C162" s="83" t="s">
        <v>248</v>
      </c>
    </row>
    <row r="163" spans="1:3">
      <c r="A163" s="241"/>
      <c r="B163" s="15" t="s">
        <v>5</v>
      </c>
      <c r="C163" s="79" t="s">
        <v>43</v>
      </c>
    </row>
    <row r="164" spans="1:3">
      <c r="A164" s="53" t="s">
        <v>359</v>
      </c>
      <c r="B164" s="12" t="s">
        <v>6</v>
      </c>
      <c r="C164" s="80" t="s">
        <v>3</v>
      </c>
    </row>
    <row r="165" spans="1:3">
      <c r="A165" s="53" t="s">
        <v>360</v>
      </c>
      <c r="B165" s="12" t="s">
        <v>6</v>
      </c>
      <c r="C165" s="81" t="s">
        <v>3</v>
      </c>
    </row>
    <row r="166" spans="1:3">
      <c r="A166" s="53" t="s">
        <v>361</v>
      </c>
      <c r="B166" s="12" t="s">
        <v>6</v>
      </c>
      <c r="C166" s="80" t="s">
        <v>3</v>
      </c>
    </row>
    <row r="167" spans="1:3">
      <c r="A167" s="53" t="s">
        <v>362</v>
      </c>
      <c r="B167" s="9" t="s">
        <v>5</v>
      </c>
      <c r="C167" s="80" t="s">
        <v>3</v>
      </c>
    </row>
    <row r="168" spans="1:3">
      <c r="A168" s="53" t="s">
        <v>363</v>
      </c>
      <c r="B168" s="9" t="s">
        <v>5</v>
      </c>
      <c r="C168" s="80" t="s">
        <v>3</v>
      </c>
    </row>
    <row r="169" spans="1:3">
      <c r="A169" s="53" t="s">
        <v>364</v>
      </c>
      <c r="B169" s="9" t="s">
        <v>5</v>
      </c>
      <c r="C169" s="80" t="s">
        <v>3</v>
      </c>
    </row>
    <row r="170" spans="1:3">
      <c r="A170" s="53" t="s">
        <v>365</v>
      </c>
      <c r="B170" s="9" t="s">
        <v>5</v>
      </c>
      <c r="C170" s="80" t="s">
        <v>3</v>
      </c>
    </row>
    <row r="171" spans="1:3">
      <c r="A171" s="53" t="s">
        <v>366</v>
      </c>
      <c r="B171" s="12" t="s">
        <v>6</v>
      </c>
      <c r="C171" s="82" t="s">
        <v>230</v>
      </c>
    </row>
    <row r="172" spans="1:3">
      <c r="A172" s="53" t="s">
        <v>367</v>
      </c>
      <c r="B172" s="12" t="s">
        <v>6</v>
      </c>
      <c r="C172" s="80" t="s">
        <v>3</v>
      </c>
    </row>
    <row r="173" spans="1:3">
      <c r="A173" s="241" t="s">
        <v>368</v>
      </c>
      <c r="B173" s="8" t="s">
        <v>310</v>
      </c>
      <c r="C173" s="79" t="s">
        <v>66</v>
      </c>
    </row>
    <row r="174" spans="1:3">
      <c r="A174" s="241"/>
      <c r="B174" s="8" t="s">
        <v>310</v>
      </c>
      <c r="C174" s="79" t="s">
        <v>71</v>
      </c>
    </row>
    <row r="175" spans="1:3">
      <c r="A175" s="241"/>
      <c r="B175" s="8" t="s">
        <v>310</v>
      </c>
      <c r="C175" s="79" t="s">
        <v>73</v>
      </c>
    </row>
    <row r="176" spans="1:3">
      <c r="A176" s="241"/>
      <c r="B176" s="8" t="s">
        <v>310</v>
      </c>
      <c r="C176" s="79" t="s">
        <v>76</v>
      </c>
    </row>
    <row r="177" spans="1:3">
      <c r="A177" s="241"/>
      <c r="B177" s="8" t="s">
        <v>310</v>
      </c>
      <c r="C177" s="79" t="s">
        <v>78</v>
      </c>
    </row>
    <row r="178" spans="1:3">
      <c r="A178" s="241" t="s">
        <v>369</v>
      </c>
      <c r="B178" s="15" t="s">
        <v>5</v>
      </c>
      <c r="C178" s="79" t="s">
        <v>63</v>
      </c>
    </row>
    <row r="179" spans="1:3">
      <c r="A179" s="241"/>
      <c r="B179" s="15" t="s">
        <v>5</v>
      </c>
      <c r="C179" s="79" t="s">
        <v>69</v>
      </c>
    </row>
    <row r="180" spans="1:3">
      <c r="A180" s="241"/>
      <c r="B180" s="15" t="s">
        <v>5</v>
      </c>
      <c r="C180" s="79" t="s">
        <v>75</v>
      </c>
    </row>
    <row r="181" spans="1:3">
      <c r="A181" s="241"/>
      <c r="B181" s="15" t="s">
        <v>5</v>
      </c>
      <c r="C181" s="79" t="s">
        <v>80</v>
      </c>
    </row>
    <row r="182" spans="1:3">
      <c r="A182" s="53" t="s">
        <v>370</v>
      </c>
      <c r="B182" s="12" t="s">
        <v>6</v>
      </c>
      <c r="C182" s="80" t="s">
        <v>3</v>
      </c>
    </row>
    <row r="183" spans="1:3">
      <c r="A183" s="53" t="s">
        <v>371</v>
      </c>
      <c r="B183" s="12" t="s">
        <v>6</v>
      </c>
      <c r="C183" s="79" t="s">
        <v>26</v>
      </c>
    </row>
    <row r="184" spans="1:3">
      <c r="A184" s="53" t="s">
        <v>372</v>
      </c>
      <c r="B184" s="12" t="s">
        <v>6</v>
      </c>
      <c r="C184" s="82" t="s">
        <v>16</v>
      </c>
    </row>
    <row r="185" spans="1:3">
      <c r="A185" s="53" t="s">
        <v>373</v>
      </c>
      <c r="B185" s="12" t="s">
        <v>6</v>
      </c>
      <c r="C185" s="79" t="s">
        <v>49</v>
      </c>
    </row>
    <row r="186" spans="1:3">
      <c r="A186" s="53" t="s">
        <v>374</v>
      </c>
      <c r="B186" s="8" t="s">
        <v>310</v>
      </c>
      <c r="C186" s="80" t="s">
        <v>3</v>
      </c>
    </row>
    <row r="187" spans="1:3">
      <c r="A187" s="241" t="s">
        <v>375</v>
      </c>
      <c r="B187" s="8" t="s">
        <v>310</v>
      </c>
      <c r="C187" s="79" t="s">
        <v>163</v>
      </c>
    </row>
    <row r="188" spans="1:3">
      <c r="A188" s="241"/>
      <c r="B188" s="8" t="s">
        <v>310</v>
      </c>
      <c r="C188" s="82" t="s">
        <v>228</v>
      </c>
    </row>
    <row r="189" spans="1:3">
      <c r="A189" s="241"/>
      <c r="B189" s="8" t="s">
        <v>310</v>
      </c>
      <c r="C189" s="82" t="s">
        <v>237</v>
      </c>
    </row>
    <row r="190" spans="1:3">
      <c r="A190" s="241"/>
      <c r="B190" s="8" t="s">
        <v>310</v>
      </c>
      <c r="C190" s="79" t="s">
        <v>260</v>
      </c>
    </row>
    <row r="191" spans="1:3">
      <c r="A191" s="241"/>
      <c r="B191" s="8" t="s">
        <v>310</v>
      </c>
      <c r="C191" s="79" t="s">
        <v>270</v>
      </c>
    </row>
    <row r="192" spans="1:3">
      <c r="A192" s="241"/>
      <c r="B192" s="8" t="s">
        <v>310</v>
      </c>
      <c r="C192" s="79" t="s">
        <v>271</v>
      </c>
    </row>
    <row r="193" spans="1:3">
      <c r="A193" s="53" t="s">
        <v>376</v>
      </c>
      <c r="B193" s="9" t="s">
        <v>5</v>
      </c>
      <c r="C193" s="80" t="s">
        <v>3</v>
      </c>
    </row>
    <row r="194" spans="1:3">
      <c r="A194" s="53" t="s">
        <v>377</v>
      </c>
      <c r="B194" s="9" t="s">
        <v>5</v>
      </c>
      <c r="C194" s="80" t="s">
        <v>3</v>
      </c>
    </row>
    <row r="195" spans="1:3">
      <c r="A195" s="53" t="s">
        <v>378</v>
      </c>
      <c r="B195" s="12" t="s">
        <v>6</v>
      </c>
      <c r="C195" s="80" t="s">
        <v>3</v>
      </c>
    </row>
    <row r="196" spans="1:3">
      <c r="A196" s="241" t="s">
        <v>379</v>
      </c>
      <c r="B196" s="8" t="s">
        <v>310</v>
      </c>
      <c r="C196" s="79" t="s">
        <v>227</v>
      </c>
    </row>
    <row r="197" spans="1:3">
      <c r="A197" s="241"/>
      <c r="B197" s="8" t="s">
        <v>310</v>
      </c>
      <c r="C197" s="79" t="s">
        <v>218</v>
      </c>
    </row>
    <row r="198" spans="1:3">
      <c r="A198" s="241" t="s">
        <v>380</v>
      </c>
      <c r="B198" s="8" t="s">
        <v>310</v>
      </c>
      <c r="C198" s="79" t="s">
        <v>201</v>
      </c>
    </row>
    <row r="199" spans="1:3">
      <c r="A199" s="241"/>
      <c r="B199" s="8" t="s">
        <v>310</v>
      </c>
      <c r="C199" s="79" t="s">
        <v>221</v>
      </c>
    </row>
    <row r="200" spans="1:3">
      <c r="A200" s="241"/>
      <c r="B200" s="8" t="s">
        <v>310</v>
      </c>
      <c r="C200" s="79" t="s">
        <v>208</v>
      </c>
    </row>
    <row r="201" spans="1:3">
      <c r="A201" s="241"/>
      <c r="B201" s="8" t="s">
        <v>310</v>
      </c>
      <c r="C201" s="79" t="s">
        <v>197</v>
      </c>
    </row>
    <row r="202" spans="1:3">
      <c r="A202" s="241"/>
      <c r="B202" s="8" t="s">
        <v>310</v>
      </c>
      <c r="C202" s="79" t="s">
        <v>200</v>
      </c>
    </row>
    <row r="203" spans="1:3">
      <c r="A203" s="241"/>
      <c r="B203" s="8" t="s">
        <v>310</v>
      </c>
      <c r="C203" s="79" t="s">
        <v>194</v>
      </c>
    </row>
    <row r="204" spans="1:3">
      <c r="A204" s="241"/>
      <c r="B204" s="8" t="s">
        <v>310</v>
      </c>
      <c r="C204" s="79" t="s">
        <v>213</v>
      </c>
    </row>
    <row r="205" spans="1:3">
      <c r="A205" s="241"/>
      <c r="B205" s="8" t="s">
        <v>310</v>
      </c>
      <c r="C205" s="79" t="s">
        <v>216</v>
      </c>
    </row>
    <row r="206" spans="1:3">
      <c r="A206" s="241"/>
      <c r="B206" s="8" t="s">
        <v>310</v>
      </c>
      <c r="C206" s="79" t="s">
        <v>218</v>
      </c>
    </row>
    <row r="207" spans="1:3">
      <c r="A207" s="241"/>
      <c r="B207" s="8" t="s">
        <v>310</v>
      </c>
      <c r="C207" s="79" t="s">
        <v>202</v>
      </c>
    </row>
    <row r="208" spans="1:3" ht="15.75" thickBot="1">
      <c r="A208" s="241"/>
      <c r="B208" s="8" t="s">
        <v>310</v>
      </c>
      <c r="C208" s="63" t="s">
        <v>233</v>
      </c>
    </row>
    <row r="209" spans="1:3">
      <c r="A209" s="241"/>
      <c r="B209" s="8" t="s">
        <v>310</v>
      </c>
      <c r="C209" s="79" t="s">
        <v>305</v>
      </c>
    </row>
    <row r="210" spans="1:3">
      <c r="A210" s="241"/>
      <c r="B210" s="8" t="s">
        <v>310</v>
      </c>
      <c r="C210" s="79" t="s">
        <v>206</v>
      </c>
    </row>
    <row r="211" spans="1:3">
      <c r="A211" s="241"/>
      <c r="B211" s="8" t="s">
        <v>310</v>
      </c>
      <c r="C211" s="79" t="s">
        <v>215</v>
      </c>
    </row>
    <row r="212" spans="1:3">
      <c r="A212" s="241"/>
      <c r="B212" s="8" t="s">
        <v>310</v>
      </c>
      <c r="C212" s="79" t="s">
        <v>226</v>
      </c>
    </row>
    <row r="213" spans="1:3">
      <c r="A213" s="241"/>
      <c r="B213" s="8" t="s">
        <v>310</v>
      </c>
      <c r="C213" s="79" t="s">
        <v>227</v>
      </c>
    </row>
    <row r="214" spans="1:3">
      <c r="A214" s="53"/>
      <c r="B214" s="9" t="s">
        <v>5</v>
      </c>
      <c r="C214" s="79" t="s">
        <v>202</v>
      </c>
    </row>
    <row r="215" spans="1:3">
      <c r="A215" s="53" t="s">
        <v>381</v>
      </c>
      <c r="B215" s="9" t="s">
        <v>5</v>
      </c>
      <c r="C215" s="80" t="s">
        <v>3</v>
      </c>
    </row>
    <row r="216" spans="1:3">
      <c r="A216" s="53" t="s">
        <v>382</v>
      </c>
      <c r="B216" s="12" t="s">
        <v>6</v>
      </c>
      <c r="C216" s="80" t="s">
        <v>3</v>
      </c>
    </row>
    <row r="217" spans="1:3">
      <c r="A217" s="53" t="s">
        <v>383</v>
      </c>
      <c r="B217" s="12" t="s">
        <v>6</v>
      </c>
      <c r="C217" s="80" t="s">
        <v>3</v>
      </c>
    </row>
    <row r="218" spans="1:3">
      <c r="A218" s="245" t="s">
        <v>384</v>
      </c>
      <c r="B218" s="14" t="s">
        <v>310</v>
      </c>
      <c r="C218" s="79" t="s">
        <v>96</v>
      </c>
    </row>
    <row r="219" spans="1:3">
      <c r="A219" s="246"/>
      <c r="B219" s="14" t="s">
        <v>310</v>
      </c>
      <c r="C219" s="79" t="s">
        <v>101</v>
      </c>
    </row>
    <row r="220" spans="1:3">
      <c r="A220" s="246"/>
      <c r="B220" s="14" t="s">
        <v>310</v>
      </c>
      <c r="C220" s="79" t="s">
        <v>103</v>
      </c>
    </row>
    <row r="221" spans="1:3">
      <c r="A221" s="246"/>
      <c r="B221" s="14" t="s">
        <v>310</v>
      </c>
      <c r="C221" s="79" t="s">
        <v>297</v>
      </c>
    </row>
    <row r="222" spans="1:3">
      <c r="A222" s="246"/>
      <c r="B222" s="14" t="s">
        <v>310</v>
      </c>
      <c r="C222" s="79" t="s">
        <v>298</v>
      </c>
    </row>
    <row r="223" spans="1:3">
      <c r="A223" s="246"/>
      <c r="B223" s="14" t="s">
        <v>310</v>
      </c>
      <c r="C223" s="79" t="s">
        <v>115</v>
      </c>
    </row>
    <row r="224" spans="1:3">
      <c r="A224" s="246"/>
      <c r="B224" s="14" t="s">
        <v>310</v>
      </c>
      <c r="C224" s="79" t="s">
        <v>286</v>
      </c>
    </row>
    <row r="225" spans="1:3">
      <c r="A225" s="246"/>
      <c r="B225" s="14" t="s">
        <v>310</v>
      </c>
      <c r="C225" s="79" t="s">
        <v>299</v>
      </c>
    </row>
    <row r="226" spans="1:3">
      <c r="A226" s="246"/>
      <c r="B226" s="14" t="s">
        <v>310</v>
      </c>
      <c r="C226" s="79" t="s">
        <v>303</v>
      </c>
    </row>
    <row r="227" spans="1:3">
      <c r="A227" s="246"/>
      <c r="B227" s="14" t="s">
        <v>310</v>
      </c>
      <c r="C227" s="79" t="s">
        <v>293</v>
      </c>
    </row>
    <row r="228" spans="1:3">
      <c r="A228" s="247" t="s">
        <v>385</v>
      </c>
      <c r="B228" s="14" t="s">
        <v>310</v>
      </c>
      <c r="C228" s="79" t="s">
        <v>156</v>
      </c>
    </row>
    <row r="229" spans="1:3">
      <c r="A229" s="243"/>
      <c r="B229" s="14" t="s">
        <v>310</v>
      </c>
      <c r="C229" s="79" t="s">
        <v>178</v>
      </c>
    </row>
    <row r="230" spans="1:3">
      <c r="A230" s="243"/>
      <c r="B230" s="14" t="s">
        <v>310</v>
      </c>
      <c r="C230" s="79" t="s">
        <v>194</v>
      </c>
    </row>
    <row r="231" spans="1:3">
      <c r="A231" s="243"/>
      <c r="B231" s="14" t="s">
        <v>310</v>
      </c>
      <c r="C231" s="79" t="s">
        <v>274</v>
      </c>
    </row>
    <row r="232" spans="1:3">
      <c r="A232" s="243"/>
      <c r="B232" s="14" t="s">
        <v>310</v>
      </c>
      <c r="C232" s="79" t="s">
        <v>277</v>
      </c>
    </row>
    <row r="233" spans="1:3">
      <c r="A233" s="243"/>
      <c r="B233" s="14" t="s">
        <v>310</v>
      </c>
      <c r="C233" s="79" t="s">
        <v>185</v>
      </c>
    </row>
    <row r="234" spans="1:3">
      <c r="A234" s="243"/>
      <c r="B234" s="14" t="s">
        <v>310</v>
      </c>
      <c r="C234" s="79" t="s">
        <v>293</v>
      </c>
    </row>
    <row r="235" spans="1:3">
      <c r="A235" s="243"/>
      <c r="B235" s="14" t="s">
        <v>310</v>
      </c>
      <c r="C235" s="79" t="s">
        <v>196</v>
      </c>
    </row>
    <row r="236" spans="1:3">
      <c r="A236" s="243"/>
      <c r="B236" s="14" t="s">
        <v>310</v>
      </c>
      <c r="C236" s="79" t="s">
        <v>262</v>
      </c>
    </row>
    <row r="237" spans="1:3" ht="15.75" thickBot="1">
      <c r="A237" s="17" t="s">
        <v>386</v>
      </c>
      <c r="B237" s="18" t="s">
        <v>5</v>
      </c>
      <c r="C237" s="84" t="s">
        <v>3</v>
      </c>
    </row>
  </sheetData>
  <autoFilter ref="A1:C237"/>
  <mergeCells count="23">
    <mergeCell ref="A218:A227"/>
    <mergeCell ref="A228:A236"/>
    <mergeCell ref="A22:A24"/>
    <mergeCell ref="A173:A177"/>
    <mergeCell ref="A178:A181"/>
    <mergeCell ref="A187:A192"/>
    <mergeCell ref="A196:A197"/>
    <mergeCell ref="A198:A213"/>
    <mergeCell ref="A125:A127"/>
    <mergeCell ref="A136:A140"/>
    <mergeCell ref="A141:A146"/>
    <mergeCell ref="A147:A159"/>
    <mergeCell ref="A162:A163"/>
    <mergeCell ref="A97:A100"/>
    <mergeCell ref="A102:A103"/>
    <mergeCell ref="A107:A116"/>
    <mergeCell ref="A117:A121"/>
    <mergeCell ref="A2:A17"/>
    <mergeCell ref="A19:A21"/>
    <mergeCell ref="A31:A75"/>
    <mergeCell ref="A76:A79"/>
    <mergeCell ref="A84:A87"/>
    <mergeCell ref="A89:A92"/>
  </mergeCells>
  <pageMargins left="0.69930555555555596" right="0.69930555555555596"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4"/>
  <dimension ref="A2:D21"/>
  <sheetViews>
    <sheetView showGridLines="0" topLeftCell="A2" workbookViewId="0">
      <selection activeCell="D23" sqref="D23"/>
    </sheetView>
  </sheetViews>
  <sheetFormatPr defaultColWidth="9" defaultRowHeight="15"/>
  <cols>
    <col min="2" max="2" width="35.5703125" customWidth="1"/>
    <col min="3" max="3" width="9.28515625" customWidth="1"/>
    <col min="4" max="4" width="34.85546875" customWidth="1"/>
  </cols>
  <sheetData>
    <row r="2" spans="1:4">
      <c r="B2" s="1" t="s">
        <v>387</v>
      </c>
      <c r="C2" s="1" t="s">
        <v>388</v>
      </c>
    </row>
    <row r="3" spans="1:4">
      <c r="B3" s="2" t="s">
        <v>389</v>
      </c>
      <c r="C3" s="2">
        <v>142</v>
      </c>
    </row>
    <row r="4" spans="1:4">
      <c r="B4" s="2" t="s">
        <v>390</v>
      </c>
      <c r="C4" s="2">
        <v>3</v>
      </c>
    </row>
    <row r="5" spans="1:4">
      <c r="B5" s="2" t="s">
        <v>391</v>
      </c>
      <c r="C5" s="2">
        <v>78</v>
      </c>
    </row>
    <row r="8" spans="1:4">
      <c r="A8" s="1" t="s">
        <v>392</v>
      </c>
      <c r="B8" s="1" t="s">
        <v>393</v>
      </c>
      <c r="C8" s="1" t="s">
        <v>394</v>
      </c>
      <c r="D8" s="1" t="s">
        <v>395</v>
      </c>
    </row>
    <row r="9" spans="1:4">
      <c r="A9" s="2">
        <v>3</v>
      </c>
      <c r="B9" s="2" t="s">
        <v>396</v>
      </c>
      <c r="C9" s="2" t="s">
        <v>397</v>
      </c>
      <c r="D9" s="2" t="s">
        <v>398</v>
      </c>
    </row>
    <row r="10" spans="1:4">
      <c r="A10" s="2">
        <v>3</v>
      </c>
      <c r="B10" s="2" t="s">
        <v>399</v>
      </c>
      <c r="C10" s="2" t="s">
        <v>400</v>
      </c>
      <c r="D10" s="2" t="s">
        <v>398</v>
      </c>
    </row>
    <row r="11" spans="1:4">
      <c r="A11" s="2">
        <v>2</v>
      </c>
      <c r="B11" s="2" t="s">
        <v>401</v>
      </c>
      <c r="C11" s="2" t="s">
        <v>400</v>
      </c>
      <c r="D11" s="2" t="s">
        <v>402</v>
      </c>
    </row>
    <row r="12" spans="1:4">
      <c r="A12" s="2">
        <v>2</v>
      </c>
      <c r="B12" s="2" t="s">
        <v>403</v>
      </c>
      <c r="C12" s="2" t="s">
        <v>400</v>
      </c>
      <c r="D12" s="2" t="s">
        <v>402</v>
      </c>
    </row>
    <row r="13" spans="1:4">
      <c r="A13" s="2">
        <v>2</v>
      </c>
      <c r="B13" s="2" t="s">
        <v>404</v>
      </c>
      <c r="C13" s="2" t="s">
        <v>400</v>
      </c>
      <c r="D13" s="2" t="s">
        <v>402</v>
      </c>
    </row>
    <row r="14" spans="1:4">
      <c r="A14" s="2">
        <v>2</v>
      </c>
      <c r="B14" s="2" t="s">
        <v>405</v>
      </c>
      <c r="C14" s="2" t="s">
        <v>400</v>
      </c>
      <c r="D14" s="2" t="s">
        <v>402</v>
      </c>
    </row>
    <row r="15" spans="1:4">
      <c r="A15" s="2">
        <v>1</v>
      </c>
      <c r="B15" s="2" t="s">
        <v>406</v>
      </c>
      <c r="C15" s="2" t="s">
        <v>400</v>
      </c>
      <c r="D15" s="2"/>
    </row>
    <row r="17" spans="2:4">
      <c r="B17" s="1" t="s">
        <v>407</v>
      </c>
      <c r="C17" s="1" t="s">
        <v>408</v>
      </c>
      <c r="D17" s="1" t="s">
        <v>409</v>
      </c>
    </row>
    <row r="18" spans="2:4">
      <c r="B18" s="2" t="s">
        <v>410</v>
      </c>
      <c r="C18" s="2" t="s">
        <v>411</v>
      </c>
      <c r="D18" s="2" t="s">
        <v>412</v>
      </c>
    </row>
    <row r="19" spans="2:4">
      <c r="B19" s="2" t="s">
        <v>413</v>
      </c>
      <c r="C19" s="2" t="s">
        <v>0</v>
      </c>
      <c r="D19" s="2" t="s">
        <v>414</v>
      </c>
    </row>
    <row r="20" spans="2:4">
      <c r="B20" s="2" t="s">
        <v>415</v>
      </c>
      <c r="C20" s="2" t="s">
        <v>0</v>
      </c>
      <c r="D20" s="2" t="s">
        <v>416</v>
      </c>
    </row>
    <row r="21" spans="2:4">
      <c r="B21" s="2" t="s">
        <v>417</v>
      </c>
      <c r="C21" s="2" t="s">
        <v>411</v>
      </c>
      <c r="D21" s="2"/>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vt:lpstr>
      <vt:lpstr>TCvsSCvsLvLvsTools</vt:lpstr>
      <vt:lpstr>aXeVsATAAP</vt:lpstr>
      <vt:lpstr>ManualVsTools</vt:lpstr>
      <vt:lpstr>SCvsLvlvsTC</vt:lpstr>
      <vt:lpstr>Worksheet</vt:lpstr>
      <vt:lpstr>TCvsSCvsLvLvsTools!Extract</vt:lpstr>
    </vt:vector>
  </TitlesOfParts>
  <Company>Cognizant Technology Solutions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Annie</cp:lastModifiedBy>
  <dcterms:created xsi:type="dcterms:W3CDTF">2020-03-19T15:13:00Z</dcterms:created>
  <dcterms:modified xsi:type="dcterms:W3CDTF">2020-05-05T11:07:59Z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1033-10.2.0.7636</vt:lpwstr>
  </property>
</Properties>
</file>