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ie\Desktop\Class Projects\Crowdfunding Analysis\"/>
    </mc:Choice>
  </mc:AlternateContent>
  <xr:revisionPtr revIDLastSave="0" documentId="13_ncr:1_{47230448-03D2-4847-A209-A2B5426A1951}" xr6:coauthVersionLast="45" xr6:coauthVersionMax="45" xr10:uidLastSave="{00000000-0000-0000-0000-000000000000}"/>
  <bookViews>
    <workbookView xWindow="57480" yWindow="-120" windowWidth="29040" windowHeight="15840" tabRatio="854" activeTab="1" xr2:uid="{00000000-000D-0000-FFFF-FFFF00000000}"/>
  </bookViews>
  <sheets>
    <sheet name="Kickstarter" sheetId="1" r:id="rId1"/>
    <sheet name="Outcomes Based on Launch Date" sheetId="9" r:id="rId2"/>
    <sheet name="Outcomes Based On Goals" sheetId="10" r:id="rId3"/>
    <sheet name="Catergory Outcomes" sheetId="2" r:id="rId4"/>
    <sheet name="Subcatergory Statistics" sheetId="3" r:id="rId5"/>
    <sheet name="Edinburgh Research" sheetId="5" r:id="rId6"/>
    <sheet name="Descriptive Statistics" sheetId="8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0" l="1"/>
  <c r="H3" i="10" s="1"/>
  <c r="E4" i="10"/>
  <c r="E5" i="10"/>
  <c r="E6" i="10"/>
  <c r="E7" i="10"/>
  <c r="E8" i="10"/>
  <c r="H8" i="10" s="1"/>
  <c r="E9" i="10"/>
  <c r="E10" i="10"/>
  <c r="H10" i="10" s="1"/>
  <c r="E11" i="10"/>
  <c r="E12" i="10"/>
  <c r="E13" i="10"/>
  <c r="E2" i="10"/>
  <c r="H2" i="10" s="1"/>
  <c r="H4" i="10"/>
  <c r="H5" i="10"/>
  <c r="H6" i="10"/>
  <c r="H7" i="10"/>
  <c r="H9" i="10"/>
  <c r="H11" i="10"/>
  <c r="H12" i="10"/>
  <c r="H13" i="10"/>
  <c r="C10" i="10" l="1"/>
  <c r="D13" i="10"/>
  <c r="D12" i="10"/>
  <c r="D11" i="10"/>
  <c r="D10" i="10"/>
  <c r="D9" i="10"/>
  <c r="D8" i="10"/>
  <c r="D7" i="10"/>
  <c r="D6" i="10"/>
  <c r="D5" i="10"/>
  <c r="D4" i="10"/>
  <c r="D2" i="10"/>
  <c r="C13" i="10"/>
  <c r="C12" i="10"/>
  <c r="C11" i="10"/>
  <c r="C9" i="10"/>
  <c r="C8" i="10"/>
  <c r="C7" i="10"/>
  <c r="C6" i="10"/>
  <c r="C5" i="10"/>
  <c r="C4" i="10"/>
  <c r="B13" i="10"/>
  <c r="B12" i="10"/>
  <c r="B11" i="10"/>
  <c r="B10" i="10"/>
  <c r="B9" i="10"/>
  <c r="B8" i="10"/>
  <c r="B7" i="10"/>
  <c r="B5" i="10"/>
  <c r="D3" i="10"/>
  <c r="C3" i="10"/>
  <c r="B3" i="10"/>
  <c r="C2" i="10"/>
  <c r="B2" i="10"/>
  <c r="B6" i="10" l="1"/>
  <c r="B4" i="10"/>
  <c r="G10" i="10" l="1"/>
  <c r="F8" i="10"/>
  <c r="F6" i="10"/>
  <c r="G5" i="10"/>
  <c r="F7" i="10"/>
  <c r="G3" i="10"/>
  <c r="F10" i="10"/>
  <c r="G11" i="10"/>
  <c r="F9" i="10"/>
  <c r="F2" i="10"/>
  <c r="F13" i="10"/>
  <c r="F12" i="10"/>
  <c r="G4" i="10"/>
  <c r="C13" i="8"/>
  <c r="C12" i="8"/>
  <c r="C14" i="8" s="1"/>
  <c r="C11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B2" i="8"/>
  <c r="C10" i="8"/>
  <c r="B10" i="8"/>
  <c r="C9" i="8"/>
  <c r="B9" i="8"/>
  <c r="C3" i="8"/>
  <c r="B3" i="8"/>
  <c r="C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G9" i="10" l="1"/>
  <c r="F5" i="10"/>
  <c r="F11" i="10"/>
  <c r="G8" i="10"/>
  <c r="G7" i="10"/>
  <c r="G2" i="10"/>
  <c r="G6" i="10"/>
  <c r="G13" i="10"/>
  <c r="F3" i="10"/>
  <c r="G12" i="10"/>
  <c r="F4" i="10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<sst xmlns="http://schemas.openxmlformats.org/spreadsheetml/2006/main" count="33074" uniqueCount="8418">
  <si>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</si>
  <si>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</si>
  <si>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</si>
  <si>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</si>
  <si>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</si>
  <si>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</si>
  <si>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</si>
  <si>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</si>
  <si>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</si>
  <si>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</si>
  <si>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</si>
  <si>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</si>
  <si>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</si>
  <si>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</si>
  <si>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</si>
  <si>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</si>
  <si>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</si>
  <si>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</si>
  <si>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</si>
  <si>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</si>
  <si>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</si>
  <si>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</si>
  <si>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</si>
  <si>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</si>
  <si>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</si>
  <si>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</si>
  <si>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</si>
  <si>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</si>
  <si>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</si>
  <si>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</si>
  <si>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</si>
  <si>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</si>
  <si>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</si>
  <si>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</si>
  <si>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</si>
  <si>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</si>
  <si>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</si>
  <si>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</si>
  <si>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</si>
  <si>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</si>
  <si>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</si>
  <si>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</si>
  <si>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</si>
  <si>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</si>
  <si>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</si>
  <si>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</si>
  <si>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</si>
  <si>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</si>
  <si>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</si>
  <si>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</si>
  <si>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</si>
  <si>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</si>
  <si>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</si>
  <si>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</si>
  <si>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</si>
  <si>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</si>
  <si>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</si>
  <si>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</si>
  <si>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</si>
  <si>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</si>
  <si>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</si>
  <si>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</si>
  <si>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</si>
  <si>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</si>
  <si>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</si>
  <si>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</si>
  <si>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</si>
  <si>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</si>
  <si>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</si>
  <si>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</si>
  <si>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</si>
  <si>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</si>
  <si>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</si>
  <si>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</si>
  <si>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</si>
  <si>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</si>
  <si>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</si>
  <si>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</si>
  <si>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</si>
  <si>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</si>
  <si>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</si>
  <si>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</si>
  <si>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</si>
  <si>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</si>
  <si>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</si>
  <si>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</si>
  <si>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</si>
  <si>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</si>
  <si>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</si>
  <si>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</si>
  <si>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</si>
  <si>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</si>
  <si>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</si>
  <si>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</si>
  <si>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</si>
  <si>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</si>
  <si>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</si>
  <si>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</si>
  <si>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</si>
  <si>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</si>
  <si>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</si>
  <si>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</si>
  <si>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</si>
  <si>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</si>
  <si>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</si>
  <si>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</si>
  <si>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</si>
  <si>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</si>
  <si>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</si>
  <si>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</si>
  <si>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</si>
  <si>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</si>
  <si>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</si>
  <si>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</si>
  <si>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</si>
  <si>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</si>
  <si>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</si>
  <si>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</si>
  <si>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</si>
  <si>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</si>
  <si>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</si>
  <si>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</si>
  <si>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</si>
  <si>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</si>
  <si>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</si>
  <si>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</si>
  <si>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</si>
  <si>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</si>
  <si>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</si>
  <si>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</si>
  <si>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</si>
  <si>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</si>
  <si>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</si>
  <si>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</si>
  <si>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</si>
  <si>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</si>
  <si>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</si>
  <si>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</si>
  <si>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</si>
  <si>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</si>
  <si>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</si>
  <si>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</si>
  <si>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</si>
  <si>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</si>
  <si>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</si>
  <si>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</si>
  <si>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</si>
  <si>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</si>
  <si>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</si>
  <si>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</si>
  <si>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</si>
  <si>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</si>
  <si>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</si>
  <si>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</si>
  <si>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</si>
  <si>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</si>
  <si>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</si>
  <si>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</si>
  <si>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</si>
  <si>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</si>
  <si>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</si>
  <si>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</si>
  <si>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</si>
  <si>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</si>
  <si>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</si>
  <si>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</si>
  <si>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</si>
  <si>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</si>
  <si>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</si>
  <si>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</si>
  <si>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</si>
  <si>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</si>
  <si>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</si>
  <si>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</si>
  <si>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</si>
  <si>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</si>
  <si>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</si>
  <si>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</si>
  <si>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</si>
  <si>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</si>
  <si>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</si>
  <si>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</si>
  <si>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</si>
  <si>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</si>
  <si>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</si>
  <si>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</si>
  <si>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</si>
  <si>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</si>
  <si>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</si>
  <si>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</si>
  <si>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</si>
  <si>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</si>
  <si>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</si>
  <si>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</si>
  <si>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</si>
  <si>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</si>
  <si>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</si>
  <si>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</si>
  <si>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</si>
  <si>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</si>
  <si>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</si>
  <si>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</si>
  <si>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</si>
  <si>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</si>
  <si>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</si>
  <si>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</si>
  <si>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</si>
  <si>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</si>
  <si>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</si>
  <si>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</si>
  <si>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</si>
  <si>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</si>
  <si>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</si>
  <si>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</si>
  <si>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</si>
  <si>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</si>
  <si>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</si>
  <si>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</si>
  <si>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</si>
  <si>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</si>
  <si>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</si>
  <si>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</si>
  <si>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</si>
  <si>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</si>
  <si>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</si>
  <si>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</si>
  <si>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</si>
  <si>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</si>
  <si>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</si>
  <si>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</si>
  <si>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</si>
  <si>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</si>
  <si>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</si>
  <si>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</si>
  <si>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</si>
  <si>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</si>
  <si>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</si>
  <si>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</si>
  <si>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</si>
  <si>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</si>
  <si>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</si>
  <si>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</si>
  <si>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</si>
  <si>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</si>
  <si>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</si>
  <si>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</si>
  <si>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</si>
  <si>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</si>
  <si>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</si>
  <si>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</si>
  <si>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</si>
  <si>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</si>
  <si>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</si>
  <si>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</si>
  <si>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</si>
  <si>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</si>
  <si>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</si>
  <si>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</si>
  <si>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</si>
  <si>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</si>
  <si>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</si>
  <si>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</si>
  <si>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</si>
  <si>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</si>
  <si>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</si>
  <si>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</si>
  <si>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</si>
  <si>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</si>
  <si>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</si>
  <si>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</si>
  <si>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</si>
  <si>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</si>
  <si>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</si>
  <si>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</si>
  <si>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</si>
  <si>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</si>
  <si>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</si>
  <si>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</si>
  <si>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</si>
  <si>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</si>
  <si>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</si>
  <si>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</si>
  <si>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</si>
  <si>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</si>
  <si>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</si>
  <si>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</si>
  <si>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</si>
  <si>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</si>
  <si>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</si>
  <si>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</si>
  <si>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</si>
  <si>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</si>
  <si>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</si>
  <si>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</si>
  <si>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</si>
  <si>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</si>
  <si>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</si>
  <si>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</si>
  <si>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</si>
  <si>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</si>
  <si>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</si>
  <si>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</si>
  <si>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</si>
  <si>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</si>
  <si>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</si>
  <si>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</si>
  <si>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</si>
  <si>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</si>
  <si>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</si>
  <si>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</si>
  <si>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</si>
  <si>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</si>
  <si>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</si>
  <si>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</si>
  <si>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</si>
  <si>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</si>
  <si>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</si>
  <si>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</si>
  <si>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</si>
  <si>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</si>
  <si>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</si>
  <si>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</si>
  <si>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</si>
  <si>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</si>
  <si>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</si>
  <si>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</si>
  <si>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</si>
  <si>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</si>
  <si>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</si>
  <si>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</si>
  <si>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</si>
  <si>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</si>
  <si>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</si>
  <si>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</si>
  <si>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</si>
  <si>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</si>
  <si>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</si>
  <si>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</si>
  <si>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</si>
  <si>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</si>
  <si>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</si>
  <si>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</si>
  <si>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</si>
  <si>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</si>
  <si>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</si>
  <si>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</si>
  <si>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</si>
  <si>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</si>
  <si>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</si>
  <si>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</si>
  <si>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</si>
  <si>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</si>
  <si>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</si>
  <si>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</si>
  <si>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</si>
  <si>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</si>
  <si>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</si>
  <si>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</si>
  <si>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</si>
  <si>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</si>
  <si>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</si>
  <si>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</si>
  <si>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</si>
  <si>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</si>
  <si>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</si>
  <si>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</si>
  <si>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</si>
  <si>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</si>
  <si>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</si>
  <si>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</si>
  <si>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</si>
  <si>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</si>
  <si>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</si>
  <si>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</si>
  <si>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</si>
  <si>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</si>
  <si>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</si>
  <si>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</si>
  <si>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</si>
  <si>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</si>
  <si>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</si>
  <si>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</si>
  <si>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</si>
  <si>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</si>
  <si>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</si>
  <si>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</si>
  <si>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</si>
  <si>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</si>
  <si>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</si>
  <si>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</si>
  <si>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</si>
  <si>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</si>
  <si>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</si>
  <si>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</si>
  <si>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</si>
  <si>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</si>
  <si>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</si>
  <si>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</si>
  <si>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</si>
  <si>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</si>
  <si>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</si>
  <si>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</si>
  <si>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</si>
  <si>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</si>
  <si>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</si>
  <si>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</si>
  <si>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</si>
  <si>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</si>
  <si>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</si>
  <si>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</si>
  <si>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</si>
  <si>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</si>
  <si>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</si>
  <si>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</si>
  <si>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</si>
  <si>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</si>
  <si>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</si>
  <si>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</si>
  <si>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</si>
  <si>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</si>
  <si>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</si>
  <si>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</si>
  <si>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</si>
  <si>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</si>
  <si>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</si>
  <si>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</si>
  <si>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</si>
  <si>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</si>
  <si>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</si>
  <si>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</si>
  <si>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</si>
  <si>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</si>
  <si>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</si>
  <si>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</si>
  <si>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</si>
  <si>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</si>
  <si>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</si>
  <si>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</si>
  <si>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</si>
  <si>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</si>
  <si>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</si>
  <si>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</si>
  <si>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</si>
  <si>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</si>
  <si>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</si>
  <si>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</si>
  <si>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</si>
  <si>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</si>
  <si>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</si>
  <si>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</si>
  <si>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</si>
  <si>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</si>
  <si>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</si>
  <si>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</si>
  <si>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</si>
  <si>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</si>
  <si>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</si>
  <si>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</si>
  <si>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</si>
  <si>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</si>
  <si>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</si>
  <si>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</si>
  <si>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</si>
  <si>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</si>
  <si>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</si>
  <si>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</si>
  <si>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</si>
  <si>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</si>
  <si>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</si>
  <si>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</si>
  <si>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</si>
  <si>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</si>
  <si>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</si>
  <si>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</si>
  <si>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</si>
  <si>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</si>
  <si>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</si>
  <si>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</si>
  <si>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</si>
  <si>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</si>
  <si>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</si>
  <si>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</si>
  <si>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</si>
  <si>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</si>
  <si>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</si>
  <si>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</si>
  <si>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</si>
  <si>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</si>
  <si>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</si>
  <si>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</si>
  <si>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</si>
  <si>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</si>
  <si>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</si>
  <si>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</si>
  <si>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</si>
  <si>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</si>
  <si>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</si>
  <si>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</si>
  <si>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</si>
  <si>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</si>
  <si>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</si>
  <si>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</si>
  <si>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</si>
  <si>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</si>
  <si>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</si>
  <si>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</si>
  <si>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</si>
  <si>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</si>
  <si>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</si>
  <si>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</si>
  <si>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</si>
  <si>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</si>
  <si>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</si>
  <si>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</si>
  <si>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</si>
  <si>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</si>
  <si>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</si>
  <si>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</si>
  <si>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</si>
  <si>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</si>
  <si>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</si>
  <si>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</si>
  <si>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</si>
  <si>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</si>
  <si>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</si>
  <si>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</si>
  <si>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</si>
  <si>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</si>
  <si>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</si>
  <si>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</si>
  <si>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</si>
  <si>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</si>
  <si>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</si>
  <si>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</si>
  <si>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</si>
  <si>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</si>
  <si>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</si>
  <si>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</si>
  <si>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</si>
  <si>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</si>
  <si>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</si>
  <si>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</si>
  <si>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</si>
  <si>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</si>
  <si>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</si>
  <si>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</si>
  <si>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</si>
  <si>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</si>
  <si>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</si>
  <si>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</si>
  <si>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</si>
  <si>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</si>
  <si>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</si>
  <si>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</si>
  <si>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</si>
  <si>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</si>
  <si>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</si>
  <si>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</si>
  <si>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</si>
  <si>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</si>
  <si>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</si>
  <si>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</si>
  <si>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</si>
  <si>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</si>
  <si>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</si>
  <si>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</si>
  <si>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</si>
  <si>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</si>
  <si>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</si>
  <si>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</si>
  <si>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</si>
  <si>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</si>
  <si>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</si>
  <si>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</si>
  <si>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</si>
  <si>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</si>
  <si>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</si>
  <si>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</si>
  <si>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</si>
  <si>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</si>
  <si>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</si>
  <si>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</si>
  <si>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</si>
  <si>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</si>
  <si>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</si>
  <si>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</si>
  <si>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</si>
  <si>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</si>
  <si>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</si>
  <si>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</si>
  <si>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</si>
  <si>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</si>
  <si>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</si>
  <si>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</si>
  <si>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</si>
  <si>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</si>
  <si>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</si>
  <si>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</si>
  <si>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</si>
  <si>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</si>
  <si>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</si>
  <si>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</si>
  <si>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</si>
  <si>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</si>
  <si>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</si>
  <si>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</si>
  <si>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</si>
  <si>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</si>
  <si>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</si>
  <si>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</si>
  <si>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</si>
  <si>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</si>
  <si>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</si>
  <si>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</si>
  <si>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</si>
  <si>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</si>
  <si>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</si>
  <si>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</si>
  <si>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</si>
  <si>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</si>
  <si>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</si>
  <si>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</si>
  <si>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</si>
  <si>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</si>
  <si>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</si>
  <si>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</si>
  <si>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</si>
  <si>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</si>
  <si>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</si>
  <si>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</si>
  <si>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</si>
  <si>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</si>
  <si>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</si>
  <si>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</si>
  <si>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</si>
  <si>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</si>
  <si>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</si>
  <si>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</si>
  <si>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</si>
  <si>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</si>
  <si>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</si>
  <si>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</si>
  <si>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</si>
  <si>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</si>
  <si>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</si>
  <si>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</si>
  <si>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</si>
  <si>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</si>
  <si>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</si>
  <si>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</si>
  <si>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</si>
  <si>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</si>
  <si>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</si>
  <si>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</si>
  <si>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</si>
  <si>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</si>
  <si>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</si>
  <si>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</si>
  <si>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</si>
  <si>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</si>
  <si>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</si>
  <si>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</si>
  <si>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</si>
  <si>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</si>
  <si>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</si>
  <si>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</si>
  <si>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</si>
  <si>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</si>
  <si>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</si>
  <si>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</si>
  <si>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</si>
  <si>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</si>
  <si>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</si>
  <si>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</si>
  <si>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</si>
  <si>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</si>
  <si>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</si>
  <si>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</si>
  <si>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</si>
  <si>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</si>
  <si>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</si>
  <si>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</si>
  <si>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</si>
  <si>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</si>
  <si>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</si>
  <si>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</si>
  <si>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</si>
  <si>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</si>
  <si>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</si>
  <si>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</si>
  <si>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</si>
  <si>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</si>
  <si>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</si>
  <si>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</si>
  <si>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</si>
  <si>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</si>
  <si>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</si>
  <si>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</si>
  <si>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</si>
  <si>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</si>
  <si>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</si>
  <si>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</si>
  <si>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</si>
  <si>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</si>
  <si>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</si>
  <si>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</si>
  <si>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</si>
  <si>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</si>
  <si>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</si>
  <si>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</si>
  <si>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</si>
  <si>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</si>
  <si>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</si>
  <si>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</si>
  <si>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</si>
  <si>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</si>
  <si>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</si>
  <si>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</si>
  <si>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</si>
  <si>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</si>
  <si>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</si>
  <si>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</si>
  <si>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</si>
  <si>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</si>
  <si>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</si>
  <si>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</si>
  <si>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</si>
  <si>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</si>
  <si>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</si>
  <si>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</si>
  <si>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</si>
  <si>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</si>
  <si>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</si>
  <si>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</si>
  <si>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</si>
  <si>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</si>
  <si>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</si>
  <si>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</si>
  <si>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</si>
  <si>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</si>
  <si>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</si>
  <si>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</si>
  <si>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</si>
  <si>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</si>
  <si>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</si>
  <si>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</si>
  <si>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</si>
  <si>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</si>
  <si>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</si>
  <si>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</si>
  <si>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</si>
  <si>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</si>
  <si>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</si>
  <si>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</si>
  <si>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</si>
  <si>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</si>
  <si>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</si>
  <si>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</si>
  <si>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</si>
  <si>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</si>
  <si>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</si>
  <si>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</si>
  <si>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</si>
  <si>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</si>
  <si>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</si>
  <si>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</si>
  <si>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</si>
  <si>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</si>
  <si>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</si>
  <si>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</si>
  <si>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</si>
  <si>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</si>
  <si>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</si>
  <si>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</si>
  <si>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</si>
  <si>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</si>
  <si>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</si>
  <si>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</si>
  <si>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</si>
  <si>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</si>
  <si>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</si>
  <si>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</si>
  <si>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</si>
  <si>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</si>
  <si>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</si>
  <si>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</si>
  <si>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</si>
  <si>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</si>
  <si>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</si>
  <si>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</si>
  <si>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</si>
  <si>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</si>
  <si>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</si>
  <si>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</si>
  <si>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</si>
  <si>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</si>
  <si>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</si>
  <si>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</si>
  <si>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</si>
  <si>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</si>
  <si>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</si>
  <si>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</si>
  <si>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</si>
  <si>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</si>
  <si>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</si>
  <si>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</si>
  <si>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</si>
  <si>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</si>
  <si>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</si>
  <si>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</si>
  <si>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</si>
  <si>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</si>
  <si>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</si>
  <si>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</si>
  <si>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</si>
  <si>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</si>
  <si>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</si>
  <si>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</si>
  <si>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</si>
  <si>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</si>
  <si>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</si>
  <si>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</si>
  <si>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</si>
  <si>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</si>
  <si>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</si>
  <si>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</si>
  <si>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</si>
  <si>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</si>
  <si>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</si>
  <si>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</si>
  <si>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</si>
  <si>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</si>
  <si>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</si>
  <si>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</si>
  <si>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</si>
  <si>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</si>
  <si>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</si>
  <si>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</si>
  <si>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</si>
  <si>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</si>
  <si>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</si>
  <si>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</si>
  <si>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</si>
  <si>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</si>
  <si>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</si>
  <si>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</si>
  <si>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</si>
  <si>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</si>
  <si>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</si>
  <si>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</si>
  <si>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</si>
  <si>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</si>
  <si>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</si>
  <si>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</si>
  <si>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</si>
  <si>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</si>
  <si>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</si>
  <si>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</si>
  <si>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</si>
  <si>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</si>
  <si>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</si>
  <si>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</si>
  <si>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</si>
  <si>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</si>
  <si>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</si>
  <si>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</si>
  <si>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</si>
  <si>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</si>
  <si>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</si>
  <si>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</si>
  <si>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</si>
  <si>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</si>
  <si>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</si>
  <si>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</si>
  <si>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</si>
  <si>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</si>
  <si>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</si>
  <si>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</si>
  <si>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</si>
  <si>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</si>
  <si>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</si>
  <si>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</si>
  <si>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</si>
  <si>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</si>
  <si>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</si>
  <si>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</si>
  <si>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</si>
  <si>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</si>
  <si>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</si>
  <si>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</si>
  <si>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</si>
  <si>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</si>
  <si>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</si>
  <si>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</si>
  <si>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</si>
  <si>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</si>
  <si>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</si>
  <si>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</si>
  <si>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</si>
  <si>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</si>
  <si>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</si>
  <si>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</si>
  <si>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</si>
  <si>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</si>
  <si>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</si>
  <si>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</si>
  <si>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</si>
  <si>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</si>
  <si>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</si>
  <si>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</si>
  <si>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</si>
  <si>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</si>
  <si>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</si>
  <si>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</si>
  <si>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</si>
  <si>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</si>
  <si>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</si>
  <si>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</si>
  <si>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</si>
  <si>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</si>
  <si>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</si>
  <si>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</si>
  <si>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</si>
  <si>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</si>
  <si>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</si>
  <si>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</si>
  <si>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</si>
  <si>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</si>
  <si>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</si>
  <si>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</si>
  <si>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</si>
  <si>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</si>
  <si>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</si>
  <si>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</si>
  <si>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</si>
  <si>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</si>
  <si>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</si>
  <si>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</si>
  <si>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</si>
  <si>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</si>
  <si>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</si>
  <si>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</si>
  <si>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</si>
  <si>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</si>
  <si>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</si>
  <si>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</si>
  <si>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</si>
  <si>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</si>
  <si>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</si>
  <si>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</si>
  <si>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</si>
  <si>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</si>
  <si>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</si>
  <si>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</si>
  <si>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</si>
  <si>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</si>
  <si>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</si>
  <si>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</si>
  <si>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</si>
  <si>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</si>
  <si>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</si>
  <si>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</si>
  <si>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</si>
  <si>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</si>
  <si>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</si>
  <si>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</si>
  <si>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</si>
  <si>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</si>
  <si>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</si>
  <si>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</si>
  <si>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</si>
  <si>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</si>
  <si>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</si>
  <si>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</si>
  <si>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</si>
  <si>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</si>
  <si>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</si>
  <si>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</si>
  <si>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</si>
  <si>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</si>
  <si>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</si>
  <si>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</si>
  <si>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</si>
  <si>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</si>
  <si>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</si>
  <si>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</si>
  <si>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</si>
  <si>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</si>
  <si>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</si>
  <si>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</si>
  <si>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</si>
  <si>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</si>
  <si>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</si>
  <si>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</si>
  <si>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</si>
  <si>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</si>
  <si>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</si>
  <si>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</si>
  <si>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</si>
  <si>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</si>
  <si>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</si>
  <si>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</si>
  <si>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</si>
  <si>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</si>
  <si>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</si>
  <si>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</si>
  <si>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</si>
  <si>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</si>
  <si>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</si>
  <si>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</si>
  <si>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</si>
  <si>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</si>
  <si>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</si>
  <si>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</si>
  <si>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</si>
  <si>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</si>
  <si>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</si>
  <si>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</si>
  <si>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</si>
  <si>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</si>
  <si>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</si>
  <si>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</si>
  <si>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</si>
  <si>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</si>
  <si>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</si>
  <si>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</si>
  <si>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</si>
  <si>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</si>
  <si>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</si>
  <si>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</si>
  <si>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</si>
  <si>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</si>
  <si>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</si>
  <si>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</si>
  <si>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</si>
  <si>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</si>
  <si>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</si>
  <si>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</si>
  <si>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</si>
  <si>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</si>
  <si>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</si>
  <si>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</si>
  <si>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</si>
  <si>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</si>
  <si>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</si>
  <si>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</si>
  <si>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</si>
  <si>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</si>
  <si>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</si>
  <si>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</si>
  <si>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</si>
  <si>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</si>
  <si>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</si>
  <si>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</si>
  <si>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</si>
  <si>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</si>
  <si>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</si>
  <si>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</si>
  <si>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</si>
  <si>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</si>
  <si>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</si>
  <si>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</si>
  <si>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</si>
  <si>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</si>
  <si>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</si>
  <si>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</si>
  <si>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</si>
  <si>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</si>
  <si>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</si>
  <si>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</si>
  <si>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</si>
  <si>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</si>
  <si>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</si>
  <si>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</si>
  <si>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</si>
  <si>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</si>
  <si>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</si>
  <si>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</si>
  <si>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</si>
  <si>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</si>
  <si>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</si>
  <si>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</si>
  <si>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</si>
  <si>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</si>
  <si>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</si>
  <si>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</si>
  <si>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</si>
  <si>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</si>
  <si>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</si>
  <si>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</si>
  <si>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</si>
  <si>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</si>
  <si>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</si>
  <si>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</si>
  <si>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</si>
  <si>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</si>
  <si>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</si>
  <si>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</si>
  <si>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</si>
  <si>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</si>
  <si>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</si>
  <si>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</si>
  <si>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</si>
  <si>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</si>
  <si>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</si>
  <si>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</si>
  <si>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</si>
  <si>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</si>
  <si>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</si>
  <si>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</si>
  <si>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</si>
  <si>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</si>
  <si>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</si>
  <si>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</si>
  <si>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</si>
  <si>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</si>
  <si>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</si>
  <si>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</si>
  <si>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</si>
  <si>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</si>
  <si>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</si>
  <si>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</si>
  <si>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</si>
  <si>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</si>
  <si>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</si>
  <si>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</si>
  <si>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</si>
  <si>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</si>
  <si>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</si>
  <si>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</si>
  <si>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</si>
  <si>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</si>
  <si>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</si>
  <si>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</si>
  <si>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</si>
  <si>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</si>
  <si>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</si>
  <si>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</si>
  <si>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</si>
  <si>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</si>
  <si>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</si>
  <si>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</si>
  <si>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</si>
  <si>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</si>
  <si>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</si>
  <si>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</si>
  <si>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</si>
  <si>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</si>
  <si>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</si>
  <si>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</si>
  <si>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</si>
  <si>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</si>
  <si>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</si>
  <si>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</si>
  <si>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</si>
  <si>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</si>
  <si>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</si>
  <si>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</si>
  <si>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</si>
  <si>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</si>
  <si>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</si>
  <si>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</si>
  <si>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</si>
  <si>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</si>
  <si>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</si>
  <si>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</si>
  <si>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</si>
  <si>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</si>
  <si>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</si>
  <si>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</si>
  <si>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</si>
  <si>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</si>
  <si>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</si>
  <si>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</si>
  <si>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</si>
  <si>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</si>
  <si>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</si>
  <si>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</si>
  <si>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</si>
  <si>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</si>
  <si>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</si>
  <si>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</si>
  <si>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</si>
  <si>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</si>
  <si>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</si>
  <si>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</si>
  <si>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</si>
  <si>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</si>
  <si>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</si>
  <si>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</si>
  <si>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</si>
  <si>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</si>
  <si>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</si>
  <si>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</si>
  <si>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</si>
  <si>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</si>
  <si>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</si>
  <si>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</si>
  <si>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</si>
  <si>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</si>
  <si>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</si>
  <si>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</si>
  <si>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</si>
  <si>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</si>
  <si>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</si>
  <si>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</si>
  <si>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</si>
  <si>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</si>
  <si>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</si>
  <si>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</si>
  <si>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</si>
  <si>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</si>
  <si>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</si>
  <si>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</si>
  <si>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</si>
  <si>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</si>
  <si>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</si>
  <si>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</si>
  <si>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</si>
  <si>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</si>
  <si>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</si>
  <si>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</si>
  <si>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</si>
  <si>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</si>
  <si>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</si>
  <si>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</si>
  <si>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</si>
  <si>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</si>
  <si>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</si>
  <si>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</si>
  <si>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</si>
  <si>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</si>
  <si>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</si>
  <si>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</si>
  <si>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</si>
  <si>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</si>
  <si>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</si>
  <si>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</si>
  <si>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</si>
  <si>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</si>
  <si>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</si>
  <si>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</si>
  <si>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</si>
  <si>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</si>
  <si>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</si>
  <si>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</si>
  <si>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</si>
  <si>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</si>
  <si>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</si>
  <si>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</si>
  <si>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</si>
  <si>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</si>
  <si>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</si>
  <si>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</si>
  <si>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</si>
  <si>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</si>
  <si>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</si>
  <si>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</si>
  <si>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</si>
  <si>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</si>
  <si>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</si>
  <si>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</si>
  <si>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</si>
  <si>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</si>
  <si>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</si>
  <si>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</si>
  <si>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</si>
  <si>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</si>
  <si>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</si>
  <si>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</si>
  <si>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</si>
  <si>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</si>
  <si>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</si>
  <si>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</si>
  <si>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</si>
  <si>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</si>
  <si>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</si>
  <si>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</si>
  <si>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</si>
  <si>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</si>
  <si>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</si>
  <si>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</si>
  <si>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</si>
  <si>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</si>
  <si>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</si>
  <si>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</si>
  <si>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</si>
  <si>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</si>
  <si>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</si>
  <si>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</si>
  <si>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</si>
  <si>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</si>
  <si>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</si>
  <si>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</si>
  <si>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</si>
  <si>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</si>
  <si>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</si>
  <si>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</si>
  <si>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</si>
  <si>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</si>
  <si>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</si>
  <si>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</si>
  <si>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</si>
  <si>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</si>
  <si>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</si>
  <si>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</si>
  <si>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</si>
  <si>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</si>
  <si>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</si>
  <si>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</si>
  <si>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</si>
  <si>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</si>
  <si>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</si>
  <si>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</si>
  <si>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</si>
  <si>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</si>
  <si>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</si>
  <si>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</si>
  <si>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</si>
  <si>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</si>
  <si>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</si>
  <si>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</si>
  <si>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</si>
  <si>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</si>
  <si>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</si>
  <si>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</si>
  <si>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</si>
  <si>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</si>
  <si>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</si>
  <si>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</si>
  <si>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</si>
  <si>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</si>
  <si>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</si>
  <si>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</si>
  <si>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</si>
  <si>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</si>
  <si>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</si>
  <si>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</si>
  <si>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</si>
  <si>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</si>
  <si>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</si>
  <si>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</si>
  <si>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</si>
  <si>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</si>
  <si>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</si>
  <si>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</si>
  <si>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</si>
  <si>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</si>
  <si>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</si>
  <si>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</si>
  <si>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</si>
  <si>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</si>
  <si>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</si>
  <si>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</si>
  <si>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</si>
  <si>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</si>
  <si>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</si>
  <si>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</si>
  <si>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</si>
  <si>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</si>
  <si>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</si>
  <si>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</si>
  <si>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</si>
  <si>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</si>
  <si>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</si>
  <si>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</si>
  <si>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</si>
  <si>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</si>
  <si>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</si>
  <si>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</si>
  <si>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</si>
  <si>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</si>
  <si>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</si>
  <si>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</si>
  <si>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</si>
  <si>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</si>
  <si>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</si>
  <si>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</si>
  <si>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</si>
  <si>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</si>
  <si>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</si>
  <si>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</si>
  <si>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</si>
  <si>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</si>
  <si>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</si>
  <si>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</si>
  <si>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</si>
  <si>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</si>
  <si>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</si>
  <si>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</si>
  <si>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</si>
  <si>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</si>
  <si>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</si>
  <si>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</si>
  <si>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</si>
  <si>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</si>
  <si>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</si>
  <si>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</si>
  <si>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</si>
  <si>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</si>
  <si>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</si>
  <si>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</si>
  <si>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</si>
  <si>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</si>
  <si>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</si>
  <si>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</si>
  <si>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</si>
  <si>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</si>
  <si>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</si>
  <si>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</si>
  <si>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</si>
  <si>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</si>
  <si>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</si>
  <si>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</si>
  <si>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</si>
  <si>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</si>
  <si>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</si>
  <si>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</si>
  <si>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</si>
  <si>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</si>
  <si>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</si>
  <si>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</si>
  <si>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</si>
  <si>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</si>
  <si>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</si>
  <si>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</si>
  <si>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</si>
  <si>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</si>
  <si>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</si>
  <si>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</si>
  <si>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</si>
  <si>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</si>
  <si>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</si>
  <si>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</si>
  <si>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</si>
  <si>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</si>
  <si>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</si>
  <si>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</si>
  <si>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</si>
  <si>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</si>
  <si>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</si>
  <si>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</si>
  <si>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</si>
  <si>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</si>
  <si>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</si>
  <si>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</si>
  <si>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</si>
  <si>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</si>
  <si>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</si>
  <si>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</si>
  <si>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</si>
  <si>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</si>
  <si>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</si>
  <si>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</si>
  <si>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</si>
  <si>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</si>
  <si>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</si>
  <si>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</si>
  <si>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</si>
  <si>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</si>
  <si>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</si>
  <si>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</si>
  <si>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</si>
  <si>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</si>
  <si>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</si>
  <si>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</si>
  <si>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</si>
  <si>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</si>
  <si>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</si>
  <si>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</si>
  <si>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</si>
  <si>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</si>
  <si>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</si>
  <si>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</si>
  <si>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</si>
  <si>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</si>
  <si>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</si>
  <si>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</si>
  <si>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</si>
  <si>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</si>
  <si>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</si>
  <si>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</si>
  <si>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</si>
  <si>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</si>
  <si>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</si>
  <si>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</si>
  <si>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</si>
  <si>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</si>
  <si>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</si>
  <si>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</si>
  <si>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</si>
  <si>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</si>
  <si>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</si>
  <si>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</si>
  <si>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</si>
  <si>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</si>
  <si>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</si>
  <si>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</si>
  <si>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</si>
  <si>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</si>
  <si>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</si>
  <si>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</si>
  <si>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</si>
  <si>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</si>
  <si>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</si>
  <si>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</si>
  <si>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</si>
  <si>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</si>
  <si>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</si>
  <si>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</si>
  <si>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</si>
  <si>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</si>
  <si>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</si>
  <si>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</si>
  <si>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</si>
  <si>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</si>
  <si>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</si>
  <si>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</si>
  <si>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</si>
  <si>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</si>
  <si>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</si>
  <si>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</si>
  <si>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</si>
  <si>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</si>
  <si>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</si>
  <si>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</si>
  <si>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</si>
  <si>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</si>
  <si>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</si>
  <si>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</si>
  <si>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</si>
  <si>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</si>
  <si>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</si>
  <si>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</si>
  <si>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</si>
  <si>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</si>
  <si>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</si>
  <si>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</si>
  <si>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</si>
  <si>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</si>
  <si>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</si>
  <si>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</si>
  <si>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</si>
  <si>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</si>
  <si>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</si>
  <si>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</si>
  <si>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</si>
  <si>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</si>
  <si>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</si>
  <si>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</si>
  <si>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</si>
  <si>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</si>
  <si>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</si>
  <si>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</si>
  <si>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</si>
  <si>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</si>
  <si>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</si>
  <si>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</si>
  <si>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</si>
  <si>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</si>
  <si>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</si>
  <si>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</si>
  <si>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</si>
  <si>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</si>
  <si>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</si>
  <si>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</si>
  <si>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</si>
  <si>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</si>
  <si>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</si>
  <si>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</si>
  <si>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</si>
  <si>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</si>
  <si>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</si>
  <si>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</si>
  <si>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</si>
  <si>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</si>
  <si>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</si>
  <si>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</si>
  <si>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</si>
  <si>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</si>
  <si>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</si>
  <si>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</si>
  <si>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</si>
  <si>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</si>
  <si>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</si>
  <si>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</si>
  <si>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</si>
  <si>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</si>
  <si>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</si>
  <si>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</si>
  <si>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</si>
  <si>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</si>
  <si>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</si>
  <si>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</si>
  <si>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</si>
  <si>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</si>
  <si>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</si>
  <si>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</si>
  <si>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</si>
  <si>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</si>
  <si>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</si>
  <si>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</si>
  <si>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</si>
  <si>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</si>
  <si>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</si>
  <si>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</si>
  <si>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</si>
  <si>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</si>
  <si>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</si>
  <si>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</si>
  <si>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</si>
  <si>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</si>
  <si>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</si>
  <si>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</si>
  <si>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</si>
  <si>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</si>
  <si>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</si>
  <si>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</si>
  <si>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</si>
  <si>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</si>
  <si>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</si>
  <si>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</si>
  <si>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</si>
  <si>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</si>
  <si>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</si>
  <si>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</si>
  <si>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</si>
  <si>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</si>
  <si>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</si>
  <si>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</si>
  <si>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</si>
  <si>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</si>
  <si>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</si>
  <si>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</si>
  <si>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</si>
  <si>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</si>
  <si>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</si>
  <si>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</si>
  <si>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</si>
  <si>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</si>
  <si>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</si>
  <si>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</si>
  <si>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</si>
  <si>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</si>
  <si>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</si>
  <si>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</si>
  <si>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</si>
  <si>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</si>
  <si>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</si>
  <si>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</si>
  <si>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</si>
  <si>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</si>
  <si>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</si>
  <si>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</si>
  <si>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</si>
  <si>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</si>
  <si>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</si>
  <si>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</si>
  <si>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</si>
  <si>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</si>
  <si>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</si>
  <si>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</si>
  <si>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</si>
  <si>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</si>
  <si>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</si>
  <si>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</si>
  <si>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</si>
  <si>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</si>
  <si>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</si>
  <si>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</si>
  <si>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</si>
  <si>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</si>
  <si>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</si>
  <si>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</si>
  <si>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</si>
  <si>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</si>
  <si>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</si>
  <si>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</si>
  <si>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</si>
  <si>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</si>
  <si>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</si>
  <si>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</si>
  <si>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</si>
  <si>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</si>
  <si>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</si>
  <si>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</si>
  <si>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</si>
  <si>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</si>
  <si>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</si>
  <si>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</si>
  <si>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</si>
  <si>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</si>
  <si>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</si>
  <si>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</si>
  <si>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</si>
  <si>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</si>
  <si>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</si>
  <si>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</si>
  <si>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</si>
  <si>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</si>
  <si>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</si>
  <si>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</si>
  <si>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</si>
  <si>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</si>
  <si>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</si>
  <si>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</si>
  <si>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</si>
  <si>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</si>
  <si>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</si>
  <si>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</si>
  <si>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</si>
  <si>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</si>
  <si>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</si>
  <si>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</si>
  <si>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</si>
  <si>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</si>
  <si>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</si>
  <si>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</si>
  <si>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</si>
  <si>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</si>
  <si>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</si>
  <si>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</si>
  <si>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</si>
  <si>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</si>
  <si>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</si>
  <si>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</si>
  <si>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</si>
  <si>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</si>
  <si>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</si>
  <si>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</si>
  <si>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</si>
  <si>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</si>
  <si>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</si>
  <si>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</si>
  <si>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</si>
  <si>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</si>
  <si>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</si>
  <si>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</si>
  <si>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</si>
  <si>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</si>
  <si>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</si>
  <si>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</si>
  <si>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</si>
  <si>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</si>
  <si>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</si>
  <si>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</si>
  <si>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</si>
  <si>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</si>
  <si>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</si>
  <si>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</si>
  <si>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</si>
  <si>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</si>
  <si>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</si>
  <si>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</si>
  <si>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</si>
  <si>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</si>
  <si>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</si>
  <si>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</si>
  <si>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</si>
  <si>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</si>
  <si>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</si>
  <si>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</si>
  <si>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</si>
  <si>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</si>
  <si>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</si>
  <si>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</si>
  <si>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</si>
  <si>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</si>
  <si>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</si>
  <si>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</si>
  <si>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</si>
  <si>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</si>
  <si>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</si>
  <si>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</si>
  <si>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</si>
  <si>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</si>
  <si>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</si>
  <si>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</si>
  <si>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</si>
  <si>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</si>
  <si>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</si>
  <si>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</si>
  <si>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</si>
  <si>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</si>
  <si>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</si>
  <si>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</si>
  <si>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</si>
  <si>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</si>
  <si>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</si>
  <si>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</si>
  <si>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</si>
  <si>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</si>
  <si>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</si>
  <si>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</si>
  <si>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</si>
  <si>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</si>
  <si>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</si>
  <si>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</si>
  <si>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</si>
  <si>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</si>
  <si>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</si>
  <si>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</si>
  <si>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</si>
  <si>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</si>
  <si>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</si>
  <si>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</si>
  <si>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</si>
  <si>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</si>
  <si>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</si>
  <si>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</si>
  <si>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</si>
  <si>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</si>
  <si>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</si>
  <si>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</si>
  <si>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</si>
  <si>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</si>
  <si>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</si>
  <si>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</si>
  <si>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</si>
  <si>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</si>
  <si>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</si>
  <si>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</si>
  <si>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</si>
  <si>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</si>
  <si>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</si>
  <si>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</si>
  <si>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</si>
  <si>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</si>
  <si>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</si>
  <si>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</si>
  <si>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</si>
  <si>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</si>
  <si>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</si>
  <si>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</si>
  <si>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</si>
  <si>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</si>
  <si>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</si>
  <si>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</si>
  <si>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</si>
  <si>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</si>
  <si>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</si>
  <si>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</si>
  <si>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</si>
  <si>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</si>
  <si>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</si>
  <si>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</si>
  <si>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</si>
  <si>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</si>
  <si>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</si>
  <si>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</si>
  <si>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</si>
  <si>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</si>
  <si>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</si>
  <si>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</si>
  <si>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</si>
  <si>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</si>
  <si>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</si>
  <si>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</si>
  <si>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</si>
  <si>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</si>
  <si>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</si>
  <si>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</si>
  <si>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</si>
  <si>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</si>
  <si>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</si>
  <si>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</si>
  <si>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</si>
  <si>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</si>
  <si>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</si>
  <si>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</si>
  <si>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</si>
  <si>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</si>
  <si>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</si>
  <si>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</si>
  <si>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</si>
  <si>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</si>
  <si>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</si>
  <si>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</si>
  <si>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</si>
  <si>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</si>
  <si>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</si>
  <si>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</si>
  <si>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</si>
  <si>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</si>
  <si>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</si>
  <si>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</si>
  <si>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</si>
  <si>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</si>
  <si>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</si>
  <si>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</si>
  <si>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</si>
  <si>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</si>
  <si>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</si>
  <si>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</si>
  <si>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</si>
  <si>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</si>
  <si>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</si>
  <si>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</si>
  <si>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</si>
  <si>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</si>
  <si>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</si>
  <si>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</si>
  <si>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</si>
  <si>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</si>
  <si>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</si>
  <si>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</si>
  <si>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</si>
  <si>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</si>
  <si>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</si>
  <si>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</si>
  <si>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</si>
  <si>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</si>
  <si>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</si>
  <si>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</si>
  <si>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</si>
  <si>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</si>
  <si>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</si>
  <si>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</si>
  <si>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</si>
  <si>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</si>
  <si>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</si>
  <si>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</si>
  <si>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</si>
  <si>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</si>
  <si>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</si>
  <si>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</si>
  <si>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</si>
  <si>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</si>
  <si>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</si>
  <si>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</si>
  <si>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</si>
  <si>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</si>
  <si>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</si>
  <si>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</si>
  <si>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</si>
  <si>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</si>
  <si>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</si>
  <si>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</si>
  <si>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</si>
  <si>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</si>
  <si>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</si>
  <si>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</si>
  <si>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</si>
  <si>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</si>
  <si>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</si>
  <si>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</si>
  <si>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</si>
  <si>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</si>
  <si>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</si>
  <si>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</si>
  <si>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</si>
  <si>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</si>
  <si>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</si>
  <si>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</si>
  <si>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</si>
  <si>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</si>
  <si>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</si>
  <si>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</si>
  <si>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</si>
  <si>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</si>
  <si>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</si>
  <si>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</si>
  <si>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</si>
  <si>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</si>
  <si>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</si>
  <si>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</si>
  <si>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</si>
  <si>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</si>
  <si>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</si>
  <si>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</si>
  <si>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</si>
  <si>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</si>
  <si>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</si>
  <si>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</si>
  <si>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</si>
  <si>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</si>
  <si>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</si>
  <si>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</si>
  <si>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</si>
  <si>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</si>
  <si>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</si>
  <si>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</si>
  <si>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</si>
  <si>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</si>
  <si>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</si>
  <si>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</si>
  <si>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</si>
  <si>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</si>
  <si>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</si>
  <si>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</si>
  <si>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</si>
  <si>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</si>
  <si>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</si>
  <si>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</si>
  <si>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</si>
  <si>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</si>
  <si>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</si>
  <si>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</si>
  <si>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</si>
  <si>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</si>
  <si>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</si>
  <si>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</si>
  <si>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</si>
  <si>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</si>
  <si>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</si>
  <si>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</si>
  <si>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</si>
  <si>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</si>
  <si>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</si>
  <si>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</si>
  <si>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</si>
  <si>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</si>
  <si>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</si>
  <si>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</si>
  <si>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</si>
  <si>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</si>
  <si>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</si>
  <si>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</si>
  <si>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</si>
  <si>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</si>
  <si>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</si>
  <si>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</si>
  <si>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</si>
  <si>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</si>
  <si>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</si>
  <si>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</si>
  <si>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</si>
  <si>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</si>
  <si>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</si>
  <si>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</si>
  <si>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</si>
  <si>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</si>
  <si>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</si>
  <si>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</si>
  <si>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</si>
  <si>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</si>
  <si>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</si>
  <si>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</si>
  <si>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</si>
  <si>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</si>
  <si>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</si>
  <si>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</si>
  <si>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</si>
  <si>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</si>
  <si>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</si>
  <si>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</si>
  <si>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</si>
  <si>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</si>
  <si>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</si>
  <si>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</si>
  <si>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</si>
  <si>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</si>
  <si>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</si>
  <si>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</si>
  <si>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</si>
  <si>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</si>
  <si>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</si>
  <si>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</si>
  <si>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</si>
  <si>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</si>
  <si>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</si>
  <si>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</si>
  <si>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</si>
  <si>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</si>
  <si>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</si>
  <si>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</si>
  <si>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</si>
  <si>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</si>
  <si>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</si>
  <si>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</si>
  <si>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</si>
  <si>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</si>
  <si>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</si>
  <si>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</si>
  <si>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</si>
  <si>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</si>
  <si>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</si>
  <si>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</si>
  <si>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</si>
  <si>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</si>
  <si>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</si>
  <si>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</si>
  <si>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</si>
  <si>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</si>
  <si>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</si>
  <si>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</si>
  <si>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</si>
  <si>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</si>
  <si>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</si>
  <si>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</si>
  <si>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</si>
  <si>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</si>
  <si>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</si>
  <si>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</si>
  <si>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</si>
  <si>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</si>
  <si>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</si>
  <si>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</si>
  <si>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</si>
  <si>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</si>
  <si>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</si>
  <si>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</si>
  <si>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</si>
  <si>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</si>
  <si>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</si>
  <si>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</si>
  <si>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</si>
  <si>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</si>
  <si>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</si>
  <si>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</si>
  <si>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</si>
  <si>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</si>
  <si>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</si>
  <si>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</si>
  <si>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</si>
  <si>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</si>
  <si>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</si>
  <si>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</si>
  <si>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</si>
  <si>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</si>
  <si>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</si>
  <si>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</si>
  <si>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</si>
  <si>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</si>
  <si>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</si>
  <si>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</si>
  <si>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</si>
  <si>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</si>
  <si>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</si>
  <si>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</si>
  <si>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</si>
  <si>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</si>
  <si>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</si>
  <si>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</si>
  <si>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</si>
  <si>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</si>
  <si>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</si>
  <si>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</si>
  <si>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</si>
  <si>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</si>
  <si>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</si>
  <si>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</si>
  <si>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</si>
  <si>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</si>
  <si>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</si>
  <si>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</si>
  <si>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</si>
  <si>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</si>
  <si>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</si>
  <si>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</si>
  <si>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</si>
  <si>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</si>
  <si>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</si>
  <si>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</si>
  <si>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</si>
  <si>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</si>
  <si>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</si>
  <si>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</si>
  <si>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</si>
  <si>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</si>
  <si>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</si>
  <si>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</si>
  <si>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</si>
  <si>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</si>
  <si>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</si>
  <si>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</si>
  <si>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</si>
  <si>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</si>
  <si>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</si>
  <si>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</si>
  <si>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</si>
  <si>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</si>
  <si>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</si>
  <si>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</si>
  <si>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</si>
  <si>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</si>
  <si>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</si>
  <si>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</si>
  <si>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</si>
  <si>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</si>
  <si>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</si>
  <si>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</si>
  <si>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</si>
  <si>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</si>
  <si>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</si>
  <si>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</si>
  <si>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</si>
  <si>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</si>
  <si>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</si>
  <si>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</si>
  <si>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</si>
  <si>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</si>
  <si>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</si>
  <si>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</si>
  <si>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</si>
  <si>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</si>
  <si>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</si>
  <si>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</si>
  <si>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</si>
  <si>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</si>
  <si>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</si>
  <si>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</si>
  <si>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</si>
  <si>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</si>
  <si>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</si>
  <si>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</si>
  <si>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</si>
  <si>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</si>
  <si>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</si>
  <si>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</si>
  <si>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</si>
  <si>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</si>
  <si>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</si>
  <si>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</si>
  <si>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</si>
  <si>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</si>
  <si>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</si>
  <si>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</si>
  <si>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</si>
  <si>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</si>
  <si>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</si>
  <si>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</si>
  <si>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</si>
  <si>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</si>
  <si>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</si>
  <si>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</si>
  <si>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</si>
  <si>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</si>
  <si>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</si>
  <si>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</si>
  <si>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</si>
  <si>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</si>
  <si>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</si>
  <si>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</si>
  <si>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</si>
  <si>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</si>
  <si>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</si>
  <si>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</si>
  <si>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</si>
  <si>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</si>
  <si>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</si>
  <si>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</si>
  <si>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</si>
  <si>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</si>
  <si>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</si>
  <si>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</si>
  <si>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</si>
  <si>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</si>
  <si>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</si>
  <si>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</si>
  <si>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</si>
  <si>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</si>
  <si>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</si>
  <si>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</si>
  <si>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</si>
  <si>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</si>
  <si>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</si>
  <si>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</si>
  <si>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</si>
  <si>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</si>
  <si>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</si>
  <si>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</si>
  <si>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</si>
  <si>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</si>
  <si>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</si>
  <si>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</si>
  <si>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</si>
  <si>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</si>
  <si>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</si>
  <si>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</si>
  <si>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</si>
  <si>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</si>
  <si>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</si>
  <si>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</si>
  <si>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</si>
  <si>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</si>
  <si>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</si>
  <si>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</si>
  <si>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</si>
  <si>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</si>
  <si>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</si>
  <si>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</si>
  <si>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</si>
  <si>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</si>
  <si>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</si>
  <si>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</si>
  <si>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</si>
  <si>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</si>
  <si>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</si>
  <si>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</si>
  <si>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</si>
  <si>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</si>
  <si>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</si>
  <si>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</si>
  <si>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</si>
  <si>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</si>
  <si>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</si>
  <si>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</si>
  <si>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</si>
  <si>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</si>
  <si>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</si>
  <si>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</si>
  <si>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</si>
  <si>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</si>
  <si>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</si>
  <si>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</si>
  <si>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</si>
  <si>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</si>
  <si>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</si>
  <si>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</si>
  <si>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</si>
  <si>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</si>
  <si>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</si>
  <si>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</si>
  <si>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</si>
  <si>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</si>
  <si>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</si>
  <si>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</si>
  <si>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</si>
  <si>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</si>
  <si>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</si>
  <si>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</si>
  <si>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</si>
  <si>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</si>
  <si>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</si>
  <si>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</si>
  <si>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</si>
  <si>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</si>
  <si>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</si>
  <si>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</si>
  <si>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</si>
  <si>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</si>
  <si>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</si>
  <si>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</si>
  <si>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</si>
  <si>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</si>
  <si>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</si>
  <si>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</si>
  <si>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</si>
  <si>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</si>
  <si>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</si>
  <si>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</si>
  <si>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</si>
  <si>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</si>
  <si>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</si>
  <si>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</si>
  <si>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</si>
  <si>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</si>
  <si>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</si>
  <si>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</si>
  <si>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</si>
  <si>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</si>
  <si>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</si>
  <si>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</si>
  <si>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</si>
  <si>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</si>
  <si>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</si>
  <si>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</si>
  <si>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</si>
  <si>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</si>
  <si>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</si>
  <si>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</si>
  <si>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</si>
  <si>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</si>
  <si>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</si>
  <si>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</si>
  <si>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</si>
  <si>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</si>
  <si>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</si>
  <si>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</si>
  <si>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</si>
  <si>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</si>
  <si>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</si>
  <si>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</si>
  <si>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</si>
  <si>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</si>
  <si>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</si>
  <si>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</si>
  <si>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</si>
  <si>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</si>
  <si>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</si>
  <si>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</si>
  <si>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</si>
  <si>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</si>
  <si>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</si>
  <si>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</si>
  <si>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</si>
  <si>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</si>
  <si>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</si>
  <si>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</si>
  <si>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</si>
  <si>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</si>
  <si>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</si>
  <si>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</si>
  <si>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</si>
  <si>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</si>
  <si>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</si>
  <si>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</si>
  <si>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</si>
  <si>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</si>
  <si>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</si>
  <si>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</si>
  <si>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</si>
  <si>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</si>
  <si>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</si>
  <si>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</si>
  <si>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</si>
  <si>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</si>
  <si>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</si>
  <si>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</si>
  <si>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</si>
  <si>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</si>
  <si>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</si>
  <si>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</si>
  <si>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</si>
  <si>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</si>
  <si>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</si>
  <si>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</si>
  <si>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</si>
  <si>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</si>
  <si>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</si>
  <si>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</si>
  <si>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</si>
  <si>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</si>
  <si>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</si>
  <si>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</si>
  <si>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</si>
  <si>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</si>
  <si>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</si>
  <si>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</si>
  <si>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</si>
  <si>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</si>
  <si>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</si>
  <si>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</si>
  <si>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</si>
  <si>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</si>
  <si>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</si>
  <si>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</si>
  <si>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</si>
  <si>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</si>
  <si>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</si>
  <si>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</si>
  <si>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</si>
  <si>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</si>
  <si>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</si>
  <si>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</si>
  <si>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</si>
  <si>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</si>
  <si>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</si>
  <si>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</si>
  <si>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</si>
  <si>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</si>
  <si>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</si>
  <si>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</si>
  <si>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</si>
  <si>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</si>
  <si>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</si>
  <si>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</si>
  <si>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</si>
  <si>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</si>
  <si>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</si>
  <si>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</si>
  <si>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</si>
  <si>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</si>
  <si>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</si>
  <si>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</si>
  <si>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</si>
  <si>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</si>
  <si>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</si>
  <si>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</si>
  <si>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</si>
  <si>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</si>
  <si>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</si>
  <si>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</si>
  <si>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</si>
  <si>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</si>
  <si>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</si>
  <si>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</si>
  <si>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</si>
  <si>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</si>
  <si>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</si>
  <si>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</si>
  <si>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</si>
  <si>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</si>
  <si>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</si>
  <si>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</si>
  <si>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</si>
  <si>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</si>
  <si>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</si>
  <si>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</si>
  <si>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</si>
  <si>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</si>
  <si>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</si>
  <si>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</si>
  <si>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</si>
  <si>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</si>
  <si>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</si>
  <si>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</si>
  <si>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</si>
  <si>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</si>
  <si>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</si>
  <si>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</si>
  <si>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</si>
  <si>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</si>
  <si>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</si>
  <si>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</si>
  <si>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</si>
  <si>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</si>
  <si>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</si>
  <si>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</si>
  <si>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</si>
  <si>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</si>
  <si>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</si>
  <si>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</si>
  <si>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</si>
  <si>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</si>
  <si>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</si>
  <si>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</si>
  <si>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</si>
  <si>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</si>
  <si>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</si>
  <si>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</si>
  <si>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</si>
  <si>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</si>
  <si>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</si>
  <si>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</si>
  <si>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</si>
  <si>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</si>
  <si>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</si>
  <si>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</si>
  <si>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</si>
  <si>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</si>
  <si>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</si>
  <si>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</si>
  <si>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</si>
  <si>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</si>
  <si>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</si>
  <si>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</si>
  <si>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</si>
  <si>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</si>
  <si>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</si>
  <si>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</si>
  <si>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</si>
  <si>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</si>
  <si>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</si>
  <si>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</si>
  <si>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</si>
  <si>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</si>
  <si>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</si>
  <si>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</si>
  <si>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</si>
  <si>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</si>
  <si>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</si>
  <si>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</si>
  <si>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</si>
  <si>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</si>
  <si>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</si>
  <si>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</si>
  <si>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</si>
  <si>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</si>
  <si>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</si>
  <si>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</si>
  <si>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</si>
  <si>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</si>
  <si>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</si>
  <si>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</si>
  <si>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</si>
  <si>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</si>
  <si>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</si>
  <si>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</si>
  <si>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</si>
  <si>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</si>
  <si>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</si>
  <si>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</si>
  <si>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</si>
  <si>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</si>
  <si>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</si>
  <si>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</si>
  <si>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</si>
  <si>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</si>
  <si>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</si>
  <si>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</si>
  <si>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</si>
  <si>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</si>
  <si>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</si>
  <si>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</si>
  <si>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</si>
  <si>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</si>
  <si>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</si>
  <si>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</si>
  <si>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</si>
  <si>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</si>
  <si>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</si>
  <si>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</si>
  <si>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</si>
  <si>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</si>
  <si>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</si>
  <si>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</si>
  <si>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</si>
  <si>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</si>
  <si>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</si>
  <si>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</si>
  <si>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</si>
  <si>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</si>
  <si>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</si>
  <si>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</si>
  <si>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</si>
  <si>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</si>
  <si>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</si>
  <si>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</si>
  <si>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</si>
  <si>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</si>
  <si>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</si>
  <si>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</si>
  <si>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</si>
  <si>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</si>
  <si>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</si>
  <si>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</si>
  <si>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</si>
  <si>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</si>
  <si>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</si>
  <si>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</si>
  <si>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</si>
  <si>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</si>
  <si>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</si>
  <si>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</si>
  <si>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</si>
  <si>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</si>
  <si>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</si>
  <si>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</si>
  <si>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</si>
  <si>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</si>
  <si>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</si>
  <si>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</si>
  <si>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</si>
  <si>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</si>
  <si>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</si>
  <si>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</si>
  <si>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</si>
  <si>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</si>
  <si>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</si>
  <si>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</si>
  <si>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</si>
  <si>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</si>
  <si>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</si>
  <si>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</si>
  <si>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</si>
  <si>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</si>
  <si>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</si>
  <si>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</si>
  <si>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</si>
  <si>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</si>
  <si>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</si>
  <si>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</si>
  <si>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</si>
  <si>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</si>
  <si>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</si>
  <si>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</si>
  <si>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</si>
  <si>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</si>
  <si>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</si>
  <si>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</si>
  <si>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</si>
  <si>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</si>
  <si>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</si>
  <si>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</si>
  <si>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</si>
  <si>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</si>
  <si>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</si>
  <si>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</si>
  <si>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</si>
  <si>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</si>
  <si>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</si>
  <si>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</si>
  <si>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</si>
  <si>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</si>
  <si>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</si>
  <si>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</si>
  <si>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</si>
  <si>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</si>
  <si>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</si>
  <si>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</si>
  <si>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</si>
  <si>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</si>
  <si>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</si>
  <si>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</si>
  <si>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</si>
  <si>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</si>
  <si>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</si>
  <si>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</si>
  <si>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</si>
  <si>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</si>
  <si>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</si>
  <si>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</si>
  <si>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</si>
  <si>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</si>
  <si>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</si>
  <si>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</si>
  <si>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</si>
  <si>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</si>
  <si>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</si>
  <si>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</si>
  <si>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</si>
  <si>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</si>
  <si>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</si>
  <si>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</si>
  <si>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</si>
  <si>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</si>
  <si>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</si>
  <si>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</si>
  <si>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</si>
  <si>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</si>
  <si>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</si>
  <si>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</si>
  <si>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</si>
  <si>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</si>
  <si>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</si>
  <si>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</si>
  <si>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</si>
  <si>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</si>
  <si>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</si>
  <si>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</si>
  <si>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</si>
  <si>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</si>
  <si>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</si>
  <si>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</si>
  <si>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</si>
  <si>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</si>
  <si>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</si>
  <si>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</si>
  <si>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</si>
  <si>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</si>
  <si>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</si>
  <si>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</si>
  <si>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</si>
  <si>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</si>
  <si>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</si>
  <si>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</si>
  <si>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</si>
  <si>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</si>
  <si>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</si>
  <si>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</si>
  <si>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</si>
  <si>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</si>
  <si>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</si>
  <si>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</si>
  <si>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</si>
  <si>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</si>
  <si>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</si>
  <si>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</si>
  <si>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</si>
  <si>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</si>
  <si>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</si>
  <si>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</si>
  <si>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</si>
  <si>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</si>
  <si>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</si>
  <si>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</si>
  <si>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</si>
  <si>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</si>
  <si>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</si>
  <si>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</si>
  <si>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</si>
  <si>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</si>
  <si>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</si>
  <si>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</si>
  <si>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</si>
  <si>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</si>
  <si>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</si>
  <si>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</si>
  <si>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</si>
  <si>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</si>
  <si>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</si>
  <si>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</si>
  <si>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</si>
  <si>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</si>
  <si>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</si>
  <si>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</si>
  <si>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</si>
  <si>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</si>
  <si>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</si>
  <si>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</si>
  <si>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</si>
  <si>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</si>
  <si>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</si>
  <si>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</si>
  <si>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</si>
  <si>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</si>
  <si>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</si>
  <si>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</si>
  <si>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</si>
  <si>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</si>
  <si>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</si>
  <si>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</si>
  <si>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</si>
  <si>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</si>
  <si>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</si>
  <si>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</si>
  <si>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</si>
  <si>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</si>
  <si>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</si>
  <si>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</si>
  <si>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</si>
  <si>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</si>
  <si>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</si>
  <si>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</si>
  <si>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</si>
  <si>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</si>
  <si>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</si>
  <si>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</si>
  <si>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</si>
  <si>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</si>
  <si>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</si>
  <si>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</si>
  <si>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</si>
  <si>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</si>
  <si>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</si>
  <si>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</si>
  <si>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</si>
  <si>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</si>
  <si>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</si>
  <si>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</si>
  <si>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</si>
  <si>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</si>
  <si>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</si>
  <si>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</si>
  <si>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</si>
  <si>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</si>
  <si>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</si>
  <si>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</si>
  <si>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</si>
  <si>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</si>
  <si>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</si>
  <si>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</si>
  <si>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</si>
  <si>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</si>
  <si>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</si>
  <si>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</si>
  <si>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</si>
  <si>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</si>
  <si>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</si>
  <si>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</si>
  <si>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</si>
  <si>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</si>
  <si>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</si>
  <si>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</si>
  <si>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</si>
  <si>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</si>
  <si>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</si>
  <si>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</si>
  <si>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</si>
  <si>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</si>
  <si>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</si>
  <si>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</si>
  <si>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</si>
  <si>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</si>
  <si>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</si>
  <si>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</si>
  <si>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</si>
  <si>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</si>
  <si>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</si>
  <si>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</si>
  <si>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</si>
  <si>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</si>
  <si>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</si>
  <si>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</si>
  <si>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</si>
  <si>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</si>
  <si>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</si>
  <si>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</si>
  <si>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</si>
  <si>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</si>
  <si>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</si>
  <si>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</si>
  <si>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</si>
  <si>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</si>
  <si>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</si>
  <si>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</si>
  <si>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</si>
  <si>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</si>
  <si>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</si>
  <si>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</si>
  <si>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</si>
  <si>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</si>
  <si>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</si>
  <si>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</si>
  <si>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</si>
  <si>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</si>
  <si>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</si>
  <si>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</si>
  <si>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</si>
  <si>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</si>
  <si>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</si>
  <si>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</si>
  <si>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</si>
  <si>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</si>
  <si>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</si>
  <si>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</si>
  <si>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</si>
  <si>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</si>
  <si>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</si>
  <si>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</si>
  <si>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</si>
  <si>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</si>
  <si>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</si>
  <si>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</si>
  <si>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</si>
  <si>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</si>
  <si>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</si>
  <si>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</si>
  <si>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</si>
  <si>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</si>
  <si>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</si>
  <si>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</si>
  <si>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</si>
  <si>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</si>
  <si>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</si>
  <si>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</si>
  <si>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</si>
  <si>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</si>
  <si>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</si>
  <si>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</si>
  <si>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</si>
  <si>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</si>
  <si>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</si>
  <si>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</si>
  <si>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</si>
  <si>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</si>
  <si>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</si>
  <si>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</si>
  <si>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</si>
  <si>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</si>
  <si>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</si>
  <si>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</si>
  <si>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</si>
  <si>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</si>
  <si>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</si>
  <si>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</si>
  <si>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</si>
  <si>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</si>
  <si>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</si>
  <si>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</si>
  <si>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</si>
  <si>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</si>
  <si>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</si>
  <si>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</si>
  <si>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</si>
  <si>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</si>
  <si>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</si>
  <si>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</si>
  <si>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</si>
  <si>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</si>
  <si>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</si>
  <si>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</si>
  <si>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</si>
  <si>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</si>
  <si>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</si>
  <si>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</si>
  <si>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</si>
  <si>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</si>
  <si>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</si>
  <si>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</si>
  <si>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</si>
  <si>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</si>
  <si>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</si>
  <si>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</si>
  <si>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</si>
  <si>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</si>
  <si>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</si>
  <si>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</si>
  <si>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</si>
  <si>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</si>
  <si>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</si>
  <si>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</si>
  <si>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</si>
  <si>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</si>
  <si>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</si>
  <si>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</si>
  <si>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</si>
  <si>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</si>
  <si>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</si>
  <si>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</si>
  <si>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</si>
  <si>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</si>
  <si>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</si>
  <si>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</si>
  <si>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</si>
  <si>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</si>
  <si>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</si>
  <si>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</si>
  <si>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</si>
  <si>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</si>
  <si>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</si>
  <si>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</si>
  <si>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</si>
  <si>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</si>
  <si>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</si>
  <si>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</si>
  <si>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</si>
  <si>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</si>
  <si>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</si>
  <si>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</si>
  <si>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</si>
  <si>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</si>
  <si>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</si>
  <si>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</si>
  <si>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</si>
  <si>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</si>
  <si>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</si>
  <si>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</si>
  <si>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</si>
  <si>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</si>
  <si>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</si>
  <si>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</si>
  <si>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</si>
  <si>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</si>
  <si>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</si>
  <si>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</si>
  <si>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</si>
  <si>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</si>
  <si>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</si>
  <si>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</si>
  <si>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</si>
  <si>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</si>
  <si>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</si>
  <si>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</si>
  <si>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</si>
  <si>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</si>
  <si>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</si>
  <si>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</si>
  <si>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</si>
  <si>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</si>
  <si>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</si>
  <si>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</si>
  <si>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</si>
  <si>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</si>
  <si>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</si>
  <si>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</si>
  <si>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</si>
  <si>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</si>
  <si>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</si>
  <si>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</si>
  <si>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</si>
  <si>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</si>
  <si>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</si>
  <si>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</si>
  <si>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</si>
  <si>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</si>
  <si>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</si>
  <si>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</si>
  <si>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</si>
  <si>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</si>
  <si>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</si>
  <si>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</si>
  <si>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</si>
  <si>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</si>
  <si>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</si>
  <si>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</si>
  <si>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</si>
  <si>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</si>
  <si>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</si>
  <si>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</si>
  <si>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</si>
  <si>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</si>
  <si>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</si>
  <si>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</si>
  <si>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</si>
  <si>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</si>
  <si>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</si>
  <si>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</si>
  <si>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</si>
  <si>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</si>
  <si>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</si>
  <si>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</si>
  <si>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</si>
  <si>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</si>
  <si>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</si>
  <si>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</si>
  <si>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</si>
  <si>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</si>
  <si>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</si>
  <si>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</si>
  <si>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</si>
  <si>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</si>
  <si>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</si>
  <si>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</si>
  <si>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</si>
  <si>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</si>
  <si>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</si>
  <si>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</si>
  <si>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</si>
  <si>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</si>
  <si>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</si>
  <si>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</si>
  <si>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</si>
  <si>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</si>
  <si>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</si>
  <si>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</si>
  <si>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</si>
  <si>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</si>
  <si>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</si>
  <si>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</si>
  <si>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</si>
  <si>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</si>
  <si>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</si>
  <si>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</si>
  <si>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</si>
  <si>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</si>
  <si>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</si>
  <si>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</si>
  <si>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</si>
  <si>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</si>
  <si>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</si>
  <si>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</si>
  <si>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</si>
  <si>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</si>
  <si>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</si>
  <si>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</si>
  <si>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</si>
  <si>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</si>
  <si>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</si>
  <si>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</si>
  <si>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</si>
  <si>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</si>
  <si>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</si>
  <si>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</si>
  <si>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</si>
  <si>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</si>
  <si>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</si>
  <si>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</si>
  <si>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</si>
  <si>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</si>
  <si>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</si>
  <si>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</si>
  <si>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</si>
  <si>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</si>
  <si>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</si>
  <si>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</si>
  <si>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</si>
  <si>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</si>
  <si>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</si>
  <si>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</si>
  <si>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</si>
  <si>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</si>
  <si>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</si>
  <si>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</si>
  <si>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</si>
  <si>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</si>
  <si>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</si>
  <si>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</si>
  <si>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</si>
  <si>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</si>
  <si>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</si>
  <si>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</si>
  <si>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</si>
  <si>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</si>
  <si>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</si>
  <si>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</si>
  <si>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</si>
  <si>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</si>
  <si>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</si>
  <si>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</si>
  <si>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</si>
  <si>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</si>
  <si>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</si>
  <si>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</si>
  <si>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</si>
  <si>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</si>
  <si>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</si>
  <si>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</si>
  <si>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</si>
  <si>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</si>
  <si>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</si>
  <si>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</si>
  <si>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</si>
  <si>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</si>
  <si>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</si>
  <si>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</si>
  <si>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</si>
  <si>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</si>
  <si>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</si>
  <si>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</si>
  <si>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</si>
  <si>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</si>
  <si>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</si>
  <si>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</si>
  <si>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</si>
  <si>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</si>
  <si>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</si>
  <si>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</si>
  <si>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</si>
  <si>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</si>
  <si>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</si>
  <si>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</si>
  <si>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</si>
  <si>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</si>
  <si>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</si>
  <si>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</si>
  <si>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</si>
  <si>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</si>
  <si>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</si>
  <si>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</si>
  <si>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</si>
  <si>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</si>
  <si>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</si>
  <si>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</si>
  <si>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</si>
  <si>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</si>
  <si>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</si>
  <si>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</si>
  <si>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</si>
  <si>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</si>
  <si>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</si>
  <si>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</si>
  <si>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</si>
  <si>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</si>
  <si>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</si>
  <si>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</si>
  <si>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</si>
  <si>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</si>
  <si>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</si>
  <si>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</si>
  <si>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</si>
  <si>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</si>
  <si>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</si>
  <si>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</si>
  <si>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</si>
  <si>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</si>
  <si>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</si>
  <si>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</si>
  <si>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</si>
  <si>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</si>
  <si>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</si>
  <si>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</si>
  <si>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</si>
  <si>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</si>
  <si>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</si>
  <si>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</si>
  <si>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</si>
  <si>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</si>
  <si>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</si>
  <si>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</si>
  <si>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</si>
  <si>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</si>
  <si>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</si>
  <si>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</si>
  <si>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</si>
  <si>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</si>
  <si>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</si>
  <si>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</si>
  <si>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</si>
  <si>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</si>
  <si>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</si>
  <si>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</si>
  <si>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</si>
  <si>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</si>
  <si>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</si>
  <si>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</si>
  <si>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</si>
  <si>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</si>
  <si>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</si>
  <si>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</si>
  <si>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</si>
  <si>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</si>
  <si>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</si>
  <si>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</si>
  <si>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</si>
  <si>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</si>
  <si>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</si>
  <si>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</si>
  <si>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</si>
  <si>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</si>
  <si>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</si>
  <si>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</si>
  <si>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</si>
  <si>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</si>
  <si>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</si>
  <si>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</si>
  <si>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</si>
  <si>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</si>
  <si>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</si>
  <si>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</si>
  <si>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</si>
  <si>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</si>
  <si>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</si>
  <si>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</si>
  <si>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</si>
  <si>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</si>
  <si>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</si>
  <si>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</si>
  <si>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</si>
  <si>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</si>
  <si>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</si>
  <si>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</si>
  <si>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</si>
  <si>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</si>
  <si>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</si>
  <si>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</si>
  <si>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</si>
  <si>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</si>
  <si>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</si>
  <si>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</si>
  <si>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</si>
  <si>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</si>
  <si>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</si>
  <si>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</si>
  <si>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</si>
  <si>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</si>
  <si>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</si>
  <si>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</si>
  <si>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</si>
  <si>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</si>
  <si>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</si>
  <si>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</si>
  <si>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</si>
  <si>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</si>
  <si>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</si>
  <si>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</si>
  <si>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</si>
  <si>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</si>
  <si>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</si>
  <si>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</si>
  <si>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</si>
  <si>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</si>
  <si>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</si>
  <si>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</si>
  <si>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</si>
  <si>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</si>
  <si>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</si>
  <si>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</si>
  <si>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</si>
  <si>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</si>
  <si>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</si>
  <si>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</si>
  <si>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</si>
  <si>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</si>
  <si>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</si>
  <si>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</si>
  <si>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</si>
  <si>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</si>
  <si>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</si>
  <si>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</si>
  <si>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</si>
  <si>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</si>
  <si>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</si>
  <si>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</si>
  <si>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</si>
  <si>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</si>
  <si>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</si>
  <si>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</si>
  <si>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</si>
  <si>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</si>
  <si>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</si>
  <si>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</si>
  <si>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</si>
  <si>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</si>
  <si>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</si>
  <si>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</si>
  <si>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</si>
  <si>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</si>
  <si>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</si>
  <si>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</si>
  <si>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</si>
  <si>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</si>
  <si>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</si>
  <si>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</si>
  <si>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</si>
  <si>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</si>
  <si>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</si>
  <si>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</si>
  <si>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</si>
  <si>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</si>
  <si>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</si>
  <si>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</si>
  <si>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</si>
  <si>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</si>
  <si>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</si>
  <si>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</si>
  <si>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</si>
  <si>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</si>
  <si>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</si>
  <si>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</si>
  <si>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</si>
  <si>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</si>
  <si>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</si>
  <si>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</si>
  <si>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</si>
  <si>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</si>
  <si>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</si>
  <si>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</si>
  <si>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</si>
  <si>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</si>
  <si>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</si>
  <si>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</si>
  <si>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</si>
  <si>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</si>
  <si>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</si>
  <si>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</si>
  <si>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</si>
  <si>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</si>
  <si>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</si>
  <si>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</si>
  <si>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</si>
  <si>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</si>
  <si>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</si>
  <si>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</si>
  <si>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</si>
  <si>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</si>
  <si>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</si>
  <si>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</si>
  <si>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</si>
  <si>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</si>
  <si>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</si>
  <si>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</si>
  <si>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</si>
  <si>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</si>
  <si>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</si>
  <si>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</si>
  <si>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</si>
  <si>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</si>
  <si>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</si>
  <si>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</si>
  <si>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</si>
  <si>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</si>
  <si>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</si>
  <si>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</si>
  <si>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</si>
  <si>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</si>
  <si>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</si>
  <si>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</si>
  <si>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</si>
  <si>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</si>
  <si>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</si>
  <si>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</si>
  <si>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</si>
  <si>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</si>
  <si>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</si>
  <si>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</si>
  <si>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</si>
  <si>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</si>
  <si>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</si>
  <si>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</si>
  <si>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</si>
  <si>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</si>
  <si>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</si>
  <si>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</si>
  <si>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</si>
  <si>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</si>
  <si>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</si>
  <si>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</si>
  <si>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</si>
  <si>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</si>
  <si>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</si>
  <si>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</si>
  <si>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</si>
  <si>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</si>
  <si>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</si>
  <si>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</si>
  <si>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</si>
  <si>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</si>
  <si>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</si>
  <si>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</si>
  <si>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</si>
  <si>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</si>
  <si>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</si>
  <si>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</si>
  <si>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</si>
  <si>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</si>
  <si>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</si>
  <si>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</si>
  <si>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</si>
  <si>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</si>
  <si>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</si>
  <si>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</si>
  <si>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</si>
  <si>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</si>
  <si>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</si>
  <si>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</si>
  <si>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</si>
  <si>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</si>
  <si>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</si>
  <si>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</si>
  <si>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</si>
  <si>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</si>
  <si>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</si>
  <si>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</si>
  <si>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</si>
  <si>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</si>
  <si>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</si>
  <si>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</si>
  <si>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</si>
  <si>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</si>
  <si>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</si>
  <si>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</si>
  <si>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</si>
  <si>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</si>
  <si>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</si>
  <si>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</si>
  <si>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</si>
  <si>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</si>
  <si>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</si>
  <si>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</si>
  <si>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</si>
  <si>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</si>
  <si>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</si>
  <si>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</si>
  <si>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</si>
  <si>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</si>
  <si>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</si>
  <si>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</si>
  <si>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</si>
  <si>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</si>
  <si>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</si>
  <si>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</si>
  <si>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</si>
  <si>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</si>
  <si>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</si>
  <si>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</si>
  <si>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</si>
  <si>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</si>
  <si>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</si>
  <si>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</si>
  <si>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</si>
  <si>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</si>
  <si>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</si>
  <si>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</si>
  <si>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</si>
  <si>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</si>
  <si>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</si>
  <si>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</si>
  <si>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</si>
  <si>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</si>
  <si>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</si>
  <si>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</si>
  <si>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</si>
  <si>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</si>
  <si>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</si>
  <si>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</si>
  <si>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</si>
  <si>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</si>
  <si>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</si>
  <si>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</si>
  <si>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</si>
  <si>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</si>
  <si>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</si>
  <si>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</si>
  <si>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</si>
  <si>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</si>
  <si>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</si>
  <si>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</si>
  <si>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</si>
  <si>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</si>
  <si>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</si>
  <si>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</si>
  <si>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</si>
  <si>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</si>
  <si>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</si>
  <si>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</si>
  <si>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</si>
  <si>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</si>
  <si>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</si>
  <si>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</si>
  <si>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</si>
  <si>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</si>
  <si>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</si>
  <si>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</si>
  <si>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</si>
  <si>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</si>
  <si>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</si>
  <si>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</si>
  <si>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</si>
  <si>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</si>
  <si>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</si>
  <si>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</si>
  <si>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</si>
  <si>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</si>
  <si>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</si>
  <si>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</si>
  <si>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</si>
  <si>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</si>
  <si>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</si>
  <si>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</si>
  <si>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</si>
  <si>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</si>
  <si>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</si>
  <si>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</si>
  <si>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</si>
  <si>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</si>
  <si>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</si>
  <si>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</si>
  <si>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</si>
  <si>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</si>
  <si>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</si>
  <si>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</si>
  <si>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</si>
  <si>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</si>
  <si>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</si>
  <si>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</si>
  <si>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</si>
  <si>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</si>
  <si>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</si>
  <si>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</si>
  <si>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</si>
  <si>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</si>
  <si>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</si>
  <si>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</si>
  <si>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</si>
  <si>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</si>
  <si>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</si>
  <si>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</si>
  <si>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</si>
  <si>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</si>
  <si>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</si>
  <si>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</si>
  <si>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</si>
  <si>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</si>
  <si>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</si>
  <si>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</si>
  <si>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</si>
  <si>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</si>
  <si>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</si>
  <si>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</si>
  <si>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</si>
  <si>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</si>
  <si>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</si>
  <si>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</si>
  <si>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</si>
  <si>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</si>
  <si>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</si>
  <si>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</si>
  <si>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</si>
  <si>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</si>
  <si>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</si>
  <si>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</si>
  <si>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</si>
  <si>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</si>
  <si>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</si>
  <si>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</si>
  <si>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</si>
  <si>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</si>
  <si>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</si>
  <si>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</si>
  <si>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</si>
  <si>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</si>
  <si>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</si>
  <si>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</si>
  <si>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</si>
  <si>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</si>
  <si>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</si>
  <si>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</si>
  <si>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</si>
  <si>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</si>
  <si>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</si>
  <si>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</si>
  <si>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</si>
  <si>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</si>
  <si>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</si>
  <si>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</si>
  <si>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</si>
  <si>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</si>
  <si>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</si>
  <si>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</si>
  <si>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</si>
  <si>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</si>
  <si>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</si>
  <si>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</si>
  <si>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</si>
  <si>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</si>
  <si>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</si>
  <si>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</si>
  <si>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</si>
  <si>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</si>
  <si>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</si>
  <si>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</si>
  <si>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</si>
  <si>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</si>
  <si>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</si>
  <si>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</si>
  <si>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</si>
  <si>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</si>
  <si>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</si>
  <si>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</si>
  <si>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</si>
  <si>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</si>
  <si>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</si>
  <si>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</si>
  <si>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</si>
  <si>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</si>
  <si>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</si>
  <si>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</si>
  <si>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</si>
  <si>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</si>
  <si>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</si>
  <si>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</si>
  <si>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</si>
  <si>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</si>
  <si>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</si>
  <si>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</si>
  <si>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</si>
  <si>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</si>
  <si>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</si>
  <si>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</si>
  <si>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</si>
  <si>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</si>
  <si>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</si>
  <si>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</si>
  <si>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</si>
  <si>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</si>
  <si>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</si>
  <si>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</si>
  <si>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</si>
  <si>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</si>
  <si>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</si>
  <si>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</si>
  <si>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</si>
  <si>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</si>
  <si>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</si>
  <si>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</si>
  <si>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</si>
  <si>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</si>
  <si>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</si>
  <si>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</si>
  <si>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</si>
  <si>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</si>
  <si>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</si>
  <si>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</si>
  <si>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</si>
  <si>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</si>
  <si>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</si>
  <si>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</si>
  <si>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</si>
  <si>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</si>
  <si>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</si>
  <si>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</si>
  <si>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</si>
  <si>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</si>
  <si>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</si>
  <si>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</si>
  <si>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</si>
  <si>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</si>
  <si>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</si>
  <si>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</si>
  <si>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</si>
  <si>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</si>
  <si>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</si>
  <si>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</si>
  <si>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</si>
  <si>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</si>
  <si>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</si>
  <si>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</si>
  <si>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</si>
  <si>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</si>
  <si>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</si>
  <si>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</si>
  <si>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</si>
  <si>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</si>
  <si>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</si>
  <si>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</si>
  <si>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</si>
  <si>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</si>
  <si>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</si>
  <si>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</si>
  <si>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</si>
  <si>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</si>
  <si>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</si>
  <si>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</si>
  <si>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</si>
  <si>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</si>
  <si>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</si>
  <si>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</si>
  <si>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</si>
  <si>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</si>
  <si>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</si>
  <si>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</si>
  <si>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</si>
  <si>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</si>
  <si>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</si>
  <si>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</si>
  <si>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</si>
  <si>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</si>
  <si>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</si>
  <si>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</si>
  <si>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</si>
  <si>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</si>
  <si>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</si>
  <si>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</si>
  <si>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</si>
  <si>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</si>
  <si>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</si>
  <si>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</si>
  <si>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</si>
  <si>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</si>
  <si>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</si>
  <si>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</si>
  <si>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</si>
  <si>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</si>
  <si>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</si>
  <si>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</si>
  <si>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</si>
  <si>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</si>
  <si>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</si>
  <si>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</si>
  <si>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</si>
  <si>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</si>
  <si>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</si>
  <si>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</si>
  <si>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</si>
  <si>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</si>
  <si>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</si>
  <si>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</si>
  <si>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</si>
  <si>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</si>
  <si>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</si>
  <si>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</si>
  <si>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</si>
  <si>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</si>
  <si>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</si>
  <si>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</si>
  <si>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</si>
  <si>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</si>
  <si>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</si>
  <si>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</si>
  <si>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</si>
  <si>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</si>
  <si>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</si>
  <si>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</si>
  <si>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</si>
  <si>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</si>
  <si>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</si>
  <si>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</si>
  <si>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</si>
  <si>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</si>
  <si>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</si>
  <si>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</si>
  <si>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</si>
  <si>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</si>
  <si>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</si>
  <si>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</si>
  <si>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</si>
  <si>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</si>
  <si>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</si>
  <si>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</si>
  <si>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</si>
  <si>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</si>
  <si>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</si>
  <si>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</si>
  <si>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</si>
  <si>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</si>
  <si>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</si>
  <si>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</si>
  <si>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</si>
  <si>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</si>
  <si>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</si>
  <si>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</si>
  <si>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</si>
  <si>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</si>
  <si>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</si>
  <si>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</si>
  <si>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</si>
  <si>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</si>
  <si>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</si>
  <si>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</si>
  <si>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</si>
  <si>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</si>
  <si>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</si>
  <si>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</si>
  <si>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</si>
  <si>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</si>
  <si>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</si>
  <si>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</si>
  <si>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</si>
  <si>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</si>
  <si>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</si>
  <si>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</si>
  <si>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</si>
  <si>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</si>
  <si>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</si>
  <si>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</si>
  <si>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</si>
  <si>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</si>
  <si>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</si>
  <si>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</si>
  <si>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</si>
  <si>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</si>
  <si>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</si>
  <si>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</si>
  <si>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</si>
  <si>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</si>
  <si>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</si>
  <si>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</si>
  <si>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</si>
  <si>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</si>
  <si>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</si>
  <si>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</si>
  <si>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</si>
  <si>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</si>
  <si>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</si>
  <si>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</si>
  <si>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</si>
  <si>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</si>
  <si>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</si>
  <si>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</si>
  <si>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</si>
  <si>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</si>
  <si>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</si>
  <si>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</si>
  <si>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</si>
  <si>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</si>
  <si>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</si>
  <si>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</si>
  <si>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</si>
  <si>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</si>
  <si>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</si>
  <si>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</si>
  <si>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</si>
  <si>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</si>
  <si>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</si>
  <si>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</si>
  <si>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</si>
  <si>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</si>
  <si>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</si>
  <si>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</si>
  <si>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</si>
  <si>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</si>
  <si>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</si>
  <si>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</si>
  <si>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</si>
  <si>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</si>
  <si>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</si>
  <si>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</si>
  <si>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</si>
  <si>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</si>
  <si>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</si>
  <si>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</si>
  <si>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</si>
  <si>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</si>
  <si>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</si>
  <si>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</si>
  <si>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</si>
  <si>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</si>
  <si>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</si>
  <si>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</si>
  <si>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</si>
  <si>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</si>
  <si>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</si>
  <si>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</si>
  <si>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</si>
  <si>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</si>
  <si>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</si>
  <si>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</si>
  <si>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</si>
  <si>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</si>
  <si>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</si>
  <si>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</si>
  <si>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</si>
  <si>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</si>
  <si>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</si>
  <si>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</si>
  <si>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</si>
  <si>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</si>
  <si>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</si>
  <si>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</si>
  <si>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</si>
  <si>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</si>
  <si>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</si>
  <si>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</si>
  <si>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</si>
  <si>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</si>
  <si>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</si>
  <si>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</si>
  <si>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</si>
  <si>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</si>
  <si>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</si>
  <si>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</si>
  <si>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</si>
  <si>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</si>
  <si>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</si>
  <si>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</si>
  <si>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</si>
  <si>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</si>
  <si>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</si>
  <si>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</si>
  <si>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</si>
  <si>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</si>
  <si>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</si>
  <si>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</si>
  <si>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</si>
  <si>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</si>
  <si>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</si>
  <si>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</si>
  <si>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</si>
  <si>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</si>
  <si>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</si>
  <si>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</si>
  <si>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</si>
  <si>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</si>
  <si>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</si>
  <si>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</si>
  <si>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</si>
  <si>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</si>
  <si>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</si>
  <si>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</si>
  <si>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</si>
  <si>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</si>
  <si>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</si>
  <si>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</si>
  <si>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</si>
  <si>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</si>
  <si>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</si>
  <si>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</si>
  <si>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</si>
  <si>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</si>
  <si>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</si>
  <si>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</si>
  <si>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</si>
  <si>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</si>
  <si>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</si>
  <si>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</si>
  <si>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</si>
  <si>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</si>
  <si>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</si>
  <si>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</si>
  <si>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</si>
  <si>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</si>
  <si>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</si>
  <si>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</si>
  <si>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</si>
  <si>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</si>
  <si>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</si>
  <si>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</si>
  <si>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</si>
  <si>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</si>
  <si>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</si>
  <si>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</si>
  <si>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</si>
  <si>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</si>
  <si>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</si>
  <si>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</si>
  <si>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</si>
  <si>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</si>
  <si>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</si>
  <si>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</si>
  <si>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</si>
  <si>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</si>
  <si>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</si>
  <si>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</si>
  <si>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</si>
  <si>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</si>
  <si>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</si>
  <si>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</si>
  <si>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</si>
  <si>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</si>
  <si>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</si>
  <si>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</si>
  <si>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</si>
  <si>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</si>
  <si>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</si>
  <si>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</si>
  <si>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</si>
  <si>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</si>
  <si>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</si>
  <si>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</si>
  <si>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</si>
  <si>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</si>
  <si>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</si>
  <si>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</si>
  <si>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</si>
  <si>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</si>
  <si>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</si>
  <si>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</si>
  <si>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</si>
  <si>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</si>
  <si>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</si>
  <si>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</si>
  <si>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</si>
  <si>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</si>
  <si>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</si>
  <si>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</si>
  <si>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</si>
  <si>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</si>
  <si>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</si>
  <si>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</si>
  <si>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</si>
  <si>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</si>
  <si>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</si>
  <si>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</si>
  <si>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</si>
  <si>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</si>
  <si>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</si>
  <si>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</si>
  <si>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</si>
  <si>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</si>
  <si>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</si>
  <si>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</si>
  <si>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</si>
  <si>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</si>
  <si>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</si>
  <si>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</si>
  <si>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</si>
  <si>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</si>
  <si>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</si>
  <si>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</si>
  <si>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</si>
  <si>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</si>
  <si>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</si>
  <si>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</si>
  <si>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</si>
  <si>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</si>
  <si>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</si>
  <si>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</si>
  <si>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</si>
  <si>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</si>
  <si>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</si>
  <si>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</si>
  <si>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</si>
  <si>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</si>
  <si>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</si>
  <si>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</si>
  <si>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</si>
  <si>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</si>
  <si>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</si>
  <si>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</si>
  <si>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</si>
  <si>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</si>
  <si>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</si>
  <si>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</si>
  <si>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</si>
  <si>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</si>
  <si>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</si>
  <si>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</si>
  <si>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</si>
  <si>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</si>
  <si>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</si>
  <si>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</si>
  <si>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</si>
  <si>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</si>
  <si>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</si>
  <si>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</si>
  <si>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</si>
  <si>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</si>
  <si>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</si>
  <si>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</si>
  <si>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</si>
  <si>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</si>
  <si>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</si>
  <si>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</si>
  <si>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</si>
  <si>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</si>
  <si>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</si>
  <si>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</si>
  <si>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</si>
  <si>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</si>
  <si>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</si>
  <si>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</si>
  <si>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</si>
  <si>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</si>
  <si>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</si>
  <si>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</si>
  <si>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</si>
  <si>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</si>
  <si>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</si>
  <si>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</si>
  <si>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</si>
  <si>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</si>
  <si>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</si>
  <si>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</si>
  <si>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</si>
  <si>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</si>
  <si>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</si>
  <si>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</si>
  <si>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</si>
  <si>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</si>
  <si>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</si>
  <si>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</si>
  <si>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</si>
  <si>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</si>
  <si>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</si>
  <si>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</si>
  <si>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</si>
  <si>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</si>
  <si>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</si>
  <si>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</si>
  <si>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</si>
  <si>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</si>
  <si>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</si>
  <si>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</si>
  <si>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</si>
  <si>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</si>
  <si>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</si>
  <si>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</si>
  <si>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</si>
  <si>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</si>
  <si>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</si>
  <si>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</si>
  <si>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</si>
  <si>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</si>
  <si>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</si>
  <si>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</si>
  <si>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</si>
  <si>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</si>
  <si>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</si>
  <si>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</si>
  <si>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</si>
  <si>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</si>
  <si>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</si>
  <si>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</si>
  <si>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</si>
  <si>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</si>
  <si>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</si>
  <si>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</si>
  <si>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</si>
  <si>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</si>
  <si>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</si>
  <si>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</si>
  <si>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</si>
  <si>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</si>
  <si>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</si>
  <si>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</si>
  <si>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</si>
  <si>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</si>
  <si>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</si>
  <si>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</si>
  <si>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</si>
  <si>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</si>
  <si>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</si>
  <si>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</si>
  <si>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</si>
  <si>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</si>
  <si>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</si>
  <si>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</si>
  <si>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</si>
  <si>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</si>
  <si>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</si>
  <si>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</si>
  <si>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</si>
  <si>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</si>
  <si>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</si>
  <si>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</si>
  <si>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</si>
  <si>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</si>
  <si>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</si>
  <si>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</si>
  <si>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</si>
  <si>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</si>
  <si>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</si>
  <si>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</si>
  <si>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</si>
  <si>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</si>
  <si>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</si>
  <si>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</si>
  <si>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</si>
  <si>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</si>
  <si>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</si>
  <si>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</si>
  <si>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</si>
  <si>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</si>
  <si>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</si>
  <si>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</si>
  <si>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</si>
  <si>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</si>
  <si>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</si>
  <si>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</si>
  <si>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</si>
  <si>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</si>
  <si>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</si>
  <si>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</si>
  <si>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</si>
  <si>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</si>
  <si>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</si>
  <si>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</si>
  <si>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</si>
  <si>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</si>
  <si>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</si>
  <si>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</si>
  <si>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</si>
  <si>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</si>
  <si>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</si>
  <si>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</si>
  <si>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</si>
  <si>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</si>
  <si>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</si>
  <si>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</si>
  <si>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</si>
  <si>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</si>
  <si>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</si>
  <si>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</si>
  <si>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</si>
  <si>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</si>
  <si>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</si>
  <si>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</si>
  <si>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</si>
  <si>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</si>
  <si>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</si>
  <si>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</si>
  <si>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</si>
  <si>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</si>
  <si>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</si>
  <si>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</si>
  <si>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</si>
  <si>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</si>
  <si>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</si>
  <si>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</si>
  <si>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</si>
  <si>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</si>
  <si>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</si>
  <si>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</si>
  <si>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</si>
  <si>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</si>
  <si>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</si>
  <si>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</si>
  <si>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</si>
  <si>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</si>
  <si>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</si>
  <si>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</si>
  <si>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</si>
  <si>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</si>
  <si>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</si>
  <si>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</si>
  <si>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</si>
  <si>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</si>
  <si>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</si>
  <si>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</si>
  <si>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</si>
  <si>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</si>
  <si>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</si>
  <si>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</si>
  <si>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</si>
  <si>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</si>
  <si>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</si>
  <si>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</si>
  <si>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</si>
  <si>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</si>
  <si>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</si>
  <si>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</si>
  <si>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</si>
  <si>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</si>
  <si>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</si>
  <si>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</si>
  <si>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</si>
  <si>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</si>
  <si>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</si>
  <si>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</si>
  <si>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</si>
  <si>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</si>
  <si>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</si>
  <si>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</si>
  <si>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</si>
  <si>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</si>
  <si>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</si>
  <si>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</si>
  <si>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</si>
  <si>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</si>
  <si>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</si>
  <si>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</si>
  <si>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</si>
  <si>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</si>
  <si>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</si>
  <si>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</si>
  <si>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</si>
  <si>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</si>
  <si>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</si>
  <si>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</si>
  <si>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</si>
  <si>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</si>
  <si>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</si>
  <si>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</si>
  <si>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</si>
  <si>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</si>
  <si>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</si>
  <si>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</si>
  <si>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</si>
  <si>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</si>
  <si>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</si>
  <si>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</si>
  <si>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</si>
  <si>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</si>
  <si>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</si>
  <si>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</si>
  <si>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</si>
  <si>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</si>
  <si>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</si>
  <si>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</si>
  <si>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</si>
  <si>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</si>
  <si>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</si>
  <si>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</si>
  <si>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</si>
  <si>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</si>
  <si>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</si>
  <si>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</si>
  <si>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</si>
  <si>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</si>
  <si>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</si>
  <si>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</si>
  <si>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</si>
  <si>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</si>
  <si>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</si>
  <si>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</si>
  <si>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</si>
  <si>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</si>
  <si>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</si>
  <si>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</si>
  <si>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</si>
  <si>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</si>
  <si>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</si>
  <si>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</si>
  <si>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</si>
  <si>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</si>
  <si>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</si>
  <si>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</si>
  <si>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</si>
  <si>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</si>
  <si>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</si>
  <si>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</si>
  <si>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</si>
  <si>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</si>
  <si>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</si>
  <si>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</si>
  <si>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</si>
  <si>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</si>
  <si>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</si>
  <si>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</si>
  <si>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</si>
  <si>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</si>
  <si>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</si>
  <si>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</si>
  <si>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</si>
  <si>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</si>
  <si>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</si>
  <si>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</si>
  <si>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</si>
  <si>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</si>
  <si>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</si>
  <si>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</si>
  <si>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</si>
  <si>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</si>
  <si>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</si>
  <si>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</si>
  <si>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</si>
  <si>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</si>
  <si>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</si>
  <si>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</si>
  <si>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</si>
  <si>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</si>
  <si>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</si>
  <si>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</si>
  <si>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</si>
  <si>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</si>
  <si>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</si>
  <si>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</si>
  <si>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</si>
  <si>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</si>
  <si>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</si>
  <si>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</si>
  <si>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</si>
  <si>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</si>
  <si>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</si>
  <si>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</si>
  <si>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</si>
  <si>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</si>
  <si>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</si>
  <si>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</si>
  <si>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</si>
  <si>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</si>
  <si>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</si>
  <si>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</si>
  <si>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</si>
  <si>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</si>
  <si>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</si>
  <si>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</si>
  <si>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</si>
  <si>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</si>
  <si>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</si>
  <si>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</si>
  <si>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</si>
  <si>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</si>
  <si>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</si>
  <si>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</si>
  <si>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</si>
  <si>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</si>
  <si>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</si>
  <si>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</si>
  <si>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</si>
  <si>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</si>
  <si>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</si>
  <si>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</si>
  <si>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</si>
  <si>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</si>
  <si>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</si>
  <si>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</si>
  <si>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</si>
  <si>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</si>
  <si>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</si>
  <si>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</si>
  <si>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</si>
  <si>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</si>
  <si>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</si>
  <si>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</si>
  <si>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</si>
  <si>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</si>
  <si>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</si>
  <si>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</si>
  <si>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</si>
  <si>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</si>
  <si>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</si>
  <si>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</si>
  <si>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</si>
  <si>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</si>
  <si>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</si>
  <si>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</si>
  <si>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</si>
  <si>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</si>
  <si>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</si>
  <si>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</si>
  <si>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</si>
  <si>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</si>
  <si>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</si>
  <si>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</si>
  <si>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</si>
  <si>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</si>
  <si>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</si>
  <si>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</si>
  <si>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</si>
  <si>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</si>
  <si>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</si>
  <si>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</si>
  <si>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</si>
  <si>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</si>
  <si>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</si>
  <si>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</si>
  <si>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</si>
  <si>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</si>
  <si>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</si>
  <si>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</si>
  <si>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</si>
  <si>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</si>
  <si>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</si>
  <si>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</si>
  <si>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</si>
  <si>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</si>
  <si>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</si>
  <si>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</si>
  <si>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</si>
  <si>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</si>
  <si>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</si>
  <si>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</si>
  <si>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</si>
  <si>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</si>
  <si>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</si>
  <si>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</si>
  <si>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</si>
  <si>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</si>
  <si>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</si>
  <si>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</si>
  <si>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</si>
  <si>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</si>
  <si>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</si>
  <si>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</si>
  <si>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</si>
  <si>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</si>
  <si>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</si>
  <si>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</si>
  <si>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</si>
  <si>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</si>
  <si>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</si>
  <si>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</si>
  <si>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</si>
  <si>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</si>
  <si>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</si>
  <si>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</si>
  <si>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</si>
  <si>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</si>
  <si>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</si>
  <si>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</si>
  <si>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</si>
  <si>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</si>
  <si>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</si>
  <si>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</si>
  <si>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</si>
  <si>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</si>
  <si>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</si>
  <si>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</si>
  <si>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</si>
  <si>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</si>
  <si>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</si>
  <si>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</si>
  <si>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</si>
  <si>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</si>
  <si>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</si>
  <si>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</si>
  <si>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</si>
  <si>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</si>
  <si>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</si>
  <si>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</si>
  <si>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</si>
  <si>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</si>
  <si>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</si>
  <si>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</si>
  <si>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</si>
  <si>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</si>
  <si>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</si>
  <si>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</si>
  <si>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</si>
  <si>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</si>
  <si>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</si>
  <si>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</si>
  <si>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</si>
  <si>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</si>
  <si>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</si>
  <si>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</si>
  <si>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</si>
  <si>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</si>
  <si>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</si>
  <si>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</si>
  <si>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</si>
  <si>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</si>
  <si>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</si>
  <si>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</si>
  <si>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</si>
  <si>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</si>
  <si>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</si>
  <si>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</si>
  <si>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</si>
  <si>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</si>
  <si>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</si>
  <si>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</si>
  <si>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</si>
  <si>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</si>
  <si>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</si>
  <si>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</si>
  <si>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</si>
  <si>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</si>
  <si>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</si>
  <si>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</si>
  <si>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</si>
  <si>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</si>
  <si>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</si>
  <si>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</si>
  <si>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</si>
  <si>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</si>
  <si>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</si>
  <si>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</si>
  <si>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</si>
  <si>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</si>
  <si>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</si>
  <si>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</si>
  <si>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</si>
  <si>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</si>
  <si>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</si>
  <si>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</si>
  <si>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</si>
  <si>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</si>
  <si>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</si>
  <si>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</si>
  <si>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</si>
  <si>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</si>
  <si>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</si>
  <si>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</si>
  <si>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</si>
  <si>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</si>
  <si>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</si>
  <si>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</si>
  <si>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</si>
  <si>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</si>
  <si>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</si>
  <si>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</si>
  <si>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</si>
  <si>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</si>
  <si>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</si>
  <si>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</si>
  <si>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</si>
  <si>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</si>
  <si>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</si>
  <si>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</si>
  <si>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</si>
  <si>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</si>
  <si>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</si>
  <si>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</si>
  <si>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</si>
  <si>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</si>
  <si>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</si>
  <si>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</si>
  <si>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</si>
  <si>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</si>
  <si>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</si>
  <si>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</si>
  <si>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</si>
  <si>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</si>
  <si>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</si>
  <si>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</si>
  <si>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</si>
  <si>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</si>
  <si>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</si>
  <si>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</si>
  <si>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</si>
  <si>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</si>
  <si>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</si>
  <si>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</si>
  <si>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</si>
  <si>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</si>
  <si>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</si>
  <si>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</si>
  <si>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</si>
  <si>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</si>
  <si>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</si>
  <si>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</si>
  <si>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</si>
  <si>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</si>
  <si>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</si>
  <si>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</si>
  <si>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</si>
  <si>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</si>
  <si>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</si>
  <si>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</si>
  <si>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</si>
  <si>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</si>
  <si>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</si>
  <si>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</si>
  <si>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</si>
  <si>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</si>
  <si>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</si>
  <si>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</si>
  <si>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</si>
  <si>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</si>
  <si>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</si>
  <si>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</si>
  <si>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</si>
  <si>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</si>
  <si>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</si>
  <si>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</si>
  <si>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</si>
  <si>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</si>
  <si>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</si>
  <si>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</si>
  <si>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</si>
  <si>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</si>
  <si>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</si>
  <si>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</si>
  <si>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</si>
  <si>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</si>
  <si>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</si>
  <si>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</si>
  <si>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</si>
  <si>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</si>
  <si>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</si>
  <si>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</si>
  <si>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</si>
  <si>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</si>
  <si>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</si>
  <si>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</si>
  <si>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</si>
  <si>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</si>
  <si>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</si>
  <si>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</si>
  <si>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</si>
  <si>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</si>
  <si>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</si>
  <si>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</si>
  <si>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</si>
  <si>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</si>
  <si>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</si>
  <si>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</si>
  <si>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</si>
  <si>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</si>
  <si>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</si>
  <si>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</si>
  <si>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</si>
  <si>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</si>
  <si>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</si>
  <si>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</si>
  <si>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</si>
  <si>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</si>
  <si>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</si>
  <si>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</si>
  <si>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</si>
  <si>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</si>
  <si>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</si>
  <si>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</si>
  <si>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</si>
  <si>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</si>
  <si>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</si>
  <si>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</si>
  <si>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</si>
  <si>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</si>
  <si>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</si>
  <si>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</si>
  <si>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</si>
  <si>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</si>
  <si>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</si>
  <si>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</si>
  <si>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</si>
  <si>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</si>
  <si>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</si>
  <si>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</si>
  <si>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</si>
  <si>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</si>
  <si>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</si>
  <si>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</si>
  <si>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</si>
  <si>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</si>
  <si>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</si>
  <si>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</si>
  <si>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</si>
  <si>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</si>
  <si>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</si>
  <si>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</si>
  <si>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</si>
  <si>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</si>
  <si>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</si>
  <si>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</si>
  <si>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</si>
  <si>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</si>
  <si>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</si>
  <si>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</si>
  <si>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</si>
  <si>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</si>
  <si>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</si>
  <si>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</si>
  <si>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</si>
  <si>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</si>
  <si>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</si>
  <si>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</si>
  <si>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</si>
  <si>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</si>
  <si>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</si>
  <si>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</si>
  <si>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</si>
  <si>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</si>
  <si>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</si>
  <si>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</si>
  <si>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</si>
  <si>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</si>
  <si>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</si>
  <si>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</si>
  <si>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</si>
  <si>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</si>
  <si>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</si>
  <si>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</si>
  <si>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</si>
  <si>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</si>
  <si>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</si>
  <si>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</si>
  <si>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</si>
  <si>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</si>
  <si>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</si>
  <si>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</si>
  <si>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</si>
  <si>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</si>
  <si>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</si>
  <si>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</si>
  <si>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</si>
  <si>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</si>
  <si>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</si>
  <si>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</si>
  <si>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</si>
  <si>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</si>
  <si>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</si>
  <si>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</si>
  <si>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</si>
  <si>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</si>
  <si>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</si>
  <si>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</si>
  <si>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</si>
  <si>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</si>
  <si>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</si>
  <si>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</si>
  <si>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</si>
  <si>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</si>
  <si>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</si>
  <si>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</si>
  <si>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</si>
  <si>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</si>
  <si>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</si>
  <si>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</si>
  <si>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</si>
  <si>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</si>
  <si>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</si>
  <si>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</si>
  <si>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</si>
  <si>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</si>
  <si>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</si>
  <si>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</si>
  <si>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</si>
  <si>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</si>
  <si>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</si>
  <si>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</si>
  <si>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</si>
  <si>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</si>
  <si>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</si>
  <si>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</si>
  <si>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</si>
  <si>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</si>
  <si>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</si>
  <si>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</si>
  <si>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</si>
  <si>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</si>
  <si>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</si>
  <si>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</si>
  <si>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</si>
  <si>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</si>
  <si>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</si>
  <si>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</si>
  <si>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</si>
  <si>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</si>
  <si>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</si>
  <si>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</si>
  <si>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</si>
  <si>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</si>
  <si>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</si>
  <si>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</si>
  <si>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</si>
  <si>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</si>
  <si>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</si>
  <si>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</si>
  <si>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</si>
  <si>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</si>
  <si>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</si>
  <si>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</si>
  <si>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</si>
  <si>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</si>
  <si>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</si>
  <si>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</si>
  <si>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</si>
  <si>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</si>
  <si>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</si>
  <si>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</si>
  <si>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</si>
  <si>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</si>
  <si>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</si>
  <si>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</si>
  <si>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</si>
  <si>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</si>
  <si>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</si>
  <si>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</si>
  <si>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</si>
  <si>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</si>
  <si>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</si>
  <si>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</si>
  <si>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</si>
  <si>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</si>
  <si>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</si>
  <si>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</si>
  <si>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</si>
  <si>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</si>
  <si>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</si>
  <si>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</si>
  <si>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</si>
  <si>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</si>
  <si>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</si>
  <si>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</si>
  <si>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</si>
  <si>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</si>
  <si>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</si>
  <si>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</si>
  <si>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</si>
  <si>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</si>
  <si>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</si>
  <si>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</si>
  <si>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</si>
  <si>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</si>
  <si>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</si>
  <si>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</si>
  <si>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</si>
  <si>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</si>
  <si>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</si>
  <si>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</si>
  <si>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</si>
  <si>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</si>
  <si>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</si>
  <si>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</si>
  <si>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</si>
  <si>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</si>
  <si>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</si>
  <si>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</si>
  <si>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</si>
  <si>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</si>
  <si>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</si>
  <si>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</si>
  <si>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</si>
  <si>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</si>
  <si>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</si>
  <si>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</si>
  <si>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</si>
  <si>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</si>
  <si>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</si>
  <si>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</si>
  <si>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</si>
  <si>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</si>
  <si>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</si>
  <si>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</si>
  <si>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</si>
  <si>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</si>
  <si>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</si>
  <si>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</si>
  <si>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</si>
  <si>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</si>
  <si>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</si>
  <si>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</si>
  <si>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</si>
  <si>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</si>
  <si>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</si>
  <si>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</si>
  <si>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</si>
  <si>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</si>
  <si>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</si>
  <si>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</si>
  <si>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</si>
  <si>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</si>
  <si>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</si>
  <si>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</si>
  <si>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</si>
  <si>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</si>
  <si>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</si>
  <si>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</si>
  <si>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</si>
  <si>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</si>
  <si>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</si>
  <si>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</si>
  <si>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</si>
  <si>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</si>
  <si>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</si>
  <si>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</si>
  <si>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</si>
  <si>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</si>
  <si>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</si>
  <si>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</si>
  <si>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</si>
  <si>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</si>
  <si>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</si>
  <si>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</si>
  <si>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</si>
  <si>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</si>
  <si>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</si>
  <si>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</si>
  <si>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</si>
  <si>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</si>
  <si>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</si>
  <si>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</si>
  <si>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</si>
  <si>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</si>
  <si>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</si>
  <si>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</si>
  <si>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</si>
  <si>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</si>
  <si>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</si>
  <si>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</si>
  <si>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</si>
  <si>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</si>
  <si>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</si>
  <si>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</si>
  <si>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</si>
  <si>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</si>
  <si>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</si>
  <si>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</si>
  <si>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</si>
  <si>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</si>
  <si>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</si>
  <si>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</si>
  <si>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</si>
  <si>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</si>
  <si>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</si>
  <si>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</si>
  <si>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</si>
  <si>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</si>
  <si>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</si>
  <si>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</si>
  <si>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</si>
  <si>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</si>
  <si>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</si>
  <si>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</si>
  <si>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</si>
  <si>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</si>
  <si>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</si>
  <si>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</si>
  <si>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</si>
  <si>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</si>
  <si>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</si>
  <si>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</si>
  <si>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</si>
  <si>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</si>
  <si>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</si>
  <si>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</si>
  <si>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</si>
  <si>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</si>
  <si>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</si>
  <si>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</si>
  <si>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</si>
  <si>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</si>
  <si>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</si>
  <si>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</si>
  <si>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</si>
  <si>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</si>
  <si>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</si>
  <si>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</si>
  <si>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</si>
  <si>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</si>
  <si>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</si>
  <si>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</si>
  <si>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</si>
  <si>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</si>
  <si>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</si>
  <si>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</si>
  <si>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</si>
  <si>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</si>
  <si>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</si>
  <si>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</si>
  <si>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</si>
  <si>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</si>
  <si>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</si>
  <si>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</si>
  <si>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</si>
  <si>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</si>
  <si>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</si>
  <si>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</si>
  <si>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</si>
  <si>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</si>
  <si>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</si>
  <si>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</si>
  <si>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</si>
  <si>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</si>
  <si>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</si>
  <si>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</si>
  <si>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</si>
  <si>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</si>
  <si>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</si>
  <si>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</si>
  <si>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</si>
  <si>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</si>
  <si>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</si>
  <si>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</si>
  <si>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</si>
  <si>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</si>
  <si>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</si>
  <si>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</si>
  <si>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</si>
  <si>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</si>
  <si>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</si>
  <si>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</si>
  <si>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</si>
  <si>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</si>
  <si>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</si>
  <si>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</si>
  <si>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</si>
  <si>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</si>
  <si>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</si>
  <si>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</si>
  <si>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</si>
  <si>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</si>
  <si>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</si>
  <si>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</si>
  <si>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</si>
  <si>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</si>
  <si>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</si>
  <si>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</si>
  <si>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</si>
  <si>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</si>
  <si>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</si>
  <si>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</si>
  <si>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</si>
  <si>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</si>
  <si>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</si>
  <si>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</si>
  <si>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</si>
  <si>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</si>
  <si>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</si>
  <si>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</si>
  <si>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</si>
  <si>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</si>
  <si>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</si>
  <si>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</si>
  <si>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</si>
  <si>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</si>
  <si>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</si>
  <si>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</si>
  <si>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</si>
  <si>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</si>
  <si>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</si>
  <si>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</si>
  <si>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</si>
  <si>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</si>
  <si>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</si>
  <si>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</si>
  <si>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</si>
  <si>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</si>
  <si>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</si>
  <si>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</si>
  <si>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</si>
  <si>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</si>
  <si>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</si>
  <si>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</si>
  <si>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</si>
  <si>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</si>
  <si>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</si>
  <si>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</si>
  <si>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</si>
  <si>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</si>
  <si>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</si>
  <si>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</si>
  <si>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</si>
  <si>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</si>
  <si>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</si>
  <si>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</si>
  <si>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</si>
  <si>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</si>
  <si>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</si>
  <si>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</si>
  <si>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</si>
  <si>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</si>
  <si>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</si>
  <si>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</si>
  <si>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</si>
  <si>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</si>
  <si>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</si>
  <si>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</si>
  <si>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</si>
  <si>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</si>
  <si>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</si>
  <si>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</si>
  <si>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</si>
  <si>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</si>
  <si>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</si>
  <si>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</si>
  <si>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</si>
  <si>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</si>
  <si>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</si>
  <si>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</si>
  <si>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</si>
  <si>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</si>
  <si>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</si>
  <si>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</si>
  <si>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</si>
  <si>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</si>
  <si>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</si>
  <si>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</si>
  <si>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</si>
  <si>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</si>
  <si>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</si>
  <si>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</si>
  <si>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</si>
  <si>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</si>
  <si>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</si>
  <si>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</si>
  <si>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</si>
  <si>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</si>
  <si>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</si>
  <si>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</si>
  <si>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</si>
  <si>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</si>
  <si>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</si>
  <si>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</si>
  <si>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</si>
  <si>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</si>
  <si>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</si>
  <si>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</si>
  <si>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</si>
  <si>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</si>
  <si>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</si>
  <si>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</si>
  <si>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</si>
  <si>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</si>
  <si>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</si>
  <si>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</si>
  <si>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</si>
  <si>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</si>
  <si>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</si>
  <si>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</si>
  <si>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</si>
  <si>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</si>
  <si>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</si>
  <si>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</si>
  <si>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</si>
  <si>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</si>
  <si>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</si>
  <si>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</si>
  <si>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</si>
  <si>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</si>
  <si>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</si>
  <si>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</si>
  <si>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</si>
  <si>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</si>
  <si>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</si>
  <si>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</si>
  <si>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</si>
  <si>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</si>
  <si>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</si>
  <si>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</si>
  <si>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</si>
  <si>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</si>
  <si>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</si>
  <si>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</si>
  <si>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</si>
  <si>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</si>
  <si>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</si>
  <si>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</si>
  <si>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</si>
  <si>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</si>
  <si>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</si>
  <si>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</si>
  <si>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</si>
  <si>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</si>
  <si>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</si>
  <si>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</si>
  <si>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</si>
  <si>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</si>
  <si>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</si>
  <si>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</si>
  <si>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</si>
  <si>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</si>
  <si>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</si>
  <si>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</si>
  <si>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</si>
  <si>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</si>
  <si>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</si>
  <si>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</si>
  <si>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</si>
  <si>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</si>
  <si>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</si>
  <si>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</si>
  <si>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</si>
  <si>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</si>
  <si>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</si>
  <si>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</si>
  <si>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</si>
  <si>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</si>
  <si>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</si>
  <si>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</si>
  <si>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</si>
  <si>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</si>
  <si>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</si>
  <si>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</si>
  <si>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</si>
  <si>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</si>
  <si>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</si>
  <si>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</si>
  <si>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</si>
  <si>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</si>
  <si>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</si>
  <si>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</si>
  <si>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</si>
  <si>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</si>
  <si>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</si>
  <si>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</si>
  <si>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</si>
  <si>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</si>
  <si>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</si>
  <si>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</si>
  <si>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</si>
  <si>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</si>
  <si>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</si>
  <si>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</si>
  <si>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</si>
  <si>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</si>
  <si>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</si>
  <si>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</si>
  <si>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</si>
  <si>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</si>
  <si>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</si>
  <si>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</si>
  <si>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</si>
  <si>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</si>
  <si>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</si>
  <si>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</si>
  <si>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</si>
  <si>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</si>
  <si>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</si>
  <si>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</si>
  <si>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</si>
  <si>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</si>
  <si>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</si>
  <si>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</si>
  <si>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</si>
  <si>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</si>
  <si>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</si>
  <si>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</si>
  <si>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</si>
  <si>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</si>
  <si>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</si>
  <si>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</si>
  <si>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</si>
  <si>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</si>
  <si>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</si>
  <si>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</si>
  <si>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</si>
  <si>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</si>
  <si>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</si>
  <si>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</si>
  <si>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</si>
  <si>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</si>
  <si>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</si>
  <si>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</si>
  <si>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</si>
  <si>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</si>
  <si>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</si>
  <si>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</si>
  <si>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</si>
  <si>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</si>
  <si>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</si>
  <si>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</si>
  <si>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</si>
  <si>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</si>
  <si>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</si>
  <si>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</si>
  <si>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</si>
  <si>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</si>
  <si>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</si>
  <si>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</si>
  <si>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</si>
  <si>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</si>
  <si>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</si>
  <si>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</si>
  <si>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</si>
  <si>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</si>
  <si>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</si>
  <si>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</si>
  <si>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</si>
  <si>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</si>
  <si>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</si>
  <si>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</si>
  <si>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</si>
  <si>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</si>
  <si>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</si>
  <si>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</si>
  <si>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</si>
  <si>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</si>
  <si>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</si>
  <si>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</si>
  <si>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</si>
  <si>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</si>
  <si>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</si>
  <si>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</si>
  <si>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</si>
  <si>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</si>
  <si>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</si>
  <si>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</si>
  <si>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</si>
  <si>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</si>
  <si>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</si>
  <si>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</si>
  <si>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</si>
  <si>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</si>
  <si>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</si>
  <si>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</si>
  <si>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</si>
  <si>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</si>
  <si>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</si>
  <si>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</si>
  <si>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</si>
  <si>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</si>
  <si>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</si>
  <si>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</si>
  <si>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</si>
  <si>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</si>
  <si>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</si>
  <si>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</si>
  <si>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</si>
  <si>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</si>
  <si>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</si>
  <si>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</si>
  <si>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</si>
  <si>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</si>
  <si>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</si>
  <si>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</si>
  <si>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</si>
  <si>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</si>
  <si>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</si>
  <si>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</si>
  <si>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</si>
  <si>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</si>
  <si>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</si>
  <si>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</si>
  <si>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</si>
  <si>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</si>
  <si>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</si>
  <si>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</si>
  <si>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</si>
  <si>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</si>
  <si>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</si>
  <si>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</si>
  <si>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</si>
  <si>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</si>
  <si>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</si>
  <si>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</si>
  <si>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</si>
  <si>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</si>
  <si>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</si>
  <si>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</si>
  <si>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</si>
  <si>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</si>
  <si>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</si>
  <si>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</si>
  <si>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</si>
  <si>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</si>
  <si>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</si>
  <si>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</si>
  <si>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</si>
  <si>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</si>
  <si>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</si>
  <si>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</si>
  <si>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</si>
  <si>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</si>
  <si>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</si>
  <si>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</si>
  <si>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</si>
  <si>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</si>
  <si>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</si>
  <si>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</si>
  <si>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</si>
  <si>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</si>
  <si>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</si>
  <si>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</si>
  <si>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</si>
  <si>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</si>
  <si>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</si>
  <si>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</si>
  <si>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</si>
  <si>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</si>
  <si>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</si>
  <si>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</si>
  <si>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</si>
  <si>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</si>
  <si>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</si>
  <si>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</si>
  <si>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</si>
  <si>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</si>
  <si>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</si>
  <si>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</si>
  <si>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</si>
  <si>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</si>
  <si>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</si>
  <si>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</si>
  <si>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</si>
  <si>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</si>
  <si>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</si>
  <si>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</si>
  <si>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</si>
  <si>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</si>
  <si>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</si>
  <si>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</si>
  <si>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</si>
  <si>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</si>
  <si>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</si>
  <si>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</si>
  <si>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</si>
  <si>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</si>
  <si>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</si>
  <si>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</si>
  <si>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</si>
  <si>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</si>
  <si>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</si>
  <si>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</si>
  <si>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</si>
  <si>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</si>
  <si>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</si>
  <si>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</si>
  <si>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</si>
  <si>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</si>
  <si>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</si>
  <si>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</si>
  <si>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</si>
  <si>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</si>
  <si>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</si>
  <si>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</si>
  <si>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</si>
  <si>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</si>
  <si>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</si>
  <si>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</si>
  <si>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</si>
  <si>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</si>
  <si>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</si>
  <si>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</si>
  <si>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</si>
  <si>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</si>
  <si>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</si>
  <si>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</si>
  <si>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</si>
  <si>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</si>
  <si>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</si>
  <si>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</si>
  <si>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</si>
  <si>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</si>
  <si>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</si>
  <si>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</si>
  <si>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</si>
  <si>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</si>
  <si>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</si>
  <si>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</si>
  <si>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</si>
  <si>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</si>
  <si>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</si>
  <si>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</si>
  <si>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</si>
  <si>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</si>
  <si>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</si>
  <si>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</si>
  <si>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</si>
  <si>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</si>
  <si>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</si>
  <si>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</si>
  <si>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</si>
  <si>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</si>
  <si>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</si>
  <si>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</si>
  <si>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</si>
  <si>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</si>
  <si>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</si>
  <si>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</si>
  <si>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</si>
  <si>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</si>
  <si>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</si>
  <si>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</si>
  <si>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</si>
  <si>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</si>
  <si>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</si>
  <si>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</si>
  <si>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</si>
  <si>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</si>
  <si>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</si>
  <si>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</si>
  <si>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</si>
  <si>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</si>
  <si>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</si>
  <si>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</si>
  <si>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</si>
  <si>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</si>
  <si>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</si>
  <si>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</si>
  <si>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</si>
  <si>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</si>
  <si>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</si>
  <si>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</si>
  <si>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</si>
  <si>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</si>
  <si>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</si>
  <si>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</si>
  <si>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</si>
  <si>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</si>
  <si>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</si>
  <si>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</si>
  <si>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</si>
  <si>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</si>
  <si>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</si>
  <si>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</si>
  <si>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</si>
  <si>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</si>
  <si>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</si>
  <si>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</si>
  <si>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</si>
  <si>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</si>
  <si>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</si>
  <si>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</si>
  <si>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</si>
  <si>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</si>
  <si>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</si>
  <si>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</si>
  <si>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</si>
  <si>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</si>
  <si>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</si>
  <si>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</si>
  <si>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</si>
  <si>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</si>
  <si>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</si>
  <si>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</si>
  <si>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</si>
  <si>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</si>
  <si>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</si>
  <si>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</si>
  <si>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</si>
  <si>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</si>
  <si>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</si>
  <si>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</si>
  <si>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</si>
  <si>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</si>
  <si>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</si>
  <si>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</si>
  <si>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</si>
  <si>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</si>
  <si>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</si>
  <si>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</si>
  <si>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</si>
  <si>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</si>
  <si>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</si>
  <si>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</si>
  <si>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</si>
  <si>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</si>
  <si>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</si>
  <si>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</si>
  <si>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</si>
  <si>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</si>
  <si>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</si>
  <si>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</si>
  <si>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</si>
  <si>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</si>
  <si>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</si>
  <si>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</si>
  <si>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</si>
  <si>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</si>
  <si>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</si>
  <si>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</si>
  <si>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</si>
  <si>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</si>
  <si>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</si>
  <si>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</si>
  <si>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</si>
  <si>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</si>
  <si>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</si>
  <si>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</si>
  <si>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</si>
  <si>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</si>
  <si>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</si>
  <si>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</si>
  <si>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</si>
  <si>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</si>
  <si>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</si>
  <si>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</si>
  <si>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</si>
  <si>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</si>
  <si>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</si>
  <si>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</si>
  <si>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</si>
  <si>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</si>
  <si>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</si>
  <si>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</si>
  <si>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</si>
  <si>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</si>
  <si>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</si>
  <si>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</si>
  <si>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</si>
  <si>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</si>
  <si>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</si>
  <si>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</si>
  <si>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</si>
  <si>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</si>
  <si>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</si>
  <si>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</si>
  <si>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</si>
  <si>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</si>
  <si>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</si>
  <si>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</si>
  <si>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</si>
  <si>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</si>
  <si>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</si>
  <si>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</si>
  <si>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</si>
  <si>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</si>
  <si>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</si>
  <si>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</si>
  <si>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</si>
  <si>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</si>
  <si>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</si>
  <si>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</si>
  <si>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</si>
  <si>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</si>
  <si>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</si>
  <si>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</si>
  <si>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</si>
  <si>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</si>
  <si>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</si>
  <si>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</si>
  <si>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</si>
  <si>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</si>
  <si>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</si>
  <si>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</si>
  <si>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</si>
  <si>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</si>
  <si>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</si>
  <si>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</si>
  <si>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</si>
  <si>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</si>
  <si>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</si>
  <si>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</si>
  <si>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</si>
  <si>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</si>
  <si>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</si>
  <si>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</si>
  <si>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</si>
  <si>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</si>
  <si>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</si>
  <si>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</si>
  <si>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</si>
  <si>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</si>
  <si>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</si>
  <si>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</si>
  <si>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</si>
  <si>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</si>
  <si>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</si>
  <si>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</si>
  <si>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</si>
  <si>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</si>
  <si>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</si>
  <si>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</si>
  <si>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</si>
  <si>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</si>
  <si>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</si>
  <si>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</si>
  <si>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</si>
  <si>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</si>
  <si>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</si>
  <si>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</si>
  <si>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</si>
  <si>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</si>
  <si>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</si>
  <si>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</si>
  <si>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</si>
  <si>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</si>
  <si>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</si>
  <si>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</si>
  <si>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</si>
  <si>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</si>
  <si>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</si>
  <si>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</si>
  <si>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</si>
  <si>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</si>
  <si>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</si>
  <si>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</si>
  <si>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</si>
  <si>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</si>
  <si>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</si>
  <si>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</si>
  <si>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</si>
  <si>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</si>
  <si>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</si>
  <si>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</si>
  <si>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</si>
  <si>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</si>
  <si>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</si>
  <si>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</si>
  <si>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</si>
  <si>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</si>
  <si>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</si>
  <si>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</si>
  <si>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</si>
  <si>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</si>
  <si>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</si>
  <si>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</si>
  <si>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</si>
  <si>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</si>
  <si>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</si>
  <si>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</si>
  <si>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</si>
  <si>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</si>
  <si>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</si>
  <si>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</si>
  <si>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</si>
  <si>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</si>
  <si>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</si>
  <si>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</si>
  <si>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</si>
  <si>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</si>
  <si>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</si>
  <si>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</si>
  <si>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</si>
  <si>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</si>
  <si>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</si>
  <si>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</si>
  <si>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</si>
  <si>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</si>
  <si>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</si>
  <si>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</si>
  <si>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</si>
  <si>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</si>
  <si>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</si>
  <si>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</si>
  <si>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</si>
  <si>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</si>
  <si>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</si>
  <si>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</si>
  <si>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</si>
  <si>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</si>
  <si>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</si>
  <si>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</si>
  <si>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</si>
  <si>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</si>
  <si>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</si>
  <si>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</si>
  <si>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</si>
  <si>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</si>
  <si>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</si>
  <si>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</si>
  <si>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</si>
  <si>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</si>
  <si>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</si>
  <si>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</si>
  <si>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</si>
  <si>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</si>
  <si>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</si>
  <si>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</si>
  <si>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</si>
  <si>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</si>
  <si>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</si>
  <si>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</si>
  <si>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</si>
  <si>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</si>
  <si>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</si>
  <si>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</si>
  <si>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</si>
  <si>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</si>
  <si>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</si>
  <si>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</si>
  <si>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</si>
  <si>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</si>
  <si>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</si>
  <si>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</si>
  <si>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</si>
  <si>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</si>
  <si>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</si>
  <si>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</si>
  <si>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</si>
  <si>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</si>
  <si>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</si>
  <si>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</si>
  <si>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</si>
  <si>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</si>
  <si>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</si>
  <si>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</si>
  <si>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</si>
  <si>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</si>
  <si>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</si>
  <si>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</si>
  <si>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</si>
  <si>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</si>
  <si>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</si>
  <si>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</si>
  <si>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</si>
  <si>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</si>
  <si>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</si>
  <si>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</si>
  <si>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</si>
  <si>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</si>
  <si>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</si>
  <si>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</si>
  <si>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</si>
  <si>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</si>
  <si>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</si>
  <si>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</si>
  <si>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</si>
  <si>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</si>
  <si>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</si>
  <si>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</si>
  <si>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</si>
  <si>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</si>
  <si>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</si>
  <si>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</si>
  <si>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</si>
  <si>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</si>
  <si>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</si>
  <si>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</si>
  <si>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</si>
  <si>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</si>
  <si>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</si>
  <si>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</si>
  <si>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</si>
  <si>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</si>
  <si>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</si>
  <si>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</si>
  <si>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</si>
  <si>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</si>
  <si>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</si>
  <si>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</si>
  <si>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</si>
  <si>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</si>
  <si>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</si>
  <si>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</si>
  <si>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</si>
  <si>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</si>
  <si>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</si>
  <si>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</si>
  <si>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</si>
  <si>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</si>
  <si>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</si>
  <si>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</si>
  <si>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</si>
  <si>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</si>
  <si>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</si>
  <si>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</si>
  <si>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</si>
  <si>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</si>
  <si>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</si>
  <si>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</si>
  <si>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</si>
  <si>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</si>
  <si>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</si>
  <si>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</si>
  <si>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</si>
  <si>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</si>
  <si>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</si>
  <si>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</si>
  <si>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</si>
  <si>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</si>
  <si>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</si>
  <si>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</si>
  <si>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</si>
  <si>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</si>
  <si>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</si>
  <si>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</si>
  <si>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</si>
  <si>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</si>
  <si>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</si>
  <si>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</si>
  <si>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</si>
  <si>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</si>
  <si>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</si>
  <si>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</si>
  <si>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</si>
  <si>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</si>
  <si>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</si>
  <si>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</si>
  <si>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</si>
  <si>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</si>
  <si>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</si>
  <si>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</si>
  <si>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</si>
  <si>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</si>
  <si>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</si>
  <si>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</si>
  <si>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</si>
  <si>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</si>
  <si>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</si>
  <si>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</si>
  <si>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</si>
  <si>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</si>
  <si>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</si>
  <si>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</si>
  <si>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</si>
  <si>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</si>
  <si>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</si>
  <si>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</si>
  <si>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</si>
  <si>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</si>
  <si>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</si>
  <si>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</si>
  <si>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</si>
  <si>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</si>
  <si>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</si>
  <si>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</si>
  <si>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</si>
  <si>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</si>
  <si>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</si>
  <si>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</si>
  <si>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</si>
  <si>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</si>
  <si>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</si>
  <si>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</si>
  <si>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</si>
  <si>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</si>
  <si>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</si>
  <si>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</si>
  <si>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</si>
  <si>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</si>
  <si>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</si>
  <si>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</si>
  <si>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</si>
  <si>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</si>
  <si>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</si>
  <si>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</si>
  <si>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</si>
  <si>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</si>
  <si>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</si>
  <si>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</si>
  <si>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</si>
  <si>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</si>
  <si>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</si>
  <si>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</si>
  <si>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</si>
  <si>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</si>
  <si>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</si>
  <si>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</si>
  <si>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</si>
  <si>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</si>
  <si>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</si>
  <si>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</si>
  <si>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</si>
  <si>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</si>
  <si>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</si>
  <si>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</si>
  <si>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</si>
  <si>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</si>
  <si>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</si>
  <si>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</si>
  <si>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</si>
  <si>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</si>
  <si>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</si>
  <si>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</si>
  <si>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</si>
  <si>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</si>
  <si>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</si>
  <si>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</si>
  <si>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</si>
  <si>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</si>
  <si>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</si>
  <si>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</si>
  <si>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</si>
  <si>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</si>
  <si>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</si>
  <si>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</si>
  <si>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</si>
  <si>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</si>
  <si>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</si>
  <si>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</si>
  <si>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</si>
  <si>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</si>
  <si>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</si>
  <si>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</si>
  <si>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</si>
  <si>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</si>
  <si>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</si>
  <si>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</si>
  <si>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</si>
  <si>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</si>
  <si>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</si>
  <si>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</si>
  <si>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</si>
  <si>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</si>
  <si>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</si>
  <si>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</si>
  <si>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</si>
  <si>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</si>
  <si>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</si>
  <si>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</si>
  <si>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</si>
  <si>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</si>
  <si>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</si>
  <si>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</si>
  <si>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</si>
  <si>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</si>
  <si>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</si>
  <si>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</si>
  <si>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</si>
  <si>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</si>
  <si>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</si>
  <si>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</si>
  <si>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</si>
  <si>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</si>
  <si>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</si>
  <si>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</si>
  <si>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</si>
  <si>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</si>
  <si>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</si>
  <si>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</si>
  <si>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</si>
  <si>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</si>
  <si>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</si>
  <si>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</si>
  <si>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</si>
  <si>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</si>
  <si>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</si>
  <si>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</si>
  <si>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</si>
  <si>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</si>
  <si>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</si>
  <si>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</si>
  <si>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</si>
  <si>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</si>
  <si>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</si>
  <si>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</si>
  <si>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</si>
  <si>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</si>
  <si>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</si>
  <si>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</si>
  <si>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</si>
  <si>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</si>
  <si>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</si>
  <si>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</si>
  <si>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</si>
  <si>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</si>
  <si>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</si>
  <si>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</si>
  <si>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</si>
  <si>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</si>
  <si>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</si>
  <si>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</si>
  <si>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</si>
  <si>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</si>
  <si>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</si>
  <si>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</si>
  <si>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</si>
  <si>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</si>
  <si>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</si>
  <si>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</si>
  <si>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</si>
  <si>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</si>
  <si>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</si>
  <si>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</si>
  <si>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</si>
  <si>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</si>
  <si>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</si>
  <si>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</si>
  <si>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</si>
  <si>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</si>
  <si>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</si>
  <si>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</si>
  <si>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</si>
  <si>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</si>
  <si>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</si>
  <si>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</si>
  <si>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</si>
  <si>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</si>
  <si>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</si>
  <si>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</si>
  <si>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</si>
  <si>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</si>
  <si>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</si>
  <si>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</si>
  <si>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</si>
  <si>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</si>
  <si>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</si>
  <si>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</si>
  <si>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</si>
  <si>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</si>
  <si>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</si>
  <si>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</si>
  <si>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</si>
  <si>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</si>
  <si>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</si>
  <si>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</si>
  <si>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</si>
  <si>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</si>
  <si>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</si>
  <si>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</si>
  <si>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</si>
  <si>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</si>
  <si>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</si>
  <si>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</si>
  <si>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</si>
  <si>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</si>
  <si>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</si>
  <si>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</si>
  <si>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</si>
  <si>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</si>
  <si>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</si>
  <si>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</si>
  <si>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</si>
  <si>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</si>
  <si>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</si>
  <si>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</si>
  <si>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</si>
  <si>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</si>
  <si>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</si>
  <si>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</si>
  <si>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</si>
  <si>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</si>
  <si>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</si>
  <si>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</si>
  <si>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</si>
  <si>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</si>
  <si>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</si>
  <si>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</si>
  <si>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</si>
  <si>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</si>
  <si>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</si>
  <si>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</si>
  <si>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</si>
  <si>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</si>
  <si>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</si>
  <si>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</si>
  <si>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</si>
  <si>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</si>
  <si>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</si>
  <si>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</si>
  <si>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</si>
  <si>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</si>
  <si>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</si>
  <si>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</si>
  <si>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</si>
  <si>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</si>
  <si>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</si>
  <si>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</si>
  <si>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</si>
  <si>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</si>
  <si>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</si>
  <si>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</si>
  <si>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</si>
  <si>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</si>
  <si>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</si>
  <si>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</si>
  <si>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</si>
  <si>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</si>
  <si>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</si>
  <si>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</si>
  <si>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</si>
  <si>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</si>
  <si>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</si>
  <si>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</si>
  <si>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</si>
  <si>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</si>
  <si>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</si>
  <si>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</si>
  <si>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</si>
  <si>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</si>
  <si>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</si>
  <si>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</si>
  <si>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</si>
  <si>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</si>
  <si>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</si>
  <si>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</si>
  <si>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</si>
  <si>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</si>
  <si>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</si>
  <si>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</si>
  <si>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</si>
  <si>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</si>
  <si>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</si>
  <si>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</si>
  <si>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</si>
  <si>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</si>
  <si>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</si>
  <si>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</si>
  <si>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</si>
  <si>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</si>
  <si>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</si>
  <si>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</si>
  <si>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</si>
  <si>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</si>
  <si>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</si>
  <si>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</si>
  <si>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</si>
  <si>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</si>
  <si>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</si>
  <si>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</si>
  <si>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</si>
  <si>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</si>
  <si>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</si>
  <si>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</si>
  <si>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</si>
  <si>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</si>
  <si>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</si>
  <si>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</si>
  <si>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</si>
  <si>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</si>
  <si>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</si>
  <si>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</si>
  <si>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</si>
  <si>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</si>
  <si>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</si>
  <si>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</si>
  <si>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</si>
  <si>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</si>
  <si>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</si>
  <si>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</si>
  <si>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</si>
  <si>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</si>
  <si>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</si>
  <si>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</si>
  <si>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</si>
  <si>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</si>
  <si>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</si>
  <si>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</si>
  <si>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</si>
  <si>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</si>
  <si>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</si>
  <si>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</si>
  <si>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</si>
  <si>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</si>
  <si>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</si>
  <si>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</si>
  <si>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</si>
  <si>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</si>
  <si>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</si>
  <si>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</si>
  <si>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</si>
  <si>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</si>
  <si>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</si>
  <si>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</si>
  <si>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</si>
  <si>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</si>
  <si>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</si>
  <si>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</si>
  <si>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</si>
  <si>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</si>
  <si>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</si>
  <si>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</si>
  <si>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</si>
  <si>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</si>
  <si>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</si>
  <si>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</si>
  <si>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</si>
  <si>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</si>
  <si>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</si>
  <si>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</si>
  <si>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</si>
  <si>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</si>
  <si>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</si>
  <si>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</si>
  <si>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</si>
  <si>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</si>
  <si>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</si>
  <si>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</si>
  <si>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</si>
  <si>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</si>
  <si>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</si>
  <si>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</si>
  <si>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</si>
  <si>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</si>
  <si>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</si>
  <si>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</si>
  <si>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</si>
  <si>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</si>
  <si>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</si>
  <si>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</si>
  <si>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</si>
  <si>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</si>
  <si>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</si>
  <si>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</si>
  <si>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</si>
  <si>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</si>
  <si>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</si>
  <si>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</si>
  <si>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</si>
  <si>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</si>
  <si>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</si>
  <si>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</si>
  <si>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</si>
  <si>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</si>
  <si>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</si>
  <si>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</si>
  <si>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</si>
  <si>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</si>
  <si>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</si>
  <si>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</si>
  <si>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</si>
  <si>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</si>
  <si>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</si>
  <si>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</si>
  <si>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</si>
  <si>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</si>
  <si>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</si>
  <si>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</si>
  <si>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</si>
  <si>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</si>
  <si>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</si>
  <si>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</si>
  <si>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</si>
  <si>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</si>
  <si>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</si>
  <si>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</si>
  <si>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</si>
  <si>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</si>
  <si>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</si>
  <si>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</si>
  <si>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</si>
  <si>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</si>
  <si>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</si>
  <si>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</si>
  <si>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</si>
  <si>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</si>
  <si>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</si>
  <si>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</si>
  <si>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</si>
  <si>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</si>
  <si>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</si>
  <si>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</si>
  <si>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</si>
  <si>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</si>
  <si>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</si>
  <si>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</si>
  <si>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</si>
  <si>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</si>
  <si>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</si>
  <si>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</si>
  <si>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</si>
  <si>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</si>
  <si>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</si>
  <si>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</si>
  <si>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</si>
  <si>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</si>
  <si>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</si>
  <si>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</si>
  <si>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</si>
  <si>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</si>
  <si>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</si>
  <si>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</si>
  <si>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</si>
  <si>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</si>
  <si>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</si>
  <si>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</si>
  <si>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</si>
  <si>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</si>
  <si>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</si>
  <si>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</si>
  <si>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</si>
  <si>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</si>
  <si>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</si>
  <si>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</si>
  <si>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</si>
  <si>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</si>
  <si>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</si>
  <si>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</si>
  <si>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</si>
  <si>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</si>
  <si>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</si>
  <si>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</si>
  <si>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</si>
  <si>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</si>
  <si>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</si>
  <si>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</si>
  <si>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</si>
  <si>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</si>
  <si>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</si>
  <si>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</si>
  <si>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</si>
  <si>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</si>
  <si>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</si>
  <si>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</si>
  <si>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</si>
  <si>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</si>
  <si>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</si>
  <si>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</si>
  <si>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</si>
  <si>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</si>
  <si>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</si>
  <si>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</si>
  <si>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</si>
  <si>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</si>
  <si>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</si>
  <si>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</si>
  <si>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</si>
  <si>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</si>
  <si>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</si>
  <si>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</si>
  <si>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</si>
  <si>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</si>
  <si>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</si>
  <si>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</si>
  <si>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</si>
  <si>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</si>
  <si>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</si>
  <si>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</si>
  <si>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</si>
  <si>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</si>
  <si>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</si>
  <si>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</si>
  <si>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</si>
  <si>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</si>
  <si>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</si>
  <si>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</si>
  <si>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</si>
  <si>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</si>
  <si>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</si>
  <si>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</si>
  <si>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</si>
  <si>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</si>
  <si>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</si>
  <si>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</si>
  <si>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</si>
  <si>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</si>
  <si>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</si>
  <si>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</si>
  <si>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</si>
  <si>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</si>
  <si>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</si>
  <si>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</si>
  <si>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</si>
  <si>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</si>
  <si>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</si>
  <si>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</si>
  <si>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</si>
  <si>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</si>
  <si>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</si>
  <si>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</si>
  <si>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</si>
  <si>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</si>
  <si>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</si>
  <si>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</si>
  <si>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</si>
  <si>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</si>
  <si>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</si>
  <si>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</si>
  <si>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</si>
  <si>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</si>
  <si>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</si>
  <si>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</si>
  <si>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</si>
  <si>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</si>
  <si>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</si>
  <si>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</si>
  <si>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</si>
  <si>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</si>
  <si>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</si>
  <si>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</si>
  <si>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</si>
  <si>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</si>
  <si>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</si>
  <si>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</si>
  <si>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</si>
  <si>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</si>
  <si>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</si>
  <si>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</si>
  <si>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</si>
  <si>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</si>
  <si>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</si>
  <si>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</si>
  <si>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</si>
  <si>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</si>
  <si>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</si>
  <si>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</si>
  <si>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</si>
  <si>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</si>
  <si>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</si>
  <si>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</si>
  <si>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</si>
  <si>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</si>
  <si>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</si>
  <si>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</si>
  <si>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</si>
  <si>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</si>
  <si>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</si>
  <si>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</si>
  <si>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</si>
  <si>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</si>
  <si>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</si>
  <si>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</si>
  <si>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</si>
  <si>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</si>
  <si>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</si>
  <si>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</si>
  <si>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</si>
  <si>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</si>
  <si>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</si>
  <si>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</si>
  <si>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</si>
  <si>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</si>
  <si>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</si>
  <si>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</si>
  <si>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</si>
  <si>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</si>
  <si>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</si>
  <si>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</si>
  <si>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</si>
  <si>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</si>
  <si>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</si>
  <si>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</si>
  <si>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</si>
  <si>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</si>
  <si>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</si>
  <si>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</si>
  <si>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</si>
  <si>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</si>
  <si>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</si>
  <si>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</si>
  <si>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</si>
  <si>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</si>
  <si>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</si>
  <si>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</si>
  <si>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</si>
  <si>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</si>
  <si>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</si>
  <si>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</si>
  <si>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</si>
  <si>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</si>
  <si>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</si>
  <si>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</si>
  <si>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</si>
  <si>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</si>
  <si>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</si>
  <si>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</si>
  <si>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</si>
  <si>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</si>
  <si>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</si>
  <si>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</si>
  <si>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</si>
  <si>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</si>
  <si>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</si>
  <si>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</si>
  <si>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</si>
  <si>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</si>
  <si>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</si>
  <si>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</si>
  <si>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</si>
  <si>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</si>
  <si>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</si>
  <si>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</si>
  <si>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</si>
  <si>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</si>
  <si>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</si>
  <si>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</si>
  <si>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</si>
  <si>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</si>
  <si>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</si>
  <si>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</si>
  <si>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</si>
  <si>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</si>
  <si>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</si>
  <si>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</si>
  <si>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</si>
  <si>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</si>
  <si>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</si>
  <si>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</si>
  <si>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</si>
  <si>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</si>
  <si>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</si>
  <si>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</si>
  <si>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</si>
  <si>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</si>
  <si>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</si>
  <si>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</si>
  <si>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</si>
  <si>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</si>
  <si>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</si>
  <si>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</si>
  <si>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</si>
  <si>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</si>
  <si>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</si>
  <si>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</si>
  <si>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</si>
  <si>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</si>
  <si>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</si>
  <si>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</si>
  <si>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</si>
  <si>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</si>
  <si>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</si>
  <si>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</si>
  <si>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</si>
  <si>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</si>
  <si>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</si>
  <si>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</si>
  <si>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</si>
  <si>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</si>
  <si>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</si>
  <si>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</si>
  <si>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</si>
  <si>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</si>
  <si>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</si>
  <si>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</si>
  <si>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</si>
  <si>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</si>
  <si>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</si>
  <si>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</si>
  <si>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</si>
  <si>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</si>
  <si>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</si>
  <si>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</si>
  <si>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</si>
  <si>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</si>
  <si>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</si>
  <si>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</si>
  <si>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</si>
  <si>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</si>
  <si>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</si>
  <si>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</si>
  <si>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</si>
  <si>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</si>
  <si>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</si>
  <si>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</si>
  <si>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</si>
  <si>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</si>
  <si>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</si>
  <si>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</si>
  <si>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</si>
  <si>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</si>
  <si>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</si>
  <si>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</si>
  <si>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</si>
  <si>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</si>
  <si>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</si>
  <si>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</si>
  <si>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</si>
  <si>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</si>
  <si>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</si>
  <si>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</si>
  <si>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</si>
  <si>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</si>
  <si>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</si>
  <si>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</si>
  <si>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</si>
  <si>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</si>
  <si>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</si>
  <si>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</si>
  <si>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</si>
  <si>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</si>
  <si>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</si>
  <si>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</si>
  <si>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</si>
  <si>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</si>
  <si>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</si>
  <si>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</si>
  <si>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</si>
  <si>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</si>
  <si>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</si>
  <si>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</si>
  <si>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</si>
  <si>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</si>
  <si>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</si>
  <si>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</si>
  <si>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</si>
  <si>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</si>
  <si>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</si>
  <si>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</si>
  <si>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</si>
  <si>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</si>
  <si>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</si>
  <si>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</si>
  <si>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</si>
  <si>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</si>
  <si>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</si>
  <si>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</si>
  <si>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</si>
  <si>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</si>
  <si>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</si>
  <si>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</si>
  <si>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</si>
  <si>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</si>
  <si>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</si>
  <si>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</si>
  <si>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</si>
  <si>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</si>
  <si>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</si>
  <si>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</si>
  <si>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</si>
  <si>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</si>
  <si>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</si>
  <si>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</si>
  <si>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</si>
  <si>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</si>
  <si>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</si>
  <si>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</si>
  <si>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</si>
  <si>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</si>
  <si>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</si>
  <si>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</si>
  <si>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</si>
  <si>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</si>
  <si>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</si>
  <si>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</si>
  <si>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</si>
  <si>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</si>
  <si>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</si>
  <si>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</si>
  <si>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</si>
  <si>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</si>
  <si>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</si>
  <si>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</si>
  <si>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</si>
  <si>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</si>
  <si>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</si>
  <si>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</si>
  <si>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</si>
  <si>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</si>
  <si>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</si>
  <si>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</si>
  <si>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</si>
  <si>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</si>
  <si>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</si>
  <si>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</si>
  <si>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</si>
  <si>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</si>
  <si>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</si>
  <si>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</si>
  <si>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</si>
  <si>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</si>
  <si>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</si>
  <si>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</si>
  <si>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</si>
  <si>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</si>
  <si>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</si>
  <si>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</si>
  <si>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</si>
  <si>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</si>
  <si>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</si>
  <si>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</si>
  <si>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</si>
  <si>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</si>
  <si>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</si>
  <si>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</si>
  <si>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</si>
  <si>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</si>
  <si>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</si>
  <si>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</si>
  <si>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</si>
  <si>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</si>
  <si>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</si>
  <si>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</si>
  <si>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</si>
  <si>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</si>
  <si>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</si>
  <si>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</si>
  <si>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</si>
  <si>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</si>
  <si>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</si>
  <si>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</si>
  <si>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</si>
  <si>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</si>
  <si>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</si>
  <si>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</si>
  <si>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</si>
  <si>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</si>
  <si>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</si>
  <si>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</si>
  <si>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</si>
  <si>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</si>
  <si>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</si>
  <si>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</si>
  <si>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</si>
  <si>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</si>
  <si>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</si>
  <si>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</si>
  <si>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</si>
  <si>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</si>
  <si>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</si>
  <si>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</si>
  <si>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</si>
  <si>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</si>
  <si>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</si>
  <si>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</si>
  <si>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</si>
  <si>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</si>
  <si>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</si>
  <si>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</si>
  <si>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</si>
  <si>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</si>
  <si>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</si>
  <si>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</si>
  <si>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</si>
  <si>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</si>
  <si>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</si>
  <si>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</si>
  <si>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</si>
  <si>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</si>
  <si>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</si>
  <si>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</si>
  <si>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</si>
  <si>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</si>
  <si>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</si>
  <si>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</si>
  <si>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</si>
  <si>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</si>
  <si>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</si>
  <si>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</si>
  <si>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</si>
  <si>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</si>
  <si>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</si>
  <si>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</si>
  <si>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</si>
  <si>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</si>
  <si>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</si>
  <si>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</si>
  <si>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</si>
  <si>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</si>
  <si>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</si>
  <si>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</si>
  <si>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</si>
  <si>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</si>
  <si>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</si>
  <si>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</si>
  <si>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</si>
  <si>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</si>
  <si>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</si>
  <si>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</si>
  <si>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</si>
  <si>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</si>
  <si>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</si>
  <si>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</si>
  <si>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</si>
  <si>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</si>
  <si>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</si>
  <si>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</si>
  <si>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</si>
  <si>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</si>
  <si>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</si>
  <si>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</si>
  <si>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</si>
  <si>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</si>
  <si>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</si>
  <si>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</si>
  <si>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</si>
  <si>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</si>
  <si>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</si>
  <si>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</si>
  <si>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</si>
  <si>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</si>
  <si>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</si>
  <si>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</si>
  <si>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</si>
  <si>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</si>
  <si>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</si>
  <si>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</si>
  <si>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</si>
  <si>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</si>
  <si>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</si>
  <si>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</si>
  <si>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</si>
  <si>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</si>
  <si>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</si>
  <si>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</si>
  <si>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</si>
  <si>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</si>
  <si>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</si>
  <si>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</si>
  <si>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</si>
  <si>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</si>
  <si>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</si>
  <si>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</si>
  <si>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</si>
  <si>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</si>
  <si>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</si>
  <si>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</si>
  <si>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</si>
  <si>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</si>
  <si>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</si>
  <si>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</si>
  <si>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</si>
  <si>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</si>
  <si>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</si>
  <si>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</si>
  <si>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</si>
  <si>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</si>
  <si>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</si>
  <si>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</si>
  <si>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</si>
  <si>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</si>
  <si>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</si>
  <si>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</si>
  <si>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</si>
  <si>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</si>
  <si>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</si>
  <si>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</si>
  <si>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</si>
  <si>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</si>
  <si>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</si>
  <si>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</si>
  <si>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</si>
  <si>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</si>
  <si>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</si>
  <si>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</si>
  <si>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</si>
  <si>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</si>
  <si>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</si>
  <si>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</si>
  <si>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</si>
  <si>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</si>
  <si>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</si>
  <si>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</si>
  <si>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</si>
  <si>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</si>
  <si>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</si>
  <si>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</si>
  <si>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</si>
  <si>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</si>
  <si>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</si>
  <si>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</si>
  <si>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</si>
  <si>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</si>
  <si>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</si>
  <si>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</si>
  <si>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</si>
  <si>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</si>
  <si>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</si>
  <si>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</si>
  <si>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</si>
  <si>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</si>
  <si>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</si>
  <si>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</si>
  <si>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</si>
  <si>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</si>
  <si>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</si>
  <si>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</si>
  <si>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</si>
  <si>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</si>
  <si>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</si>
  <si>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</si>
  <si>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</si>
  <si>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</si>
  <si>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</si>
  <si>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</si>
  <si>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</si>
  <si>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</si>
  <si>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</si>
  <si>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</si>
  <si>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</si>
  <si>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</si>
  <si>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</si>
  <si>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</si>
  <si>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</si>
  <si>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</si>
  <si>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</si>
  <si>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</si>
  <si>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</si>
  <si>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</si>
  <si>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</si>
  <si>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</si>
  <si>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</si>
  <si>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</si>
  <si>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</si>
  <si>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</si>
  <si>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</si>
  <si>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</si>
  <si>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</si>
  <si>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</si>
  <si>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</si>
  <si>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</si>
  <si>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</si>
  <si>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</si>
  <si>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</si>
  <si>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</si>
  <si>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</si>
  <si>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</si>
  <si>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</si>
  <si>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</si>
  <si>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</si>
  <si>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</si>
  <si>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</si>
  <si>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</si>
  <si>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</si>
  <si>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</si>
  <si>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</si>
  <si>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</si>
  <si>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</si>
  <si>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</si>
  <si>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</si>
  <si>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</si>
  <si>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</si>
  <si>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</si>
  <si>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</si>
  <si>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</si>
  <si>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</si>
  <si>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</si>
  <si>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</si>
  <si>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</si>
  <si>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</si>
  <si>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</si>
  <si>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</si>
  <si>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</si>
  <si>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</si>
  <si>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</si>
  <si>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</si>
  <si>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</si>
  <si>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</si>
  <si>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</si>
  <si>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</si>
  <si>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</si>
  <si>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</si>
  <si>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</si>
  <si>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</si>
  <si>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</si>
  <si>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</si>
  <si>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</si>
  <si>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</si>
  <si>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</si>
  <si>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</si>
  <si>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</si>
  <si>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</si>
  <si>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</si>
  <si>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</si>
  <si>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</si>
  <si>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</si>
  <si>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</si>
  <si>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</si>
  <si>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</si>
  <si>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</si>
  <si>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</si>
  <si>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</si>
  <si>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</si>
  <si>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</si>
  <si>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</si>
  <si>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</si>
  <si>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</si>
  <si>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</si>
  <si>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</si>
  <si>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</si>
  <si>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</si>
  <si>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</si>
  <si>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</si>
  <si>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</si>
  <si>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</si>
  <si>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</si>
  <si>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</si>
  <si>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</si>
  <si>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</si>
  <si>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</si>
  <si>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</si>
  <si>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</si>
  <si>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</si>
  <si>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</si>
  <si>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</si>
  <si>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</si>
  <si>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</si>
  <si>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</si>
  <si>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</si>
  <si>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</si>
  <si>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</si>
  <si>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</si>
  <si>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</si>
  <si>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</si>
  <si>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</si>
  <si>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</si>
  <si>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</si>
  <si>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</si>
  <si>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</si>
  <si>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</si>
  <si>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</si>
  <si>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</si>
  <si>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</si>
  <si>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</si>
  <si>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</si>
  <si>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</si>
  <si>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</si>
  <si>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</si>
  <si>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</si>
  <si>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</si>
  <si>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</si>
  <si>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</si>
  <si>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</si>
  <si>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</si>
  <si>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</si>
  <si>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</si>
  <si>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</si>
  <si>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</si>
  <si>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</si>
  <si>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</si>
  <si>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</si>
  <si>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</si>
  <si>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</si>
  <si>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</si>
  <si>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</si>
  <si>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</si>
  <si>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</si>
  <si>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</si>
  <si>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</si>
  <si>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</si>
  <si>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</si>
  <si>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</si>
  <si>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</si>
  <si>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</si>
  <si>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</si>
  <si>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</si>
  <si>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</si>
  <si>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</si>
  <si>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</si>
  <si>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</si>
  <si>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</si>
  <si>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</si>
  <si>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</si>
  <si>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</si>
  <si>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</si>
  <si>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</si>
  <si>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</si>
  <si>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</si>
  <si>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</si>
  <si>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</si>
  <si>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</si>
  <si>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</si>
  <si>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</si>
  <si>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</si>
  <si>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</si>
  <si>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</si>
  <si>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</si>
  <si>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</si>
  <si>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</si>
  <si>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</si>
  <si>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</si>
  <si>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</si>
  <si>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</si>
  <si>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</si>
  <si>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</si>
  <si>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</si>
  <si>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</si>
  <si>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</si>
  <si>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</si>
  <si>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</si>
  <si>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</si>
  <si>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</si>
  <si>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</si>
  <si>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</si>
  <si>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</si>
  <si>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</si>
  <si>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</si>
  <si>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</si>
  <si>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</si>
  <si>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</si>
  <si>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</si>
  <si>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</si>
  <si>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</si>
  <si>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</si>
  <si>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</si>
  <si>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</si>
  <si>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</si>
  <si>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</si>
  <si>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</si>
  <si>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</si>
  <si>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</si>
  <si>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</si>
  <si>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</si>
  <si>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</si>
  <si>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</si>
  <si>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</si>
  <si>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</si>
  <si>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</si>
  <si>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</si>
  <si>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</si>
  <si>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</si>
  <si>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</si>
  <si>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</si>
  <si>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</si>
  <si>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</si>
  <si>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</si>
  <si>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</si>
  <si>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</si>
  <si>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</si>
  <si>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</si>
  <si>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</si>
  <si>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</si>
  <si>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</si>
  <si>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</si>
  <si>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</si>
  <si>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</si>
  <si>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</si>
  <si>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</si>
  <si>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</si>
  <si>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</si>
  <si>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</si>
  <si>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</si>
  <si>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</si>
  <si>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</si>
  <si>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</si>
  <si>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</si>
  <si>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</si>
  <si>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</si>
  <si>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</si>
  <si>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</si>
  <si>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</si>
  <si>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</si>
  <si>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</si>
  <si>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</si>
  <si>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</si>
  <si>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</si>
  <si>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</si>
  <si>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</si>
  <si>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</si>
  <si>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</si>
  <si>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</si>
  <si>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</si>
  <si>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</si>
  <si>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</si>
  <si>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</si>
  <si>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</si>
  <si>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</si>
  <si>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</si>
  <si>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</si>
  <si>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</si>
  <si>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</si>
  <si>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</si>
  <si>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</si>
  <si>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</si>
  <si>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</si>
  <si>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</si>
  <si>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</si>
  <si>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</si>
  <si>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</si>
  <si>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</si>
  <si>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</si>
  <si>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</si>
  <si>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</si>
  <si>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</si>
  <si>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</si>
  <si>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</si>
  <si>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</si>
  <si>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</si>
  <si>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</si>
  <si>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</si>
  <si>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</si>
  <si>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</si>
  <si>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</si>
  <si>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</si>
  <si>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</si>
  <si>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</si>
  <si>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</si>
  <si>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</si>
  <si>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</si>
  <si>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</si>
  <si>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</si>
  <si>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</si>
  <si>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</si>
  <si>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</si>
  <si>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</si>
  <si>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</si>
  <si>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</si>
  <si>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</si>
  <si>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</si>
  <si>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</si>
  <si>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</si>
  <si>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</si>
  <si>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</si>
  <si>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</si>
  <si>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</si>
  <si>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</si>
  <si>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</si>
  <si>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</si>
  <si>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</si>
  <si>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</si>
  <si>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</si>
  <si>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</si>
  <si>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</si>
  <si>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</si>
  <si>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</si>
  <si>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</si>
  <si>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</si>
  <si>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</si>
  <si>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</si>
  <si>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</si>
  <si>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</si>
  <si>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</si>
  <si>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</si>
  <si>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</si>
  <si>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</si>
  <si>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</si>
  <si>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</si>
  <si>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</si>
  <si>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</si>
  <si>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</si>
  <si>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</si>
  <si>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</si>
  <si>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</si>
  <si>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</si>
  <si>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</si>
  <si>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</si>
  <si>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</si>
  <si>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</si>
  <si>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</si>
  <si>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</si>
  <si>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</si>
  <si>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</si>
  <si>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</si>
  <si>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</si>
  <si>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</si>
  <si>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</si>
  <si>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</si>
  <si>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</si>
  <si>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</si>
  <si>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</si>
  <si>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</si>
  <si>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</si>
  <si>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</si>
  <si>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</si>
  <si>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</si>
  <si>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</si>
  <si>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</si>
  <si>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</si>
  <si>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</si>
  <si>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</si>
  <si>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</si>
  <si>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</si>
  <si>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</si>
  <si>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</si>
  <si>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</si>
  <si>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</si>
  <si>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</si>
  <si>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</si>
  <si>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</si>
  <si>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</si>
  <si>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</si>
  <si>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</si>
  <si>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</si>
  <si>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</si>
  <si>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</si>
  <si>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</si>
  <si>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</si>
  <si>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</si>
  <si>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</si>
  <si>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</si>
  <si>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</si>
  <si>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</si>
  <si>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</si>
  <si>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</si>
  <si>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</si>
  <si>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</si>
  <si>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</si>
  <si>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</si>
  <si>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</si>
  <si>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</si>
  <si>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</si>
  <si>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</si>
  <si>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</si>
  <si>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</si>
  <si>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</si>
  <si>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</si>
  <si>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</si>
  <si>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</si>
  <si>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</si>
  <si>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</si>
  <si>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</si>
  <si>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</si>
  <si>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</si>
  <si>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</si>
  <si>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</si>
  <si>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</si>
  <si>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</si>
  <si>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</si>
  <si>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</si>
  <si>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</si>
  <si>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</si>
  <si>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</si>
  <si>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</si>
  <si>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</si>
  <si>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</si>
  <si>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</si>
  <si>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</si>
  <si>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</si>
  <si>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</si>
  <si>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</si>
  <si>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</si>
  <si>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</si>
  <si>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</si>
  <si>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</si>
  <si>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</si>
  <si>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</si>
  <si>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</si>
  <si>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</si>
  <si>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</si>
  <si>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</si>
  <si>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</si>
  <si>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</si>
  <si>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</si>
  <si>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</si>
  <si>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</si>
  <si>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</si>
  <si>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</si>
  <si>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</si>
  <si>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</si>
  <si>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</si>
  <si>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</si>
  <si>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</si>
  <si>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</si>
  <si>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</si>
  <si>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</si>
  <si>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</si>
  <si>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</si>
  <si>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</si>
  <si>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</si>
  <si>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</si>
  <si>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</si>
  <si>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</si>
  <si>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</si>
  <si>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</si>
  <si>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</si>
  <si>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</si>
  <si>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</si>
  <si>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</si>
  <si>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</si>
  <si>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</si>
  <si>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</si>
  <si>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</si>
  <si>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</si>
  <si>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</si>
  <si>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</si>
  <si>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</si>
  <si>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</si>
  <si>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</si>
  <si>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</si>
  <si>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</si>
  <si>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</si>
  <si>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</si>
  <si>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</si>
  <si>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</si>
  <si>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</si>
  <si>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</si>
  <si>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</si>
  <si>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</si>
  <si>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</si>
  <si>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</si>
  <si>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</si>
  <si>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</si>
  <si>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</si>
  <si>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</si>
  <si>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</si>
  <si>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</si>
  <si>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</si>
  <si>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</si>
  <si>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</si>
  <si>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</si>
  <si>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</si>
  <si>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</si>
  <si>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</si>
  <si>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</si>
  <si>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</si>
  <si>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</si>
  <si>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</si>
  <si>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</si>
  <si>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</si>
  <si>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</si>
  <si>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</si>
  <si>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</si>
  <si>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</si>
  <si>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</si>
  <si>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</si>
  <si>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</si>
  <si>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</si>
  <si>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</si>
  <si>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</si>
  <si>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</si>
  <si>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</si>
  <si>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</si>
  <si>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</si>
  <si>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</si>
  <si>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</si>
  <si>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</si>
  <si>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</si>
  <si>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</si>
  <si>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</si>
  <si>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</si>
  <si>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</si>
  <si>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</si>
  <si>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</si>
  <si>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</si>
  <si>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</si>
  <si>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</si>
  <si>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</si>
  <si>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</si>
  <si>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</si>
  <si>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</si>
  <si>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</si>
  <si>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</si>
  <si>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</si>
  <si>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</si>
  <si>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</si>
  <si>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</si>
  <si>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</si>
  <si>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</si>
  <si>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</si>
  <si>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</si>
  <si>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</si>
  <si>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</si>
  <si>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</si>
  <si>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</si>
  <si>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</si>
  <si>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</si>
  <si>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</si>
  <si>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</si>
  <si>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</si>
  <si>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</si>
  <si>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</si>
  <si>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</si>
  <si>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</si>
  <si>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</si>
  <si>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</si>
  <si>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</si>
  <si>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</si>
  <si>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</si>
  <si>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</si>
  <si>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</si>
  <si>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</si>
  <si>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</si>
  <si>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</si>
  <si>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</si>
  <si>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</si>
  <si>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</si>
  <si>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</si>
  <si>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</si>
  <si>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</si>
  <si>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</si>
  <si>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</si>
  <si>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</si>
  <si>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</si>
  <si>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</si>
  <si>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</si>
  <si>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</si>
  <si>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</si>
  <si>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</si>
  <si>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</si>
  <si>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</si>
  <si>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</si>
  <si>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</si>
  <si>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</si>
  <si>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</si>
  <si>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</si>
  <si>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</si>
  <si>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</si>
  <si>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</si>
  <si>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</si>
  <si>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</si>
  <si>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</si>
  <si>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</si>
  <si>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</si>
  <si>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</si>
  <si>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</si>
  <si>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</si>
  <si>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</si>
  <si>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</si>
  <si>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</si>
  <si>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</si>
  <si>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</si>
  <si>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</si>
  <si>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</si>
  <si>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</si>
  <si>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</si>
  <si>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</si>
  <si>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</si>
  <si>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</si>
  <si>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</si>
  <si>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</si>
  <si>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</si>
  <si>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</si>
  <si>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</si>
  <si>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</si>
  <si>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</si>
  <si>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</si>
  <si>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</si>
  <si>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</si>
  <si>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</si>
  <si>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</si>
  <si>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</si>
  <si>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</si>
  <si>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</si>
  <si>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</si>
  <si>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</si>
  <si>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</si>
  <si>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</si>
  <si>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</si>
  <si>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</si>
  <si>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</si>
  <si>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</si>
  <si>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</si>
  <si>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</si>
  <si>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</si>
  <si>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</si>
  <si>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</si>
  <si>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</si>
  <si>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</si>
  <si>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</si>
  <si>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</si>
  <si>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</si>
  <si>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</si>
  <si>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</si>
  <si>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</si>
  <si>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</si>
  <si>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</si>
  <si>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</si>
  <si>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</si>
  <si>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</si>
  <si>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</si>
  <si>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</si>
  <si>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</si>
  <si>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</si>
  <si>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</si>
  <si>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</si>
  <si>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</si>
  <si>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</si>
  <si>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</si>
  <si>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</si>
  <si>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</si>
  <si>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</si>
  <si>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</si>
  <si>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</si>
  <si>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</si>
  <si>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</si>
  <si>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</si>
  <si>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</si>
  <si>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</si>
  <si>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</si>
  <si>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</si>
  <si>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</si>
  <si>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</si>
  <si>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</si>
  <si>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</si>
  <si>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</si>
  <si>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</si>
  <si>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</si>
  <si>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</si>
  <si>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</si>
  <si>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</si>
  <si>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</si>
  <si>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</si>
  <si>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</si>
  <si>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</si>
  <si>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</si>
  <si>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</si>
  <si>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</si>
  <si>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</si>
  <si>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</si>
  <si>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</si>
  <si>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</si>
  <si>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</si>
  <si>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</si>
  <si>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</si>
  <si>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</si>
  <si>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</si>
  <si>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</si>
  <si>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</si>
  <si>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</si>
  <si>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</si>
  <si>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</si>
  <si>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</si>
  <si>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</si>
  <si>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</si>
  <si>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</si>
  <si>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</si>
  <si>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</si>
  <si>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</si>
  <si>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</si>
  <si>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</si>
  <si>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</si>
  <si>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</si>
  <si>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</si>
  <si>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</si>
  <si>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</si>
  <si>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</si>
  <si>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</si>
  <si>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</si>
  <si>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</si>
  <si>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</si>
  <si>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</si>
  <si>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</si>
  <si>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</si>
  <si>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</si>
  <si>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</si>
  <si>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</si>
  <si>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</si>
  <si>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</si>
  <si>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</si>
  <si>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</si>
  <si>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</si>
  <si>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</si>
  <si>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</si>
  <si>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</si>
  <si>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</si>
  <si>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</si>
  <si>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</si>
  <si>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</si>
  <si>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</si>
  <si>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</si>
  <si>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</si>
  <si>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</si>
  <si>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</si>
  <si>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</si>
  <si>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</si>
  <si>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</si>
  <si>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</si>
  <si>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</si>
  <si>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</si>
  <si>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</si>
  <si>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</si>
  <si>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</si>
  <si>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</si>
  <si>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</si>
  <si>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</si>
  <si>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</si>
  <si>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</si>
  <si>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</si>
  <si>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</si>
  <si>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</si>
  <si>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</si>
  <si>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</si>
  <si>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</si>
  <si>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</si>
  <si>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</si>
  <si>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</si>
  <si>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</si>
  <si>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</si>
  <si>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</si>
  <si>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</si>
  <si>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</si>
  <si>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</si>
  <si>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</si>
  <si>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</si>
  <si>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</si>
  <si>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</si>
  <si>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</si>
  <si>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</si>
  <si>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</si>
  <si>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</si>
  <si>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</si>
  <si>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</si>
  <si>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</si>
  <si>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</si>
  <si>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</si>
  <si>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</si>
  <si>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</si>
  <si>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</si>
  <si>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</si>
  <si>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</si>
  <si>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</si>
  <si>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</si>
  <si>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</si>
  <si>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</si>
  <si>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</si>
  <si>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</si>
  <si>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</si>
  <si>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</si>
  <si>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</si>
  <si>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</si>
  <si>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</si>
  <si>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</si>
  <si>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</si>
  <si>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</si>
  <si>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</si>
  <si>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</si>
  <si>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</si>
  <si>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</si>
  <si>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</si>
  <si>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</si>
  <si>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</si>
  <si>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</si>
  <si>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</si>
  <si>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</si>
  <si>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</si>
  <si>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</si>
  <si>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</si>
  <si>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</si>
  <si>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</si>
  <si>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</si>
  <si>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</si>
  <si>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</si>
  <si>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</si>
  <si>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</si>
  <si>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</si>
  <si>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</si>
  <si>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</si>
  <si>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</si>
  <si>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</si>
  <si>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</si>
  <si>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</si>
  <si>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</si>
  <si>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</si>
  <si>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</si>
  <si>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</si>
  <si>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</si>
  <si>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</si>
  <si>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</si>
  <si>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</si>
  <si>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</si>
  <si>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</si>
  <si>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</si>
  <si>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</si>
  <si>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</si>
  <si>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</si>
  <si>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</si>
  <si>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</si>
  <si>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</si>
  <si>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</si>
  <si>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</si>
  <si>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</si>
  <si>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</si>
  <si>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</si>
  <si>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</si>
  <si>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</si>
  <si>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</si>
  <si>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</si>
  <si>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</si>
  <si>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</si>
  <si>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</si>
  <si>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</si>
  <si>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</si>
  <si>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</si>
  <si>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</si>
  <si>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</si>
  <si>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</si>
  <si>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</si>
  <si>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</si>
  <si>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</si>
  <si>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</si>
  <si>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</si>
  <si>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</si>
  <si>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</si>
  <si>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</si>
  <si>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</si>
  <si>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</si>
  <si>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</si>
  <si>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</si>
  <si>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</si>
  <si>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</si>
  <si>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</si>
  <si>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</si>
  <si>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</si>
  <si>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</si>
  <si>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</si>
  <si>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</si>
  <si>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</si>
  <si>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</si>
  <si>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</si>
  <si>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</si>
  <si>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</si>
  <si>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</si>
  <si>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</si>
  <si>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</si>
  <si>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</si>
  <si>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</si>
  <si>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</si>
  <si>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</si>
  <si>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</si>
  <si>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</si>
  <si>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</si>
  <si>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</si>
  <si>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</si>
  <si>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</si>
  <si>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</si>
  <si>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</si>
  <si>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</si>
  <si>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</si>
  <si>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</si>
  <si>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</si>
  <si>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</si>
  <si>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</si>
  <si>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</si>
  <si>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</si>
  <si>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</si>
  <si>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</si>
  <si>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</si>
  <si>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</si>
  <si>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</si>
  <si>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</si>
  <si>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</si>
  <si>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</si>
  <si>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</si>
  <si>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</si>
  <si>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</si>
  <si>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</si>
  <si>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</si>
  <si>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</si>
  <si>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</si>
  <si>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</si>
  <si>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</si>
  <si>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</si>
  <si>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</si>
  <si>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</si>
  <si>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</si>
  <si>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</si>
  <si>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</si>
  <si>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</si>
  <si>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</si>
  <si>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</si>
  <si>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</si>
  <si>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</si>
  <si>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</si>
  <si>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</si>
  <si>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</si>
  <si>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</si>
  <si>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</si>
  <si>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</si>
  <si>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</si>
  <si>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</si>
  <si>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</si>
  <si>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</si>
  <si>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</si>
  <si>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</si>
  <si>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</si>
  <si>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</si>
  <si>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</si>
  <si>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</si>
  <si>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</si>
  <si>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</si>
  <si>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</si>
  <si>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</si>
  <si>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</si>
  <si>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</si>
  <si>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</si>
  <si>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</si>
  <si>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</si>
  <si>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</si>
  <si>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</si>
  <si>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</si>
  <si>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</si>
  <si>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</si>
  <si>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</si>
  <si>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</si>
  <si>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</si>
  <si>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</si>
  <si>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</si>
  <si>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</si>
  <si>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</si>
  <si>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</si>
  <si>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</si>
  <si>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</si>
  <si>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</si>
  <si>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</si>
  <si>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</si>
  <si>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</si>
  <si>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</si>
  <si>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</si>
  <si>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</si>
  <si>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</si>
  <si>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</si>
  <si>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</si>
  <si>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</si>
  <si>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</si>
  <si>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</si>
  <si>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</si>
  <si>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</si>
  <si>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</si>
  <si>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</si>
  <si>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</si>
  <si>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</si>
  <si>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</si>
  <si>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</si>
  <si>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</si>
  <si>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</si>
  <si>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</si>
  <si>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</si>
  <si>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</si>
  <si>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</si>
  <si>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</si>
  <si>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</si>
  <si>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</si>
  <si>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</si>
  <si>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</si>
  <si>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</si>
  <si>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</si>
  <si>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</si>
  <si>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</si>
  <si>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</si>
  <si>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</si>
  <si>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</si>
  <si>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</si>
  <si>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</si>
  <si>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</si>
  <si>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</si>
  <si>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</si>
  <si>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</si>
  <si>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</si>
  <si>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</si>
  <si>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</si>
  <si>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</si>
  <si>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</si>
  <si>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</si>
  <si>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</si>
  <si>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</si>
  <si>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</si>
  <si>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</si>
  <si>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</si>
  <si>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</si>
  <si>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</si>
  <si>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</si>
  <si>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</si>
  <si>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</si>
  <si>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</si>
  <si>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</si>
  <si>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</si>
  <si>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</si>
  <si>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</si>
  <si>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</si>
  <si>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</si>
  <si>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</si>
  <si>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</si>
  <si>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</si>
  <si>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</si>
  <si>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</si>
  <si>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</si>
  <si>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</si>
  <si>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</si>
  <si>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</si>
  <si>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</si>
  <si>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</si>
  <si>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</si>
  <si>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</si>
  <si>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</si>
  <si>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</si>
  <si>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</si>
  <si>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</si>
  <si>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</si>
  <si>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</si>
  <si>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</si>
  <si>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</si>
  <si>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</si>
  <si>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</si>
  <si>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</si>
  <si>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</si>
  <si>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</si>
  <si>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</si>
  <si>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</si>
  <si>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</si>
  <si>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</si>
  <si>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</si>
  <si>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</si>
  <si>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</si>
  <si>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</si>
  <si>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</si>
  <si>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</si>
  <si>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</si>
  <si>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</si>
  <si>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</si>
  <si>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</si>
  <si>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</si>
  <si>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</si>
  <si>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</si>
  <si>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</si>
  <si>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</si>
  <si>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</si>
  <si>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</si>
  <si>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</si>
  <si>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</si>
  <si>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</si>
  <si>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</si>
  <si>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</si>
  <si>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</si>
  <si>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</si>
  <si>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</si>
  <si>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</si>
  <si>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</si>
  <si>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</si>
  <si>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</si>
  <si>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</si>
  <si>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</si>
  <si>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</si>
  <si>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</si>
  <si>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</si>
  <si>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</si>
  <si>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</si>
  <si>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</si>
  <si>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</si>
  <si>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</si>
  <si>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</si>
  <si>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</si>
  <si>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</si>
  <si>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</si>
  <si>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</si>
  <si>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</si>
  <si>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</si>
  <si>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</si>
  <si>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</si>
  <si>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</si>
  <si>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</si>
  <si>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</si>
  <si>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</si>
  <si>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</si>
  <si>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</si>
  <si>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</si>
  <si>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</si>
  <si>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</si>
  <si>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</si>
  <si>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</si>
  <si>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</si>
  <si>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</si>
  <si>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</si>
  <si>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</si>
  <si>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</si>
  <si>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</si>
  <si>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</si>
  <si>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</si>
  <si>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</si>
  <si>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</si>
  <si>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</si>
  <si>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</si>
  <si>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</si>
  <si>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</si>
  <si>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</si>
  <si>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</si>
  <si>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</si>
  <si>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</si>
  <si>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</si>
  <si>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</si>
  <si>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</si>
  <si>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</si>
  <si>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</si>
  <si>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</si>
  <si>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</si>
  <si>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</si>
  <si>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</si>
  <si>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</si>
  <si>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</si>
  <si>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</si>
  <si>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</si>
  <si>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</si>
  <si>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</si>
  <si>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</si>
  <si>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</si>
  <si>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</si>
  <si>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</si>
  <si>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</si>
  <si>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</si>
  <si>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</si>
  <si>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</si>
  <si>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</si>
  <si>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</si>
  <si>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</si>
  <si>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</si>
  <si>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</si>
  <si>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</si>
  <si>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</si>
  <si>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</si>
  <si>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</si>
  <si>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</si>
  <si>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</si>
  <si>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</si>
  <si>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</si>
  <si>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</si>
  <si>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</si>
  <si>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</si>
  <si>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</si>
  <si>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</si>
  <si>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</si>
  <si>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</si>
  <si>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</si>
  <si>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</si>
  <si>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</si>
  <si>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</si>
  <si>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</si>
  <si>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</si>
  <si>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</si>
  <si>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</si>
  <si>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</si>
  <si>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</si>
  <si>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</si>
  <si>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</si>
  <si>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</si>
  <si>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</si>
  <si>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</si>
  <si>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</si>
  <si>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</si>
  <si>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</si>
  <si>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</si>
  <si>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</si>
  <si>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</si>
  <si>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</si>
  <si>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</si>
  <si>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</si>
  <si>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</si>
  <si>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</si>
  <si>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</si>
  <si>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</si>
  <si>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</si>
  <si>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</si>
  <si>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</si>
  <si>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</si>
  <si>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</si>
  <si>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</si>
  <si>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</si>
  <si>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</si>
  <si>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</si>
  <si>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</si>
  <si>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</si>
  <si>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</si>
  <si>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</si>
  <si>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</si>
  <si>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</si>
  <si>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</si>
  <si>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</si>
  <si>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</si>
  <si>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</si>
  <si>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</si>
  <si>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</si>
  <si>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</si>
  <si>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</si>
  <si>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</si>
  <si>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</si>
  <si>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</si>
  <si>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</si>
  <si>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</si>
  <si>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</si>
  <si>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</si>
  <si>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</si>
  <si>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</si>
  <si>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</si>
  <si>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</si>
  <si>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</si>
  <si>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</si>
  <si>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</si>
  <si>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</si>
  <si>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</si>
  <si>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</si>
  <si>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</si>
  <si>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</si>
  <si>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</si>
  <si>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</si>
  <si>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</si>
  <si>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</si>
  <si>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</si>
  <si>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</si>
  <si>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</si>
  <si>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</si>
  <si>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</si>
  <si>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</si>
  <si>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</si>
  <si>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</si>
  <si>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Subcatergory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</si>
  <si>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</si>
  <si>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</si>
  <si>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</si>
  <si>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</si>
  <si>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</si>
  <si>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</si>
  <si>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</si>
  <si>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</si>
  <si>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</si>
  <si>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</si>
  <si>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</si>
  <si>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</si>
  <si>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</si>
  <si>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</si>
  <si>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</si>
  <si>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</si>
  <si>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</si>
  <si>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</si>
  <si>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</si>
  <si>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</si>
  <si>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</si>
  <si>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</si>
  <si>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</si>
  <si>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</si>
  <si>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</si>
  <si>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</si>
  <si>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</si>
  <si>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</si>
  <si>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</si>
  <si>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</si>
  <si>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</si>
  <si>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</si>
  <si>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</si>
  <si>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</si>
  <si>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</si>
  <si>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</si>
  <si>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</si>
  <si>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</si>
  <si>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</si>
  <si>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</si>
  <si>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</si>
  <si>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Total Projects</t>
  </si>
  <si>
    <t>Percentage Successful</t>
  </si>
  <si>
    <t>Percentage Canceled</t>
  </si>
  <si>
    <t>Number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</si>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</sst>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4" fontId="0" fillId="0" borderId="0" xfId="0" pivotButton="1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numFmt numFmtId="19" formatCode="m/d/yyyy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48729195872146597"/>
          <c:y val="0.104877057731800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A-4B99-A799-13E3D691E0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A-4B99-A799-13E3D691E0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A-4B99-A799-13E3D691E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010224"/>
        <c:axId val="1017679040"/>
      </c:lineChart>
      <c:catAx>
        <c:axId val="140401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679040"/>
        <c:crosses val="autoZero"/>
        <c:auto val="1"/>
        <c:lblAlgn val="ctr"/>
        <c:lblOffset val="100"/>
        <c:noMultiLvlLbl val="0"/>
      </c:catAx>
      <c:valAx>
        <c:axId val="101767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1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9261761728865693"/>
          <c:y val="4.65537152683500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0.56818181818181823</c:v>
                </c:pt>
                <c:pt idx="3">
                  <c:v>0.54166666666666663</c:v>
                </c:pt>
                <c:pt idx="4">
                  <c:v>0.53846153846153844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9-43FB-A790-972358FF53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0.43181818181818182</c:v>
                </c:pt>
                <c:pt idx="3">
                  <c:v>0.45833333333333331</c:v>
                </c:pt>
                <c:pt idx="4">
                  <c:v>0.46153846153846156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9-43FB-A790-972358FF53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49-43FB-A790-972358FF5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016544"/>
        <c:axId val="1401654864"/>
      </c:lineChart>
      <c:catAx>
        <c:axId val="15710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4864"/>
        <c:crosses val="autoZero"/>
        <c:auto val="1"/>
        <c:lblAlgn val="ctr"/>
        <c:lblOffset val="100"/>
        <c:noMultiLvlLbl val="0"/>
      </c:catAx>
      <c:valAx>
        <c:axId val="14016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01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[Kickstarter_Challenge.xlxs.xlsx]Catergory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39282633420822405"/>
          <c:y val="8.62810558722000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5-4168-8FE2-F8FC550E4033}"/>
            </c:ext>
          </c:extLst>
        </c:ser>
        <c:ser>
          <c:idx val="1"/>
          <c:order val="1"/>
          <c:tx>
            <c:strRef>
              <c:f>'Catergory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5-4168-8FE2-F8FC550E4033}"/>
            </c:ext>
          </c:extLst>
        </c:ser>
        <c:ser>
          <c:idx val="2"/>
          <c:order val="2"/>
          <c:tx>
            <c:strRef>
              <c:f>'Catergory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5-4168-8FE2-F8FC550E4033}"/>
            </c:ext>
          </c:extLst>
        </c:ser>
        <c:ser>
          <c:idx val="3"/>
          <c:order val="3"/>
          <c:tx>
            <c:strRef>
              <c:f>'Catergory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5-4168-8FE2-F8FC550E4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5934752"/>
        <c:axId val="214021968"/>
      </c:barChart>
      <c:catAx>
        <c:axId val="21359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21968"/>
        <c:crosses val="autoZero"/>
        <c:auto val="1"/>
        <c:lblAlgn val="ctr"/>
        <c:lblOffset val="100"/>
        <c:noMultiLvlLbl val="0"/>
      </c:catAx>
      <c:valAx>
        <c:axId val="2140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9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[Kickstarter_Challenge.xlxs.xlsx]Subcatergory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E-4FCC-8C6E-B6795C07C147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E-4FCC-8C6E-B6795C07C147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EE-4FCC-8C6E-B6795C07C147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A1-48D4-AA24-7ADBDA2A3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88352"/>
        <c:axId val="2079217888"/>
      </c:barChart>
      <c:catAx>
        <c:axId val="25038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17888"/>
        <c:crosses val="autoZero"/>
        <c:auto val="1"/>
        <c:lblAlgn val="ctr"/>
        <c:lblOffset val="100"/>
        <c:noMultiLvlLbl val="0"/>
      </c:catAx>
      <c:valAx>
        <c:axId val="20792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8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370522</xdr:colOff>
      <xdr:row>2</xdr:row>
      <xdr:rowOff>134302</xdr:rowOff>
    </xdr:from>
    <xdr:to>
      <xdr:col>12</xdr:col>
      <xdr:colOff>380047</xdr:colOff>
      <xdr:row>17</xdr:row>
      <xdr:rowOff>151447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F2BE9-25EE-44DD-9EDB-C1CFC517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645583</xdr:colOff>
      <xdr:row>14</xdr:row>
      <xdr:rowOff>56621</xdr:rowOff>
    </xdr:from>
    <xdr:to>
      <xdr:col>7</xdr:col>
      <xdr:colOff>1268306</xdr:colOff>
      <xdr:row>29</xdr:row>
      <xdr:rowOff>75671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B2631-78DA-4593-90D1-99CE3364F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226695</xdr:colOff>
      <xdr:row>2</xdr:row>
      <xdr:rowOff>122872</xdr:rowOff>
    </xdr:from>
    <xdr:to>
      <xdr:col>14</xdr:col>
      <xdr:colOff>676275</xdr:colOff>
      <xdr:row>17</xdr:row>
      <xdr:rowOff>143827</xdr:rowOff>
    </xdr:to>
    <xdr:graphicFrame macro="">
      <xdr:nvGraphicFramePr>
        <xdr:cNvPr id="2" name="Table">
          <a:extLst>
            <a:ext uri="{FF2B5EF4-FFF2-40B4-BE49-F238E27FC236}">
              <a16:creationId xmlns:a16="http://schemas.microsoft.com/office/drawing/2014/main" id="{22158830-60CC-441F-B9F8-C008663F8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4</xdr:row>
      <xdr:rowOff>122872</xdr:rowOff>
    </xdr:from>
    <xdr:to>
      <xdr:col>14</xdr:col>
      <xdr:colOff>342900</xdr:colOff>
      <xdr:row>19</xdr:row>
      <xdr:rowOff>143827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0DA27-DB54-4C03-9033-5BA5A30E2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haffer" refreshedDate="44029.688195717594" createdVersion="6" refreshedVersion="6" minRefreshableVersion="3" recordCount="4114" xr:uid="{27036EF2-4214-4706-A63B-9E4EB06AC4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haffer" refreshedDate="44030.513493634258" createdVersion="6" refreshedVersion="6" minRefreshableVersion="3" recordCount="4114" xr:uid="{30F53EE5-3674-4AA7-A5D3-9658C92188B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C76C0-E844-4C54-813A-8B34DA33B03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field="18" type="button" dataOnly="0" labelOnly="1" outline="0" axis="axisRow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F87FE-A8B7-49EB-B74D-33645CC234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06D87-2ACF-43E8-9827-367473313E7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J4" sqref="J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24.26171875" bestFit="1" customWidth="1"/>
    <col min="15" max="15" width="16.89453125" bestFit="1" customWidth="1"/>
    <col min="16" max="16" width="15.83984375" bestFit="1" customWidth="1"/>
    <col min="17" max="17" width="14.9453125" bestFit="1" customWidth="1"/>
    <col min="18" max="18" width="14.7890625" bestFit="1" customWidth="1"/>
    <col min="19" max="19" width="21.62890625" style="15" customWidth="1"/>
    <col min="20" max="20" width="20.47265625" style="1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22748416-C1C4-45EB-BB47-9B868A2668E5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9BC4B-5158-479D-BEE0-B74A849D764D}">
  <dimension ref="A1:E18"/>
  <sheetViews>
    <sheetView tabSelected="1" workbookViewId="0">
      <selection activeCell="D36" sqref="D3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8362</v>
      </c>
    </row>
    <row r="5" spans="1:5" x14ac:dyDescent="0.55000000000000004">
      <c r="A5" s="18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0FFAA-4515-457E-A441-1692B58747A2}">
  <dimension ref="A1:H13"/>
  <sheetViews>
    <sheetView zoomScale="90" zoomScaleNormal="90" workbookViewId="0">
      <selection activeCell="B2" sqref="B2"/>
    </sheetView>
  </sheetViews>
  <sheetFormatPr defaultRowHeight="14.4" x14ac:dyDescent="0.55000000000000004"/>
  <cols>
    <col min="1" max="1" width="16.3671875" bestFit="1" customWidth="1"/>
    <col min="2" max="2" width="16.62890625" bestFit="1" customWidth="1"/>
    <col min="3" max="3" width="13.1015625" bestFit="1" customWidth="1"/>
    <col min="4" max="4" width="16.2617187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s="20" t="s">
        <v>8382</v>
      </c>
      <c r="B1" s="20" t="s">
        <v>8399</v>
      </c>
      <c r="C1" s="20" t="s">
        <v>8400</v>
      </c>
      <c r="D1" s="20" t="s">
        <v>8404</v>
      </c>
      <c r="E1" s="20" t="s">
        <v>8401</v>
      </c>
      <c r="F1" s="20" t="s">
        <v>8402</v>
      </c>
      <c r="G1" s="20" t="s">
        <v>8405</v>
      </c>
      <c r="H1" s="20" t="s">
        <v>8403</v>
      </c>
    </row>
    <row r="2" spans="1:8" x14ac:dyDescent="0.55000000000000004">
      <c r="A2" s="19" t="s">
        <v>8406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 s="21">
        <f>IFERROR(B2/E2,0)</f>
        <v>0.75806451612903225</v>
      </c>
      <c r="G2" s="21">
        <f>IFERROR(C2/E2,0)</f>
        <v>0.24193548387096775</v>
      </c>
      <c r="H2" s="21">
        <f>IFERROR(D2/E2,0)</f>
        <v>0</v>
      </c>
    </row>
    <row r="3" spans="1:8" x14ac:dyDescent="0.55000000000000004">
      <c r="A3" s="19" t="s">
        <v>8407</v>
      </c>
      <c r="B3">
        <f>COUNTIFS(Kickstarter!D:D,"&gt;=1000",Kickstarter!R:R,"plays",Kickstarter!D:D,"&lt;=4999",Kickstarter!F:F,"successful")</f>
        <v>388</v>
      </c>
      <c r="C3">
        <f>COUNTIFS(Kickstarter!D:D,"&gt;=1000",Kickstarter!R:R,"plays",Kickstarter!D:D,"&lt;=4999",Kickstarter!F:F,"failed")</f>
        <v>146</v>
      </c>
      <c r="D3">
        <f>COUNTIFS(Kickstarter!D:D,"&gt;=1000",Kickstarter!R:R,"Plays",Kickstarter!D:D,"&gt;=4999",Kickstarter!F:F,"canceled")</f>
        <v>0</v>
      </c>
      <c r="E3">
        <f t="shared" ref="E3:E13" si="0">SUM(B3:D3)</f>
        <v>534</v>
      </c>
      <c r="F3" s="21">
        <f t="shared" ref="F3:F13" si="1">IFERROR(B3/E3,0)</f>
        <v>0.72659176029962547</v>
      </c>
      <c r="G3" s="21">
        <f t="shared" ref="G3:G13" si="2">IFERROR(C3/E3,0)</f>
        <v>0.27340823970037453</v>
      </c>
      <c r="H3" s="21">
        <f t="shared" ref="H3:H13" si="3">IFERROR(D3/E3,0)</f>
        <v>0</v>
      </c>
    </row>
    <row r="4" spans="1:8" x14ac:dyDescent="0.55000000000000004">
      <c r="A4" s="19" t="s">
        <v>8408</v>
      </c>
      <c r="B4">
        <f>COUNTIFS(Kickstarter!E:E,"&gt;=5000",Kickstarter!R:R,"plays",Kickstarter!E:E,"&lt;=9999",Kickstarter!F:F,"successful")</f>
        <v>100</v>
      </c>
      <c r="C4">
        <f>COUNTIFS(Kickstarter!D:D,"&gt;=5000",Kickstarter!R:R,"plays",Kickstarter!D:D,"&lt;=9999",Kickstarter!F:F,"failed")</f>
        <v>76</v>
      </c>
      <c r="D4">
        <f>COUNTIFS(Kickstarter!D:D,"&gt;=5000",Kickstarter!R:R,"Plays",Kickstarter!D:D,"&gt;=9999",Kickstarter!F:F,"canceled")</f>
        <v>0</v>
      </c>
      <c r="E4">
        <f t="shared" si="0"/>
        <v>176</v>
      </c>
      <c r="F4" s="21">
        <f t="shared" si="1"/>
        <v>0.56818181818181823</v>
      </c>
      <c r="G4" s="21">
        <f t="shared" si="2"/>
        <v>0.43181818181818182</v>
      </c>
      <c r="H4" s="21">
        <f t="shared" si="3"/>
        <v>0</v>
      </c>
    </row>
    <row r="5" spans="1:8" x14ac:dyDescent="0.55000000000000004">
      <c r="A5" s="19" t="s">
        <v>8409</v>
      </c>
      <c r="B5">
        <f>COUNTIFS(Kickstarter!D:D,"&gt;=10000",Kickstarter!R:R,"plays",Kickstarter!D:D,"&lt;=14999",Kickstarter!F:F,"successful")</f>
        <v>39</v>
      </c>
      <c r="C5">
        <f>COUNTIFS(Kickstarter!D:D,"&gt;=10000",Kickstarter!R:R,"plays",Kickstarter!D:D,"&lt;=14999",Kickstarter!F:F,"failed")</f>
        <v>33</v>
      </c>
      <c r="D5">
        <f>COUNTIFS(Kickstarter!D:D,"&gt;=10000",Kickstarter!R:R,"Plays",Kickstarter!D:D,"&gt;=14999",Kickstarter!F:F,"canceled")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55000000000000004">
      <c r="A6" s="19" t="s">
        <v>8410</v>
      </c>
      <c r="B6">
        <f>COUNTIFS(Kickstarter!E:E,"&gt;=15000",Kickstarter!R:R,"plays",Kickstarter!E:E,"&lt;=19999",Kickstarter!F:F,"successful")</f>
        <v>14</v>
      </c>
      <c r="C6">
        <f>COUNTIFS(Kickstarter!D:D,"&gt;=15000",Kickstarter!R:R,"plays",Kickstarter!D:D,"&lt;=19999",Kickstarter!F:F,"failed")</f>
        <v>12</v>
      </c>
      <c r="D6">
        <f>COUNTIFS(Kickstarter!D:D,"&gt;=15000",Kickstarter!R:R,"Plays",Kickstarter!D:D,"&gt;=19999",Kickstarter!F:F,"canceled")</f>
        <v>0</v>
      </c>
      <c r="E6">
        <f t="shared" si="0"/>
        <v>26</v>
      </c>
      <c r="F6" s="21">
        <f t="shared" si="1"/>
        <v>0.53846153846153844</v>
      </c>
      <c r="G6" s="21">
        <f t="shared" si="2"/>
        <v>0.46153846153846156</v>
      </c>
      <c r="H6" s="21">
        <f t="shared" si="3"/>
        <v>0</v>
      </c>
    </row>
    <row r="7" spans="1:8" x14ac:dyDescent="0.55000000000000004">
      <c r="A7" s="19" t="s">
        <v>8411</v>
      </c>
      <c r="B7">
        <f>COUNTIFS(Kickstarter!D:D,"&gt;=20000",Kickstarter!R:R,"plays",Kickstarter!D:D,"&lt;=24999",Kickstarter!F:F,"successful")</f>
        <v>9</v>
      </c>
      <c r="C7">
        <f>COUNTIFS(Kickstarter!D:D,"&gt;=20000",Kickstarter!R:R,"plays",Kickstarter!D:D,"&lt;=24999",Kickstarter!F:F,"failed")</f>
        <v>11</v>
      </c>
      <c r="D7">
        <f>COUNTIFS(Kickstarter!D:D,"&gt;=20000",Kickstarter!R:R,"Plays",Kickstarter!D:D,"&gt;=24999",Kickstarter!F:F,"canceled")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55000000000000004">
      <c r="A8" s="19" t="s">
        <v>8412</v>
      </c>
      <c r="B8">
        <f>COUNTIFS(Kickstarter!D:D,"&gt;=25000",Kickstarter!R:R,"plays",Kickstarter!D:D,"&lt;=29999",Kickstarter!F:F,"successful")</f>
        <v>1</v>
      </c>
      <c r="C8">
        <f>COUNTIFS(Kickstarter!D:D,"&gt;=25000",Kickstarter!R:R,"plays",Kickstarter!D:D,"&lt;=29999",Kickstarter!F:F,"failed")</f>
        <v>4</v>
      </c>
      <c r="D8">
        <f>COUNTIFS(Kickstarter!D:D,"&gt;=25000",Kickstarter!R:R,"Plays",Kickstarter!D:D,"&gt;=29999",Kickstarter!F:F,"canceled")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55000000000000004">
      <c r="A9" s="19" t="s">
        <v>8413</v>
      </c>
      <c r="B9">
        <f>COUNTIFS(Kickstarter!D:D,"&gt;=30000",Kickstarter!R:R,"plays",Kickstarter!D:D,"&lt;=34999",Kickstarter!F:F,"successful")</f>
        <v>3</v>
      </c>
      <c r="C9">
        <f>COUNTIFS(Kickstarter!D:D,"&gt;=30000",Kickstarter!R:R,"plays",Kickstarter!D:D,"&lt;=34999",Kickstarter!F:F,"failed")</f>
        <v>8</v>
      </c>
      <c r="D9">
        <f>COUNTIFS(Kickstarter!D:D,"&gt;=30000",Kickstarter!R:R,"Plays",Kickstarter!D:D,"&gt;=34999",Kickstarter!F:F,"canceled")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55000000000000004">
      <c r="A10" s="19" t="s">
        <v>8414</v>
      </c>
      <c r="B10">
        <f>COUNTIFS(Kickstarter!D:D,"&gt;=35000",Kickstarter!R:R,"plays",Kickstarter!D:D,"&lt;=39999",Kickstarter!F:F,"successful")</f>
        <v>4</v>
      </c>
      <c r="C10">
        <f>COUNTIFS(Kickstarter!D:D,"&gt;=35000",Kickstarter!R:R,"plays",Kickstarter!D:D,"&lt;=39999",Kickstarter!F:F,"failed")</f>
        <v>2</v>
      </c>
      <c r="D10">
        <f>COUNTIFS(Kickstarter!D:D,"&gt;=35000",Kickstarter!R:R,"Plays",Kickstarter!D:D,"&gt;=39999",Kickstarter!F:F,"canceled")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55000000000000004">
      <c r="A11" s="19" t="s">
        <v>8415</v>
      </c>
      <c r="B11">
        <f>COUNTIFS(Kickstarter!D:D,"&gt;=40000",Kickstarter!R:R,"plays",Kickstarter!D:D,"&lt;=44999",Kickstarter!F:F,"successful")</f>
        <v>2</v>
      </c>
      <c r="C11">
        <f>COUNTIFS(Kickstarter!D:D,"&gt;=40000",Kickstarter!R:R,"plays",Kickstarter!D:D,"&lt;=44999",Kickstarter!F:F,"failed")</f>
        <v>1</v>
      </c>
      <c r="D11">
        <f>COUNTIFS(Kickstarter!D:D,"&gt;=40000",Kickstarter!R:R,"Plays",Kickstarter!D:D,"&gt;=44999",Kickstarter!F:F,"canceled")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55000000000000004">
      <c r="A12" s="19" t="s">
        <v>8416</v>
      </c>
      <c r="B12">
        <f>COUNTIFS(Kickstarter!D:D,"&gt;=45000",Kickstarter!R:R,"plays",Kickstarter!D:D,"&lt;=49999",Kickstarter!F:F,"successful")</f>
        <v>0</v>
      </c>
      <c r="C12">
        <f>COUNTIFS(Kickstarter!D:D,"&gt;=45000",Kickstarter!R:R,"plays",Kickstarter!D:D,"&lt;=49999",Kickstarter!F:F,"failed")</f>
        <v>1</v>
      </c>
      <c r="D12">
        <f>COUNTIFS(Kickstarter!D:D,"&gt;=45000",Kickstarter!R:R,"Plays",Kickstarter!D:D,"&gt;=49999",Kickstarter!F:F,"canceled")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55000000000000004">
      <c r="A13" s="19" t="s">
        <v>8417</v>
      </c>
      <c r="B13">
        <f>COUNTIFS(Kickstarter!D:D,"&gt;=50000",Kickstarter!R:R,"plays",Kickstarter!F:F,"successful")</f>
        <v>2</v>
      </c>
      <c r="C13">
        <f>COUNTIFS(Kickstarter!D:D,"&gt;=50000",Kickstarter!R:R,"plays",Kickstarter!F:F,"failed")</f>
        <v>14</v>
      </c>
      <c r="D13">
        <f>COUNTIFS(Kickstarter!D:D,"&gt;=50000",Kickstarter!R:R,"Plays",Kickstarter!F:F,"canceled")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061-83A6-4358-8BB6-027BBCD8DD71}">
  <dimension ref="A1:F14"/>
  <sheetViews>
    <sheetView workbookViewId="0">
      <selection activeCell="B2" sqref="B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5.578125" bestFit="1" customWidth="1"/>
    <col min="8" max="8" width="3.89453125" bestFit="1" customWidth="1"/>
    <col min="9" max="10" width="9.15625" bestFit="1" customWidth="1"/>
    <col min="11" max="11" width="7.734375" bestFit="1" customWidth="1"/>
    <col min="12" max="12" width="9.15625" bestFit="1" customWidth="1"/>
    <col min="13" max="13" width="10.578125" bestFit="1" customWidth="1"/>
    <col min="14" max="14" width="11.05078125" bestFit="1" customWidth="1"/>
    <col min="15" max="15" width="14.15625" bestFit="1" customWidth="1"/>
    <col min="16" max="16" width="8.1015625" bestFit="1" customWidth="1"/>
    <col min="17" max="17" width="5.578125" bestFit="1" customWidth="1"/>
    <col min="18" max="18" width="3.89453125" bestFit="1" customWidth="1"/>
    <col min="19" max="19" width="9.15625" bestFit="1" customWidth="1"/>
    <col min="20" max="20" width="10.05078125" bestFit="1" customWidth="1"/>
    <col min="21" max="21" width="13" bestFit="1" customWidth="1"/>
    <col min="22" max="22" width="9.15625" bestFit="1" customWidth="1"/>
    <col min="23" max="23" width="16" bestFit="1" customWidth="1"/>
    <col min="24" max="24" width="10.89453125" bestFit="1" customWidth="1"/>
    <col min="25" max="25" width="5.578125" bestFit="1" customWidth="1"/>
    <col min="26" max="26" width="9.15625" bestFit="1" customWidth="1"/>
    <col min="27" max="27" width="14" bestFit="1" customWidth="1"/>
    <col min="28" max="28" width="11.5234375" bestFit="1" customWidth="1"/>
    <col min="29" max="29" width="5.578125" bestFit="1" customWidth="1"/>
    <col min="30" max="30" width="9.15625" bestFit="1" customWidth="1"/>
    <col min="31" max="31" width="14.5234375" bestFit="1" customWidth="1"/>
    <col min="32" max="32" width="8.5234375" bestFit="1" customWidth="1"/>
    <col min="33" max="33" width="5.578125" bestFit="1" customWidth="1"/>
    <col min="34" max="34" width="3.89453125" bestFit="1" customWidth="1"/>
    <col min="35" max="35" width="9.15625" bestFit="1" customWidth="1"/>
    <col min="36" max="36" width="11.3671875" bestFit="1" customWidth="1"/>
    <col min="37" max="37" width="10.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8362</v>
      </c>
    </row>
    <row r="4" spans="1:6" x14ac:dyDescent="0.55000000000000004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55000000000000004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55000000000000004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55000000000000004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55000000000000004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55000000000000004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55000000000000004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55000000000000004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55000000000000004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55000000000000004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C315D-A24E-467B-A7A9-01DCAD264EB7}">
  <dimension ref="A1:F47"/>
  <sheetViews>
    <sheetView workbookViewId="0">
      <selection activeCell="J22" sqref="J2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1" t="s">
        <v>8222</v>
      </c>
      <c r="B1" t="s">
        <v>8364</v>
      </c>
    </row>
    <row r="2" spans="1:6" x14ac:dyDescent="0.55000000000000004">
      <c r="A2" s="11" t="s">
        <v>8358</v>
      </c>
      <c r="B2" t="s">
        <v>8364</v>
      </c>
    </row>
    <row r="4" spans="1:6" x14ac:dyDescent="0.55000000000000004">
      <c r="A4" s="11" t="s">
        <v>8363</v>
      </c>
      <c r="B4" s="11" t="s">
        <v>8362</v>
      </c>
    </row>
    <row r="5" spans="1:6" x14ac:dyDescent="0.55000000000000004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55000000000000004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55000000000000004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55000000000000004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55000000000000004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55000000000000004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55000000000000004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55000000000000004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55000000000000004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55000000000000004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55000000000000004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55000000000000004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55000000000000004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55000000000000004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55000000000000004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55000000000000004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55000000000000004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55000000000000004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55000000000000004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55000000000000004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55000000000000004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55000000000000004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55000000000000004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55000000000000004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55000000000000004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55000000000000004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55000000000000004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55000000000000004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55000000000000004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55000000000000004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55000000000000004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55000000000000004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55000000000000004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55000000000000004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55000000000000004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55000000000000004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55000000000000004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55000000000000004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55000000000000004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55000000000000004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55000000000000004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55000000000000004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05C1-B561-4E1B-9628-BBCBE2A05B75}">
  <dimension ref="A1:F6"/>
  <sheetViews>
    <sheetView workbookViewId="0">
      <selection activeCell="F2" sqref="F2"/>
    </sheetView>
  </sheetViews>
  <sheetFormatPr defaultRowHeight="14.4" x14ac:dyDescent="0.55000000000000004"/>
  <cols>
    <col min="1" max="1" width="30.83984375" bestFit="1" customWidth="1"/>
    <col min="2" max="2" width="44.26171875" customWidth="1"/>
    <col min="3" max="4" width="9.7890625" bestFit="1" customWidth="1"/>
    <col min="5" max="5" width="15.62890625" bestFit="1" customWidth="1"/>
    <col min="6" max="6" width="10.83984375" bestFit="1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VLOOKUP(A2,Kickstarter!B:D,3,FALSE)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VLOOKUP(A2,Kickstarter!B:L,11,FALSE)</f>
        <v>39</v>
      </c>
    </row>
    <row r="3" spans="1:6" ht="43.2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VLOOKUP(A3,Kickstarter!B:D,3,FALSE)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VLOOKUP(A3,Kickstarter!B:L,11,FALSE)</f>
        <v>56</v>
      </c>
    </row>
    <row r="4" spans="1:6" ht="43.2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VLOOKUP(A4,Kickstarter!B:D,3,FALSE)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VLOOKUP(A4,Kickstarter!B:L,11,FALSE)</f>
        <v>78</v>
      </c>
    </row>
    <row r="5" spans="1:6" ht="43.2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VLOOKUP(A5,Kickstarter!B:D,3,FALSE)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VLOOKUP(A5,Kickstarter!B:L,11,FALSE)</f>
        <v>26</v>
      </c>
    </row>
    <row r="6" spans="1:6" ht="43.2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VLOOKUP(A6,Kickstarter!B:D,3,FALSE)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8341-4C2B-4BF2-BDCB-A751794C91A4}">
  <dimension ref="A1:C14"/>
  <sheetViews>
    <sheetView workbookViewId="0">
      <selection activeCell="M41" sqref="M41"/>
    </sheetView>
  </sheetViews>
  <sheetFormatPr defaultRowHeight="14.4" x14ac:dyDescent="0.55000000000000004"/>
  <cols>
    <col min="1" max="1" width="25.05078125" bestFit="1" customWidth="1"/>
    <col min="2" max="2" width="9.7890625" customWidth="1"/>
    <col min="3" max="3" width="10.7890625" bestFit="1" customWidth="1"/>
  </cols>
  <sheetData>
    <row r="1" spans="1:3" x14ac:dyDescent="0.55000000000000004">
      <c r="B1" t="s">
        <v>8385</v>
      </c>
      <c r="C1" t="s">
        <v>8386</v>
      </c>
    </row>
    <row r="2" spans="1:3" x14ac:dyDescent="0.55000000000000004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55000000000000004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55000000000000004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55000000000000004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55000000000000004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55000000000000004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55000000000000004">
      <c r="B8" s="17"/>
      <c r="C8" s="17"/>
    </row>
    <row r="9" spans="1:3" x14ac:dyDescent="0.55000000000000004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55000000000000004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55000000000000004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55000000000000004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55000000000000004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55000000000000004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Catergory Outcomes</vt:lpstr>
      <vt:lpstr>Subcatergory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Shaffer</cp:lastModifiedBy>
  <dcterms:created xsi:type="dcterms:W3CDTF">2017-04-20T15:17:24Z</dcterms:created>
  <dcterms:modified xsi:type="dcterms:W3CDTF">2020-07-22T16:13:53Z</dcterms:modified>
</cp:coreProperties>
</file>