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7">
      <text>
        <t xml:space="preserve">Need to have a % error for all previous sprints</t>
      </text>
    </comment>
  </commentList>
</comments>
</file>

<file path=xl/sharedStrings.xml><?xml version="1.0" encoding="utf-8"?>
<sst xmlns="http://schemas.openxmlformats.org/spreadsheetml/2006/main" count="32" uniqueCount="15">
  <si>
    <t>Predicted</t>
  </si>
  <si>
    <t>Actual</t>
  </si>
  <si>
    <t>Burndown Hours Actual</t>
  </si>
  <si>
    <t>Sebastian</t>
  </si>
  <si>
    <t>Rami</t>
  </si>
  <si>
    <t>Dante</t>
  </si>
  <si>
    <t>Angel</t>
  </si>
  <si>
    <t>Emily</t>
  </si>
  <si>
    <t>Rifat</t>
  </si>
  <si>
    <t>Jacob</t>
  </si>
  <si>
    <t>All</t>
  </si>
  <si>
    <t>Total</t>
  </si>
  <si>
    <t>% Error</t>
  </si>
  <si>
    <t>Sprint</t>
  </si>
  <si>
    <t xml:space="preserve">Team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</si>
</sst>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4" xfId="0" applyAlignment="1" applyFont="1" applyNumberForma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164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10" xfId="0" applyAlignment="1" applyFont="1" applyNumberFormat="1">
      <alignment horizontal="right" vertical="bottom"/>
    </xf>
    <xf borderId="0" fillId="4" fontId="1" numFmtId="9" xfId="0" applyAlignment="1" applyFont="1" applyNumberFormat="1">
      <alignment horizontal="right" vertical="bottom"/>
    </xf>
    <xf borderId="0" fillId="4" fontId="1" numFmtId="9" xfId="0" applyAlignment="1" applyFont="1" applyNumberFormat="1">
      <alignment readingOrder="0" vertical="bottom"/>
    </xf>
    <xf borderId="0" fillId="4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Angel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Sheet1!$E$3:$E$12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Sheet1!$W$3:$W$10</c:f>
              <c:numCache/>
            </c:numRef>
          </c:val>
          <c:smooth val="0"/>
        </c:ser>
        <c:axId val="1561872853"/>
        <c:axId val="282709281"/>
      </c:lineChart>
      <c:catAx>
        <c:axId val="15618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709281"/>
      </c:catAx>
      <c:valAx>
        <c:axId val="282709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7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Jacob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Sheet1!$H$3:$H$13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Sheet1!$Z$3:$Z$10</c:f>
              <c:numCache/>
            </c:numRef>
          </c:val>
          <c:smooth val="0"/>
        </c:ser>
        <c:axId val="1195682170"/>
        <c:axId val="2096398829"/>
      </c:lineChart>
      <c:catAx>
        <c:axId val="119568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398829"/>
      </c:catAx>
      <c:valAx>
        <c:axId val="209639882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8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Rami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>
        <c:manualLayout>
          <c:xMode val="edge"/>
          <c:yMode val="edge"/>
          <c:x val="0.12749999999999995"/>
          <c:y val="0.15341419586702607"/>
          <c:w val="0.6497462962962963"/>
          <c:h val="0.6655838232364002"/>
        </c:manualLayout>
      </c:layout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  <c:smooth val="0"/>
        </c:ser>
        <c:axId val="1137731587"/>
        <c:axId val="2099940235"/>
      </c:lineChart>
      <c:catAx>
        <c:axId val="1137731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940235"/>
      </c:catAx>
      <c:valAx>
        <c:axId val="2099940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731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Sebastian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Sheet1!$B$3:$B$11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Sheet1!$T$3:$T$10</c:f>
              <c:numCache/>
            </c:numRef>
          </c:val>
          <c:smooth val="0"/>
        </c:ser>
        <c:axId val="500613879"/>
        <c:axId val="1733661221"/>
      </c:lineChart>
      <c:catAx>
        <c:axId val="500613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61221"/>
      </c:catAx>
      <c:valAx>
        <c:axId val="173366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613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Emily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Sheet1!$F$3:$F$10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Sheet1!$A$3:$A$10</c:f>
              <c:numCache/>
            </c:numRef>
          </c:val>
          <c:smooth val="0"/>
        </c:ser>
        <c:axId val="377457635"/>
        <c:axId val="1888601038"/>
      </c:lineChart>
      <c:catAx>
        <c:axId val="377457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01038"/>
      </c:catAx>
      <c:valAx>
        <c:axId val="1888601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57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Dante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Sheet1!$V$3:$V$10</c:f>
              <c:numCache/>
            </c:numRef>
          </c:val>
          <c:smooth val="0"/>
        </c:ser>
        <c:axId val="185699236"/>
        <c:axId val="1498660532"/>
      </c:lineChart>
      <c:catAx>
        <c:axId val="18569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60532"/>
      </c:catAx>
      <c:valAx>
        <c:axId val="1498660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9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ALL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Sheet1!$I$3:$I$10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Sheet1!$AA$3:$AA$10</c:f>
              <c:numCache/>
            </c:numRef>
          </c:val>
          <c:smooth val="0"/>
        </c:ser>
        <c:axId val="312675373"/>
        <c:axId val="1837539798"/>
      </c:lineChart>
      <c:catAx>
        <c:axId val="312675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539798"/>
      </c:catAx>
      <c:valAx>
        <c:axId val="1837539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675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Error %</a:t>
            </a:r>
          </a:p>
        </c:rich>
      </c:tx>
      <c:overlay val="0"/>
    </c:title>
    <c:plotArea>
      <c:layout>
        <c:manualLayout>
          <c:xMode val="edge"/>
          <c:yMode val="edge"/>
          <c:x val="0.21322222222222226"/>
          <c:y val="0.17652329749103943"/>
          <c:w val="0.4523333333333333"/>
          <c:h val="0.6014336917562725"/>
        </c:manualLayout>
      </c:layout>
      <c:lineChart>
        <c:varyColors val="0"/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Sheet1!$AB$18:$AB$24</c:f>
            </c:strRef>
          </c:cat>
          <c:val>
            <c:numRef>
              <c:f>Sheet1!$AC$18:$AC$24</c:f>
              <c:numCache/>
            </c:numRef>
          </c:val>
          <c:smooth val="1"/>
        </c:ser>
        <c:axId val="480491566"/>
        <c:axId val="1152656167"/>
      </c:lineChart>
      <c:catAx>
        <c:axId val="480491566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656167"/>
      </c:catAx>
      <c:valAx>
        <c:axId val="1152656167"/>
        <c:scaling>
          <c:orientation val="minMax"/>
          <c:max val="-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91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Rifat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Sheet1!$G$3:$G$10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Sheet1!$Y$3:$Y$10</c:f>
              <c:numCache/>
            </c:numRef>
          </c:val>
          <c:smooth val="0"/>
        </c:ser>
        <c:axId val="11361724"/>
        <c:axId val="936895909"/>
      </c:lineChart>
      <c:catAx>
        <c:axId val="11361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895909"/>
      </c:catAx>
      <c:valAx>
        <c:axId val="936895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1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16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762000</xdr:colOff>
      <xdr:row>16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381000</xdr:colOff>
      <xdr:row>37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762000</xdr:colOff>
      <xdr:row>37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685800</xdr:colOff>
      <xdr:row>37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266700</xdr:colOff>
      <xdr:row>22</xdr:row>
      <xdr:rowOff>9525</xdr:rowOff>
    </xdr:from>
    <xdr:ext cx="4286250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47625</xdr:colOff>
      <xdr:row>57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/>
      <c r="M1" s="3"/>
      <c r="N1" s="3"/>
      <c r="O1" s="3"/>
      <c r="P1" s="3"/>
      <c r="Q1" s="3"/>
      <c r="R1" s="4"/>
      <c r="S1" s="5" t="s">
        <v>2</v>
      </c>
      <c r="T1" s="3"/>
      <c r="U1" s="3"/>
      <c r="V1" s="3"/>
      <c r="W1" s="3"/>
      <c r="X1" s="3"/>
      <c r="Y1" s="3"/>
      <c r="Z1" s="3"/>
      <c r="AA1" s="3"/>
    </row>
    <row r="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6" t="s">
        <v>8</v>
      </c>
      <c r="H2" s="1" t="s">
        <v>9</v>
      </c>
      <c r="I2" s="2" t="s">
        <v>10</v>
      </c>
      <c r="J2" s="3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7" t="s">
        <v>8</v>
      </c>
      <c r="Q2" s="3" t="s">
        <v>9</v>
      </c>
      <c r="R2" s="3" t="s">
        <v>10</v>
      </c>
      <c r="S2" s="3"/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7" t="s">
        <v>8</v>
      </c>
      <c r="Z2" s="3" t="s">
        <v>9</v>
      </c>
      <c r="AA2" s="3" t="s">
        <v>10</v>
      </c>
    </row>
    <row r="3">
      <c r="A3" s="8">
        <v>44235.0</v>
      </c>
      <c r="B3" s="9">
        <f>SUM(15+9+3+4)</f>
        <v>31</v>
      </c>
      <c r="C3" s="9">
        <f>sum(9+2+4+7)</f>
        <v>22</v>
      </c>
      <c r="D3" s="9">
        <f>sum(9+7+2)</f>
        <v>18</v>
      </c>
      <c r="E3" s="9">
        <f>sum(9+6)</f>
        <v>15</v>
      </c>
      <c r="F3" s="9">
        <f>sum(9+5+3)</f>
        <v>17</v>
      </c>
      <c r="G3" s="9">
        <f>sum(9+3+3+4+11)</f>
        <v>30</v>
      </c>
      <c r="H3" s="9">
        <f>sum(15+9)</f>
        <v>24</v>
      </c>
      <c r="I3" s="10">
        <f t="shared" ref="I3:I10" si="2">SUM(B3:H3)</f>
        <v>157</v>
      </c>
      <c r="J3" s="8">
        <f t="shared" ref="J3:J10" si="3">A3</f>
        <v>44235</v>
      </c>
      <c r="K3" s="11">
        <v>4.0</v>
      </c>
      <c r="L3" s="12">
        <v>1.5</v>
      </c>
      <c r="M3" s="12">
        <v>2.0</v>
      </c>
      <c r="N3" s="12">
        <v>2.0</v>
      </c>
      <c r="O3" s="12">
        <v>2.0</v>
      </c>
      <c r="P3" s="12">
        <v>3.0</v>
      </c>
      <c r="Q3" s="12">
        <v>4.0</v>
      </c>
      <c r="R3" s="13">
        <f t="shared" ref="R3:R10" si="4">SUM(K3:Q3)</f>
        <v>18.5</v>
      </c>
      <c r="S3" s="8">
        <f t="shared" ref="S3:S10" si="5">(J3)</f>
        <v>44235</v>
      </c>
      <c r="T3" s="14">
        <f t="shared" ref="T3:Z3" si="1">(B12)</f>
        <v>31</v>
      </c>
      <c r="U3" s="14">
        <f t="shared" si="1"/>
        <v>22</v>
      </c>
      <c r="V3" s="14">
        <f t="shared" si="1"/>
        <v>18</v>
      </c>
      <c r="W3" s="14">
        <f t="shared" si="1"/>
        <v>15</v>
      </c>
      <c r="X3" s="14">
        <f t="shared" si="1"/>
        <v>17</v>
      </c>
      <c r="Y3" s="14">
        <f t="shared" si="1"/>
        <v>30</v>
      </c>
      <c r="Z3" s="14">
        <f t="shared" si="1"/>
        <v>24</v>
      </c>
      <c r="AA3" s="14">
        <f>SUM(B12:H12)</f>
        <v>157</v>
      </c>
    </row>
    <row r="4">
      <c r="A4" s="8">
        <v>44236.0</v>
      </c>
      <c r="B4" s="15">
        <f t="shared" ref="B4:B10" si="7">round(SUM(B3-(28/7)),1)</f>
        <v>27</v>
      </c>
      <c r="C4" s="15">
        <f t="shared" ref="C4:C9" si="8">round(SUM(C3-(23/7)),2)</f>
        <v>18.71</v>
      </c>
      <c r="D4" s="15">
        <f t="shared" ref="D4:D9" si="9">round(SUM(D3-(24/7)),2)</f>
        <v>14.57</v>
      </c>
      <c r="E4" s="15">
        <f t="shared" ref="E4:E9" si="10">round(SUM(E3-(15/7)),2)</f>
        <v>12.86</v>
      </c>
      <c r="F4" s="15">
        <f t="shared" ref="F4:F10" si="11">round(SUM(F3-(14/7)),1)</f>
        <v>15</v>
      </c>
      <c r="G4" s="15">
        <f t="shared" ref="G4:G9" si="12">round(SUM(G3-(30/7)),1)</f>
        <v>25.7</v>
      </c>
      <c r="H4" s="15">
        <f t="shared" ref="H4:H9" si="13">round(SUM(H3-(24/7)),1)</f>
        <v>20.6</v>
      </c>
      <c r="I4" s="10">
        <f t="shared" si="2"/>
        <v>134.44</v>
      </c>
      <c r="J4" s="8">
        <f t="shared" si="3"/>
        <v>44236</v>
      </c>
      <c r="K4" s="12">
        <v>4.0</v>
      </c>
      <c r="L4" s="11">
        <v>3.0</v>
      </c>
      <c r="M4" s="11">
        <v>0.0</v>
      </c>
      <c r="N4" s="12">
        <v>3.0</v>
      </c>
      <c r="O4" s="11">
        <v>1.0</v>
      </c>
      <c r="P4" s="12">
        <v>4.0</v>
      </c>
      <c r="Q4" s="11">
        <v>2.0</v>
      </c>
      <c r="R4" s="13">
        <f t="shared" si="4"/>
        <v>17</v>
      </c>
      <c r="S4" s="8">
        <f t="shared" si="5"/>
        <v>44236</v>
      </c>
      <c r="T4" s="14">
        <f>(T3-K4-K3)</f>
        <v>23</v>
      </c>
      <c r="U4" s="14">
        <f>(U3-L3-L4)</f>
        <v>17.5</v>
      </c>
      <c r="V4" s="14">
        <f t="shared" ref="V4:X4" si="6">(V3-M4-M3)</f>
        <v>16</v>
      </c>
      <c r="W4" s="14">
        <f t="shared" si="6"/>
        <v>10</v>
      </c>
      <c r="X4" s="14">
        <f t="shared" si="6"/>
        <v>14</v>
      </c>
      <c r="Y4" s="14">
        <f>(Y3-P3-P4)</f>
        <v>23</v>
      </c>
      <c r="Z4" s="14">
        <f>(Z3-Q4-Q3)</f>
        <v>18</v>
      </c>
      <c r="AA4" s="13">
        <f>AA3- (SUM(K4:Q4)+(R3))</f>
        <v>121.5</v>
      </c>
    </row>
    <row r="5">
      <c r="A5" s="8">
        <v>44237.0</v>
      </c>
      <c r="B5" s="15">
        <f t="shared" si="7"/>
        <v>23</v>
      </c>
      <c r="C5" s="15">
        <f t="shared" si="8"/>
        <v>15.42</v>
      </c>
      <c r="D5" s="15">
        <f t="shared" si="9"/>
        <v>11.14</v>
      </c>
      <c r="E5" s="15">
        <f t="shared" si="10"/>
        <v>10.72</v>
      </c>
      <c r="F5" s="15">
        <f t="shared" si="11"/>
        <v>13</v>
      </c>
      <c r="G5" s="15">
        <f t="shared" si="12"/>
        <v>21.4</v>
      </c>
      <c r="H5" s="15">
        <f t="shared" si="13"/>
        <v>17.2</v>
      </c>
      <c r="I5" s="10">
        <f t="shared" si="2"/>
        <v>111.88</v>
      </c>
      <c r="J5" s="8">
        <f t="shared" si="3"/>
        <v>44237</v>
      </c>
      <c r="K5" s="12">
        <v>3.0</v>
      </c>
      <c r="L5" s="11">
        <v>2.0</v>
      </c>
      <c r="M5" s="11">
        <v>4.0</v>
      </c>
      <c r="N5" s="12">
        <v>1.0</v>
      </c>
      <c r="O5" s="11">
        <v>2.0</v>
      </c>
      <c r="P5" s="11">
        <v>2.0</v>
      </c>
      <c r="Q5" s="11">
        <v>3.0</v>
      </c>
      <c r="R5" s="13">
        <f t="shared" si="4"/>
        <v>17</v>
      </c>
      <c r="S5" s="8">
        <f t="shared" si="5"/>
        <v>44237</v>
      </c>
      <c r="T5" s="14">
        <f t="shared" ref="T5:Z5" si="14">(T4-K5)</f>
        <v>20</v>
      </c>
      <c r="U5" s="14">
        <f t="shared" si="14"/>
        <v>15.5</v>
      </c>
      <c r="V5" s="14">
        <f t="shared" si="14"/>
        <v>12</v>
      </c>
      <c r="W5" s="14">
        <f t="shared" si="14"/>
        <v>9</v>
      </c>
      <c r="X5" s="14">
        <f t="shared" si="14"/>
        <v>12</v>
      </c>
      <c r="Y5" s="14">
        <f t="shared" si="14"/>
        <v>21</v>
      </c>
      <c r="Z5" s="14">
        <f t="shared" si="14"/>
        <v>15</v>
      </c>
      <c r="AA5" s="13">
        <f t="shared" ref="AA5:AA10" si="16">AA4- SUM(K5:Q5)</f>
        <v>104.5</v>
      </c>
    </row>
    <row r="6">
      <c r="A6" s="8">
        <v>44238.0</v>
      </c>
      <c r="B6" s="15">
        <f t="shared" si="7"/>
        <v>19</v>
      </c>
      <c r="C6" s="15">
        <f t="shared" si="8"/>
        <v>12.13</v>
      </c>
      <c r="D6" s="15">
        <f t="shared" si="9"/>
        <v>7.71</v>
      </c>
      <c r="E6" s="15">
        <f t="shared" si="10"/>
        <v>8.58</v>
      </c>
      <c r="F6" s="15">
        <f t="shared" si="11"/>
        <v>11</v>
      </c>
      <c r="G6" s="15">
        <f t="shared" si="12"/>
        <v>17.1</v>
      </c>
      <c r="H6" s="15">
        <f t="shared" si="13"/>
        <v>13.8</v>
      </c>
      <c r="I6" s="10">
        <f t="shared" si="2"/>
        <v>89.32</v>
      </c>
      <c r="J6" s="8">
        <f t="shared" si="3"/>
        <v>44238</v>
      </c>
      <c r="K6" s="11">
        <v>0.0</v>
      </c>
      <c r="L6" s="11">
        <v>4.0</v>
      </c>
      <c r="M6" s="11">
        <v>3.0</v>
      </c>
      <c r="N6" s="11">
        <v>0.0</v>
      </c>
      <c r="O6" s="11">
        <v>3.0</v>
      </c>
      <c r="P6" s="11">
        <v>0.0</v>
      </c>
      <c r="Q6" s="12">
        <v>2.0</v>
      </c>
      <c r="R6" s="13">
        <f t="shared" si="4"/>
        <v>12</v>
      </c>
      <c r="S6" s="8">
        <f t="shared" si="5"/>
        <v>44238</v>
      </c>
      <c r="T6" s="14">
        <f t="shared" ref="T6:Z6" si="15">(T5-K6)</f>
        <v>20</v>
      </c>
      <c r="U6" s="14">
        <f t="shared" si="15"/>
        <v>11.5</v>
      </c>
      <c r="V6" s="14">
        <f t="shared" si="15"/>
        <v>9</v>
      </c>
      <c r="W6" s="14">
        <f t="shared" si="15"/>
        <v>9</v>
      </c>
      <c r="X6" s="14">
        <f t="shared" si="15"/>
        <v>9</v>
      </c>
      <c r="Y6" s="14">
        <f t="shared" si="15"/>
        <v>21</v>
      </c>
      <c r="Z6" s="14">
        <f t="shared" si="15"/>
        <v>13</v>
      </c>
      <c r="AA6" s="13">
        <f t="shared" si="16"/>
        <v>92.5</v>
      </c>
    </row>
    <row r="7">
      <c r="A7" s="8">
        <v>44239.0</v>
      </c>
      <c r="B7" s="15">
        <f t="shared" si="7"/>
        <v>15</v>
      </c>
      <c r="C7" s="15">
        <f t="shared" si="8"/>
        <v>8.84</v>
      </c>
      <c r="D7" s="15">
        <f t="shared" si="9"/>
        <v>4.28</v>
      </c>
      <c r="E7" s="15">
        <f t="shared" si="10"/>
        <v>6.44</v>
      </c>
      <c r="F7" s="15">
        <f t="shared" si="11"/>
        <v>9</v>
      </c>
      <c r="G7" s="15">
        <f t="shared" si="12"/>
        <v>12.8</v>
      </c>
      <c r="H7" s="15">
        <f t="shared" si="13"/>
        <v>10.4</v>
      </c>
      <c r="I7" s="10">
        <f t="shared" si="2"/>
        <v>66.76</v>
      </c>
      <c r="J7" s="8">
        <f t="shared" si="3"/>
        <v>44239</v>
      </c>
      <c r="K7" s="12">
        <v>2.0</v>
      </c>
      <c r="L7" s="11">
        <v>0.0</v>
      </c>
      <c r="M7" s="11">
        <v>2.0</v>
      </c>
      <c r="N7" s="11">
        <v>4.0</v>
      </c>
      <c r="O7" s="12">
        <v>2.0</v>
      </c>
      <c r="P7" s="12">
        <v>1.0</v>
      </c>
      <c r="Q7" s="11">
        <v>0.0</v>
      </c>
      <c r="R7" s="13">
        <f t="shared" si="4"/>
        <v>11</v>
      </c>
      <c r="S7" s="8">
        <f t="shared" si="5"/>
        <v>44239</v>
      </c>
      <c r="T7" s="14">
        <f t="shared" ref="T7:Z7" si="17">(T6-K7)</f>
        <v>18</v>
      </c>
      <c r="U7" s="14">
        <f t="shared" si="17"/>
        <v>11.5</v>
      </c>
      <c r="V7" s="14">
        <f t="shared" si="17"/>
        <v>7</v>
      </c>
      <c r="W7" s="14">
        <f t="shared" si="17"/>
        <v>5</v>
      </c>
      <c r="X7" s="14">
        <f t="shared" si="17"/>
        <v>7</v>
      </c>
      <c r="Y7" s="14">
        <f t="shared" si="17"/>
        <v>20</v>
      </c>
      <c r="Z7" s="14">
        <f t="shared" si="17"/>
        <v>13</v>
      </c>
      <c r="AA7" s="13">
        <f t="shared" si="16"/>
        <v>81.5</v>
      </c>
    </row>
    <row r="8">
      <c r="A8" s="8">
        <v>44240.0</v>
      </c>
      <c r="B8" s="15">
        <f t="shared" si="7"/>
        <v>11</v>
      </c>
      <c r="C8" s="15">
        <f t="shared" si="8"/>
        <v>5.55</v>
      </c>
      <c r="D8" s="15">
        <f t="shared" si="9"/>
        <v>0.85</v>
      </c>
      <c r="E8" s="15">
        <f t="shared" si="10"/>
        <v>4.3</v>
      </c>
      <c r="F8" s="15">
        <f t="shared" si="11"/>
        <v>7</v>
      </c>
      <c r="G8" s="15">
        <f t="shared" si="12"/>
        <v>8.5</v>
      </c>
      <c r="H8" s="15">
        <f t="shared" si="13"/>
        <v>7</v>
      </c>
      <c r="I8" s="10">
        <f t="shared" si="2"/>
        <v>44.2</v>
      </c>
      <c r="J8" s="8">
        <f t="shared" si="3"/>
        <v>44240</v>
      </c>
      <c r="K8" s="12">
        <v>4.0</v>
      </c>
      <c r="L8" s="12">
        <v>3.0</v>
      </c>
      <c r="M8" s="12">
        <v>5.0</v>
      </c>
      <c r="N8" s="12">
        <v>2.0</v>
      </c>
      <c r="O8" s="12">
        <v>0.0</v>
      </c>
      <c r="P8" s="12">
        <v>4.0</v>
      </c>
      <c r="Q8" s="11">
        <v>4.0</v>
      </c>
      <c r="R8" s="13">
        <f t="shared" si="4"/>
        <v>22</v>
      </c>
      <c r="S8" s="8">
        <f t="shared" si="5"/>
        <v>44240</v>
      </c>
      <c r="T8" s="14">
        <f t="shared" ref="T8:Z8" si="18">(T7-K8)</f>
        <v>14</v>
      </c>
      <c r="U8" s="14">
        <f t="shared" si="18"/>
        <v>8.5</v>
      </c>
      <c r="V8" s="14">
        <f t="shared" si="18"/>
        <v>2</v>
      </c>
      <c r="W8" s="14">
        <f t="shared" si="18"/>
        <v>3</v>
      </c>
      <c r="X8" s="14">
        <f t="shared" si="18"/>
        <v>7</v>
      </c>
      <c r="Y8" s="14">
        <f t="shared" si="18"/>
        <v>16</v>
      </c>
      <c r="Z8" s="14">
        <f t="shared" si="18"/>
        <v>9</v>
      </c>
      <c r="AA8" s="13">
        <f t="shared" si="16"/>
        <v>59.5</v>
      </c>
    </row>
    <row r="9">
      <c r="A9" s="8">
        <v>44241.0</v>
      </c>
      <c r="B9" s="15">
        <f t="shared" si="7"/>
        <v>7</v>
      </c>
      <c r="C9" s="15">
        <f t="shared" si="8"/>
        <v>2.26</v>
      </c>
      <c r="D9" s="15">
        <f t="shared" si="9"/>
        <v>-2.58</v>
      </c>
      <c r="E9" s="15">
        <f t="shared" si="10"/>
        <v>2.16</v>
      </c>
      <c r="F9" s="15">
        <f t="shared" si="11"/>
        <v>5</v>
      </c>
      <c r="G9" s="15">
        <f t="shared" si="12"/>
        <v>4.2</v>
      </c>
      <c r="H9" s="15">
        <f t="shared" si="13"/>
        <v>3.6</v>
      </c>
      <c r="I9" s="10">
        <f t="shared" si="2"/>
        <v>21.64</v>
      </c>
      <c r="J9" s="8">
        <f t="shared" si="3"/>
        <v>44241</v>
      </c>
      <c r="K9" s="11">
        <v>4.0</v>
      </c>
      <c r="L9" s="14">
        <v>2.0</v>
      </c>
      <c r="M9" s="11">
        <v>0.0</v>
      </c>
      <c r="N9" s="11">
        <v>6.0</v>
      </c>
      <c r="O9" s="12">
        <v>1.0</v>
      </c>
      <c r="P9" s="12">
        <v>2.0</v>
      </c>
      <c r="Q9" s="11">
        <v>3.0</v>
      </c>
      <c r="R9" s="13">
        <f t="shared" si="4"/>
        <v>18</v>
      </c>
      <c r="S9" s="8">
        <f t="shared" si="5"/>
        <v>44241</v>
      </c>
      <c r="T9" s="14">
        <f t="shared" ref="T9:Z9" si="19">(T8-K9)</f>
        <v>10</v>
      </c>
      <c r="U9" s="14">
        <f t="shared" si="19"/>
        <v>6.5</v>
      </c>
      <c r="V9" s="14">
        <f t="shared" si="19"/>
        <v>2</v>
      </c>
      <c r="W9" s="14">
        <f t="shared" si="19"/>
        <v>-3</v>
      </c>
      <c r="X9" s="14">
        <f t="shared" si="19"/>
        <v>6</v>
      </c>
      <c r="Y9" s="14">
        <f t="shared" si="19"/>
        <v>14</v>
      </c>
      <c r="Z9" s="14">
        <f t="shared" si="19"/>
        <v>6</v>
      </c>
      <c r="AA9" s="13">
        <f t="shared" si="16"/>
        <v>41.5</v>
      </c>
    </row>
    <row r="10">
      <c r="A10" s="8">
        <v>44242.0</v>
      </c>
      <c r="B10" s="15">
        <f t="shared" si="7"/>
        <v>3</v>
      </c>
      <c r="C10" s="9">
        <v>0.0</v>
      </c>
      <c r="D10" s="9">
        <v>0.0</v>
      </c>
      <c r="E10" s="9">
        <v>0.0</v>
      </c>
      <c r="F10" s="15">
        <f t="shared" si="11"/>
        <v>3</v>
      </c>
      <c r="G10" s="9">
        <v>0.0</v>
      </c>
      <c r="H10" s="9">
        <v>0.0</v>
      </c>
      <c r="I10" s="10">
        <f t="shared" si="2"/>
        <v>6</v>
      </c>
      <c r="J10" s="8">
        <f t="shared" si="3"/>
        <v>44242</v>
      </c>
      <c r="K10" s="11">
        <v>5.0</v>
      </c>
      <c r="L10" s="11">
        <v>5.0</v>
      </c>
      <c r="M10" s="11">
        <v>3.0</v>
      </c>
      <c r="N10" s="12">
        <v>0.0</v>
      </c>
      <c r="O10" s="11">
        <v>4.0</v>
      </c>
      <c r="P10" s="11">
        <v>5.0</v>
      </c>
      <c r="Q10" s="11">
        <v>2.0</v>
      </c>
      <c r="R10" s="13">
        <f t="shared" si="4"/>
        <v>24</v>
      </c>
      <c r="S10" s="8">
        <f t="shared" si="5"/>
        <v>44242</v>
      </c>
      <c r="T10" s="14">
        <f t="shared" ref="T10:Z10" si="20">(T9-K10)</f>
        <v>5</v>
      </c>
      <c r="U10" s="14">
        <f t="shared" si="20"/>
        <v>1.5</v>
      </c>
      <c r="V10" s="14">
        <f t="shared" si="20"/>
        <v>-1</v>
      </c>
      <c r="W10" s="14">
        <f t="shared" si="20"/>
        <v>-3</v>
      </c>
      <c r="X10" s="14">
        <f t="shared" si="20"/>
        <v>2</v>
      </c>
      <c r="Y10" s="14">
        <f t="shared" si="20"/>
        <v>9</v>
      </c>
      <c r="Z10" s="14">
        <f t="shared" si="20"/>
        <v>4</v>
      </c>
      <c r="AA10" s="13">
        <f t="shared" si="16"/>
        <v>17.5</v>
      </c>
    </row>
    <row r="11">
      <c r="A11" s="1"/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10"/>
      <c r="J11" s="3"/>
      <c r="K11" s="14"/>
      <c r="L11" s="14"/>
      <c r="M11" s="14"/>
      <c r="N11" s="14"/>
      <c r="O11" s="14"/>
      <c r="P11" s="14"/>
      <c r="Q11" s="14"/>
      <c r="R11" s="13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" t="s">
        <v>11</v>
      </c>
      <c r="B12" s="15">
        <f t="shared" ref="B12:F12" si="21">B3</f>
        <v>31</v>
      </c>
      <c r="C12" s="15">
        <f t="shared" si="21"/>
        <v>22</v>
      </c>
      <c r="D12" s="15">
        <f t="shared" si="21"/>
        <v>18</v>
      </c>
      <c r="E12" s="15">
        <f t="shared" si="21"/>
        <v>15</v>
      </c>
      <c r="F12" s="15">
        <f t="shared" si="21"/>
        <v>17</v>
      </c>
      <c r="G12" s="15">
        <f>(G3)</f>
        <v>30</v>
      </c>
      <c r="H12" s="15">
        <f>H3</f>
        <v>24</v>
      </c>
      <c r="I12" s="10">
        <f>SUM(B12:H12)</f>
        <v>157</v>
      </c>
      <c r="J12" s="3" t="s">
        <v>11</v>
      </c>
      <c r="K12" s="14">
        <f>SUM(K3:K10)</f>
        <v>26</v>
      </c>
      <c r="L12" s="14">
        <f t="shared" ref="L12:N12" si="22">sum(L3:L10)</f>
        <v>20.5</v>
      </c>
      <c r="M12" s="14">
        <f t="shared" si="22"/>
        <v>19</v>
      </c>
      <c r="N12" s="14">
        <f t="shared" si="22"/>
        <v>18</v>
      </c>
      <c r="O12" s="14">
        <f t="shared" ref="O12:Q12" si="23">SUM(O3:O10)</f>
        <v>15</v>
      </c>
      <c r="P12" s="14">
        <f t="shared" si="23"/>
        <v>21</v>
      </c>
      <c r="Q12" s="14">
        <f t="shared" si="23"/>
        <v>20</v>
      </c>
      <c r="R12" s="13">
        <f>SUM(K12:Q12)</f>
        <v>139.5</v>
      </c>
      <c r="S12" s="16"/>
      <c r="T12" s="16"/>
      <c r="U12" s="16"/>
      <c r="V12" s="16"/>
      <c r="W12" s="16"/>
      <c r="X12" s="16"/>
      <c r="Y12" s="16"/>
      <c r="Z12" s="16"/>
      <c r="AA12" s="16"/>
    </row>
    <row r="13">
      <c r="H13" s="17">
        <f>sum(138+7+11)</f>
        <v>156</v>
      </c>
    </row>
    <row r="16">
      <c r="Y16" s="18"/>
      <c r="Z16" s="18"/>
      <c r="AA16" s="18"/>
      <c r="AB16" s="18"/>
      <c r="AC16" s="18"/>
      <c r="AD16" s="18"/>
    </row>
    <row r="17">
      <c r="Y17" s="18"/>
      <c r="Z17" s="18"/>
      <c r="AA17" s="19" t="s">
        <v>12</v>
      </c>
      <c r="AB17" s="19" t="s">
        <v>13</v>
      </c>
      <c r="AC17" s="19" t="s">
        <v>14</v>
      </c>
      <c r="AD17" s="18"/>
    </row>
    <row r="18">
      <c r="Y18" s="18"/>
      <c r="Z18" s="18"/>
      <c r="AA18" s="18"/>
      <c r="AB18" s="20">
        <v>3.0</v>
      </c>
      <c r="AC18" s="21">
        <v>-0.25</v>
      </c>
      <c r="AD18" s="18"/>
    </row>
    <row r="19">
      <c r="Y19" s="18"/>
      <c r="Z19" s="18"/>
      <c r="AA19" s="18"/>
      <c r="AB19" s="20">
        <v>4.0</v>
      </c>
      <c r="AC19" s="21">
        <v>-0.21</v>
      </c>
      <c r="AD19" s="18"/>
    </row>
    <row r="20">
      <c r="Y20" s="18"/>
      <c r="Z20" s="18"/>
      <c r="AA20" s="18"/>
      <c r="AB20" s="20">
        <v>5.0</v>
      </c>
      <c r="AC20" s="21">
        <v>-0.56</v>
      </c>
      <c r="AD20" s="18"/>
    </row>
    <row r="21">
      <c r="Y21" s="18"/>
      <c r="Z21" s="18"/>
      <c r="AA21" s="18"/>
      <c r="AB21" s="20">
        <v>6.0</v>
      </c>
      <c r="AC21" s="22">
        <v>-0.19</v>
      </c>
      <c r="AD21" s="18"/>
    </row>
    <row r="22">
      <c r="Y22" s="18"/>
      <c r="Z22" s="18"/>
      <c r="AA22" s="18"/>
      <c r="AB22" s="20">
        <v>7.0</v>
      </c>
      <c r="AC22" s="23">
        <v>-0.15</v>
      </c>
      <c r="AD22" s="18"/>
    </row>
    <row r="23">
      <c r="Y23" s="18"/>
      <c r="Z23" s="18"/>
      <c r="AA23" s="18"/>
      <c r="AB23" s="20">
        <v>8.0</v>
      </c>
      <c r="AC23" s="23">
        <v>0.11</v>
      </c>
      <c r="AD23" s="18"/>
    </row>
    <row r="24">
      <c r="AB24" s="24">
        <v>9.0</v>
      </c>
      <c r="AC24" s="23">
        <v>0.13</v>
      </c>
    </row>
  </sheetData>
  <drawing r:id="rId2"/>
  <legacyDrawing r:id="rId3"/>
</worksheet>
</file>