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bc505613721b5cc7/Dokumen/GitHub/Data_Mining/Decision Tree/"/>
    </mc:Choice>
  </mc:AlternateContent>
  <xr:revisionPtr revIDLastSave="4" documentId="13_ncr:1_{63A3288C-8326-4A39-A8CB-F3A33B456435}" xr6:coauthVersionLast="47" xr6:coauthVersionMax="47" xr10:uidLastSave="{4CD68613-13D5-4372-B4BA-6BBD454BF888}"/>
  <bookViews>
    <workbookView xWindow="-108" yWindow="-108" windowWidth="23256" windowHeight="12456" xr2:uid="{CED60C8F-D7B4-45E6-AE03-614E4171FA6D}"/>
  </bookViews>
  <sheets>
    <sheet name="Lembar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1" i="1" l="1"/>
  <c r="E41" i="1"/>
  <c r="E40" i="1"/>
  <c r="D40" i="1"/>
  <c r="D37" i="1"/>
  <c r="C41" i="1"/>
  <c r="C40" i="1"/>
  <c r="C36" i="1"/>
  <c r="E36" i="1"/>
  <c r="E37" i="1"/>
  <c r="E38" i="1"/>
  <c r="D38" i="1"/>
  <c r="D36" i="1"/>
  <c r="C38" i="1"/>
  <c r="C37" i="1"/>
  <c r="D34" i="1"/>
  <c r="E34" i="1"/>
  <c r="C34" i="1"/>
  <c r="C19" i="1"/>
  <c r="E30" i="1"/>
  <c r="D30" i="1"/>
  <c r="E29" i="1"/>
  <c r="D29" i="1"/>
  <c r="D26" i="1"/>
  <c r="C30" i="1"/>
  <c r="C29" i="1"/>
  <c r="C25" i="1"/>
  <c r="C27" i="1"/>
  <c r="D27" i="1"/>
  <c r="F27" i="1" s="1"/>
  <c r="E27" i="1"/>
  <c r="E25" i="1"/>
  <c r="E26" i="1"/>
  <c r="D25" i="1"/>
  <c r="D23" i="1"/>
  <c r="C26" i="1"/>
  <c r="C22" i="1"/>
  <c r="D22" i="1"/>
  <c r="E21" i="1"/>
  <c r="E22" i="1"/>
  <c r="E23" i="1"/>
  <c r="D21" i="1"/>
  <c r="C23" i="1"/>
  <c r="C21" i="1"/>
  <c r="K5" i="1"/>
  <c r="E19" i="1"/>
  <c r="D19" i="1"/>
  <c r="K8" i="1"/>
  <c r="K2" i="1"/>
  <c r="L9" i="1"/>
  <c r="L15" i="1"/>
  <c r="L16" i="1"/>
  <c r="K16" i="1"/>
  <c r="K15" i="1"/>
  <c r="K12" i="1"/>
  <c r="J16" i="1"/>
  <c r="J15" i="1"/>
  <c r="J13" i="1"/>
  <c r="J12" i="1"/>
  <c r="L12" i="1"/>
  <c r="L13" i="1"/>
  <c r="K13" i="1"/>
  <c r="J10" i="1"/>
  <c r="L10" i="1"/>
  <c r="K10" i="1"/>
  <c r="K9" i="1"/>
  <c r="L8" i="1"/>
  <c r="K4" i="1"/>
  <c r="J9" i="1"/>
  <c r="J8" i="1"/>
  <c r="J4" i="1"/>
  <c r="L6" i="1"/>
  <c r="L5" i="1"/>
  <c r="K6" i="1"/>
  <c r="L4" i="1"/>
  <c r="J6" i="1"/>
  <c r="J5" i="1"/>
  <c r="L2" i="1"/>
  <c r="F38" i="1" l="1"/>
  <c r="F34" i="1"/>
  <c r="M6" i="1"/>
  <c r="M9" i="1"/>
  <c r="M16" i="1"/>
  <c r="M15" i="1"/>
  <c r="M12" i="1"/>
  <c r="M2" i="1"/>
  <c r="F29" i="1"/>
  <c r="M10" i="1"/>
  <c r="F30" i="1"/>
  <c r="M5" i="1"/>
  <c r="F26" i="1"/>
  <c r="F22" i="1"/>
  <c r="F19" i="1"/>
  <c r="G35" i="1" l="1"/>
  <c r="G39" i="1"/>
  <c r="N11" i="1"/>
  <c r="N3" i="1"/>
  <c r="N7" i="1"/>
  <c r="N14" i="1"/>
  <c r="G20" i="1"/>
  <c r="G28" i="1"/>
  <c r="G24" i="1"/>
</calcChain>
</file>

<file path=xl/sharedStrings.xml><?xml version="1.0" encoding="utf-8"?>
<sst xmlns="http://schemas.openxmlformats.org/spreadsheetml/2006/main" count="128" uniqueCount="32">
  <si>
    <t>OUTLOOK</t>
  </si>
  <si>
    <t>TEMPERATURE</t>
  </si>
  <si>
    <t>HUMADITY</t>
  </si>
  <si>
    <t>WINDY</t>
  </si>
  <si>
    <t>PLAY</t>
  </si>
  <si>
    <t>Sunny</t>
  </si>
  <si>
    <t>Cloudy</t>
  </si>
  <si>
    <t>Hot</t>
  </si>
  <si>
    <t>Mild</t>
  </si>
  <si>
    <t>Cool</t>
  </si>
  <si>
    <t>High</t>
  </si>
  <si>
    <t>Normal</t>
  </si>
  <si>
    <t>Yes</t>
  </si>
  <si>
    <t>No</t>
  </si>
  <si>
    <t>Don't Play</t>
  </si>
  <si>
    <t>Play</t>
  </si>
  <si>
    <t>Total</t>
  </si>
  <si>
    <t>Jml Kasus</t>
  </si>
  <si>
    <t>Tidak(S1)</t>
  </si>
  <si>
    <t>Ya(S2)</t>
  </si>
  <si>
    <t>Entropy</t>
  </si>
  <si>
    <t>Gain</t>
  </si>
  <si>
    <t>Outlook</t>
  </si>
  <si>
    <t>Temp</t>
  </si>
  <si>
    <t>Windy</t>
  </si>
  <si>
    <t>Rainly</t>
  </si>
  <si>
    <t>Perhitungan Node 1.1</t>
  </si>
  <si>
    <t>Perhitungan Node 1.1.2</t>
  </si>
  <si>
    <t>Jika kelembapan (humidity) normal, maka bermain tenis. Jika kelembapan tinggi, maka keputusan bermain tenis tergantung pada cuaca (outlook). Jika cuaca mendung (cloudy), maka bermain tenis. Jika cuaca cerah (sunny), maka tidak bermain. Jika cuaca hujan (rainy), maka keputusan bermain tenis tergantung pada kondisi angin (windy). Jika tidak ada angin, maka bermain tenis. Jika ada angin, maka tidak bermain.</t>
  </si>
  <si>
    <t>Humidity</t>
  </si>
  <si>
    <t>Humidity High</t>
  </si>
  <si>
    <t>Humidity High and Outlook Rainly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</si>
</sst>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
      <scheme val="minor"/>
    </font>
    <font>
      <sz val="11"/>
      <color theme="1"/>
      <name val="Times New Roman"/>
      <family val="1"/>
    </font>
    <font>
      <b/>
      <sz val="11"/>
      <color theme="1"/>
      <name val="Times New Roman"/>
      <family val="1"/>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1" fillId="0" borderId="1" xfId="0" applyFont="1" applyBorder="1"/>
    <xf numFmtId="0" fontId="2" fillId="0" borderId="1" xfId="0" applyFont="1" applyBorder="1"/>
    <xf numFmtId="0" fontId="2" fillId="2" borderId="1" xfId="0" applyFont="1" applyFill="1" applyBorder="1"/>
    <xf numFmtId="0" fontId="1" fillId="0" borderId="3" xfId="0" applyFont="1" applyBorder="1"/>
    <xf numFmtId="0" fontId="2" fillId="0" borderId="2" xfId="0" applyFont="1" applyBorder="1" applyAlignment="1">
      <alignment horizontal="center" wrapText="1"/>
    </xf>
    <xf numFmtId="0" fontId="2" fillId="0" borderId="4" xfId="0" applyFont="1" applyBorder="1" applyAlignment="1">
      <alignment horizontal="center"/>
    </xf>
    <xf numFmtId="0" fontId="2" fillId="0" borderId="5" xfId="0" applyFont="1" applyBorder="1" applyAlignment="1">
      <alignment horizontal="center"/>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327119</xdr:colOff>
      <xdr:row>20</xdr:row>
      <xdr:rowOff>148712</xdr:rowOff>
    </xdr:from>
    <xdr:to>
      <xdr:col>23</xdr:col>
      <xdr:colOff>106451</xdr:colOff>
      <xdr:row>39</xdr:row>
      <xdr:rowOff>65562</xdr:rowOff>
    </xdr:to>
    <xdr:pic>
      <xdr:nvPicPr>
        <xdr:cNvPr id="3" name="Gambar 2">
          <a:extLst>
            <a:ext uri="{FF2B5EF4-FFF2-40B4-BE49-F238E27FC236}">
              <a16:creationId xmlns:a16="http://schemas.microsoft.com/office/drawing/2014/main" id="{D06B1510-806D-3CA1-249D-E4AD70F68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527979" y="3870107"/>
          <a:ext cx="4670309" cy="3452176"/>
        </a:xfrm>
        <a:prstGeom prst="rect">
          <a:avLst/>
        </a:prstGeom>
      </xdr:spPr>
    </xdr:pic>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1B725-DBCD-4C3F-A1F9-AADE702E0F5E}">
  <dimension ref="A1:O42"/>
  <sheetViews>
    <sheetView tabSelected="1" topLeftCell="A15" zoomScale="98" workbookViewId="0">
      <selection activeCell="J33" sqref="J33"/>
    </sheetView>
  </sheetViews>
  <sheetFormatPr defaultRowHeight="14.4" x14ac:dyDescent="0.3"/>
  <cols>
    <col min="1" max="1" width="15.5546875" customWidth="1"/>
    <col min="2" max="2" width="18.6640625" customWidth="1"/>
    <col min="3" max="3" width="15.6640625" customWidth="1"/>
    <col min="4" max="4" width="9.44140625" customWidth="1"/>
    <col min="5" max="5" width="15.44140625" customWidth="1"/>
    <col min="6" max="6" width="9.77734375" customWidth="1"/>
    <col min="8" max="8" width="12" customWidth="1"/>
    <col min="9" max="9" width="10" bestFit="1" customWidth="1"/>
    <col min="10" max="10" width="11.44140625" customWidth="1"/>
    <col min="11" max="11" width="12.33203125" customWidth="1"/>
    <col min="13" max="13" width="9.33203125" customWidth="1"/>
    <col min="14" max="14" width="11.6640625" customWidth="1"/>
  </cols>
  <sheetData>
    <row r="1" spans="1:14" x14ac:dyDescent="0.3">
      <c r="A1" s="2" t="s">
        <v>0</v>
      </c>
      <c r="B1" s="2" t="s">
        <v>1</v>
      </c>
      <c r="C1" s="2" t="s">
        <v>2</v>
      </c>
      <c r="D1" s="2" t="s">
        <v>3</v>
      </c>
      <c r="E1" s="2" t="s">
        <v>4</v>
      </c>
      <c r="H1" s="3"/>
      <c r="J1" s="2" t="s">
        <v>17</v>
      </c>
      <c r="K1" s="2" t="s">
        <v>18</v>
      </c>
      <c r="L1" s="2" t="s">
        <v>19</v>
      </c>
      <c r="M1" s="2" t="s">
        <v>20</v>
      </c>
      <c r="N1" s="2" t="s">
        <v>21</v>
      </c>
    </row>
    <row r="2" spans="1:14" x14ac:dyDescent="0.3">
      <c r="A2" s="1" t="s">
        <v>5</v>
      </c>
      <c r="B2" s="1" t="s">
        <v>7</v>
      </c>
      <c r="C2" s="1" t="s">
        <v>10</v>
      </c>
      <c r="D2" s="1" t="s">
        <v>13</v>
      </c>
      <c r="E2" s="1" t="s">
        <v>14</v>
      </c>
      <c r="H2" s="4" t="s">
        <v>16</v>
      </c>
      <c r="I2" s="3"/>
      <c r="J2" s="3">
        <v>14</v>
      </c>
      <c r="K2" s="3">
        <f>COUNTIF(E2:E15,"Don't Play")</f>
        <v>4</v>
      </c>
      <c r="L2" s="3">
        <f>COUNTIF(E2:E15,"Play")</f>
        <v>10</v>
      </c>
      <c r="M2" s="3">
        <f>((-K2/J2*LOG(K2/J2,2))+((-L2/J2*LOG(L2/J2,2))))</f>
        <v>0.863120568566631</v>
      </c>
      <c r="N2" s="3"/>
    </row>
    <row r="3" spans="1:14" x14ac:dyDescent="0.3">
      <c r="A3" s="1" t="s">
        <v>5</v>
      </c>
      <c r="B3" s="1" t="s">
        <v>7</v>
      </c>
      <c r="C3" s="1" t="s">
        <v>10</v>
      </c>
      <c r="D3" s="1" t="s">
        <v>12</v>
      </c>
      <c r="E3" s="1" t="s">
        <v>14</v>
      </c>
      <c r="H3" s="4" t="s">
        <v>22</v>
      </c>
      <c r="I3" s="3"/>
      <c r="J3" s="3"/>
      <c r="K3" s="3"/>
      <c r="L3" s="3"/>
      <c r="M3" s="3"/>
      <c r="N3" s="4">
        <f>M2-((J4/J2*M4)+(J5/J2*M5)+(J6/J2*M6))</f>
        <v>0.2585210366587628</v>
      </c>
    </row>
    <row r="4" spans="1:14" x14ac:dyDescent="0.3">
      <c r="A4" s="1" t="s">
        <v>6</v>
      </c>
      <c r="B4" s="1" t="s">
        <v>7</v>
      </c>
      <c r="C4" s="1" t="s">
        <v>10</v>
      </c>
      <c r="D4" s="1" t="s">
        <v>13</v>
      </c>
      <c r="E4" s="1" t="s">
        <v>15</v>
      </c>
      <c r="H4" s="3"/>
      <c r="I4" s="3" t="s">
        <v>6</v>
      </c>
      <c r="J4" s="3">
        <f>COUNTIF(A2:A15,"Cloudy")</f>
        <v>4</v>
      </c>
      <c r="K4" s="3">
        <f>COUNTIFS(A2:A15, "Cloudy", E2:E15,"Don't Play")</f>
        <v>0</v>
      </c>
      <c r="L4" s="3">
        <f>COUNTIFS(A2:A15, "Cloudy", E2:E15,"Play")</f>
        <v>4</v>
      </c>
      <c r="M4" s="3">
        <v>0</v>
      </c>
      <c r="N4" s="3"/>
    </row>
    <row r="5" spans="1:14" x14ac:dyDescent="0.3">
      <c r="A5" s="1" t="s">
        <v>25</v>
      </c>
      <c r="B5" s="1" t="s">
        <v>8</v>
      </c>
      <c r="C5" s="1" t="s">
        <v>10</v>
      </c>
      <c r="D5" s="1" t="s">
        <v>13</v>
      </c>
      <c r="E5" s="1" t="s">
        <v>15</v>
      </c>
      <c r="H5" s="3"/>
      <c r="I5" s="3" t="s">
        <v>25</v>
      </c>
      <c r="J5" s="3">
        <f>COUNTIF(A2:A15,"Rainly")</f>
        <v>5</v>
      </c>
      <c r="K5" s="3">
        <f>COUNTIFS(A2:A15, "Rainly", E2:E15,"Don't Play")</f>
        <v>1</v>
      </c>
      <c r="L5" s="3">
        <f>COUNTIFS(A2:A15, "Rainly", E2:E15,"Play")</f>
        <v>4</v>
      </c>
      <c r="M5" s="3">
        <f t="shared" ref="M5:M16" si="0">(-K5/J5*LOG(K5/J5,2))+(-L5/J5*LOG(L5/J5,2))</f>
        <v>0.72192809488736231</v>
      </c>
      <c r="N5" s="3"/>
    </row>
    <row r="6" spans="1:14" x14ac:dyDescent="0.3">
      <c r="A6" s="1" t="s">
        <v>25</v>
      </c>
      <c r="B6" s="1" t="s">
        <v>9</v>
      </c>
      <c r="C6" s="1" t="s">
        <v>11</v>
      </c>
      <c r="D6" s="1" t="s">
        <v>13</v>
      </c>
      <c r="E6" s="1" t="s">
        <v>15</v>
      </c>
      <c r="H6" s="3"/>
      <c r="I6" s="3" t="s">
        <v>5</v>
      </c>
      <c r="J6" s="3">
        <f>COUNTIF(A2:A15,"Sunny")</f>
        <v>5</v>
      </c>
      <c r="K6" s="3">
        <f>COUNTIFS(A2:A15, "Sunny", E2:E15,"Don't Play")</f>
        <v>3</v>
      </c>
      <c r="L6" s="3">
        <f>COUNTIFS(A2:A15, "Sunny", E2:E15,"Play")</f>
        <v>2</v>
      </c>
      <c r="M6" s="3">
        <f t="shared" si="0"/>
        <v>0.97095059445466858</v>
      </c>
      <c r="N6" s="3"/>
    </row>
    <row r="7" spans="1:14" x14ac:dyDescent="0.3">
      <c r="A7" s="1" t="s">
        <v>25</v>
      </c>
      <c r="B7" s="1" t="s">
        <v>9</v>
      </c>
      <c r="C7" s="1" t="s">
        <v>11</v>
      </c>
      <c r="D7" s="1" t="s">
        <v>12</v>
      </c>
      <c r="E7" s="1" t="s">
        <v>15</v>
      </c>
      <c r="H7" s="4" t="s">
        <v>23</v>
      </c>
      <c r="I7" s="3"/>
      <c r="J7" s="3"/>
      <c r="K7" s="3"/>
      <c r="L7" s="3"/>
      <c r="M7" s="3"/>
      <c r="N7" s="4">
        <f>M2-((J8/J2*M8)+(J9/J2*M9)+(J10/J2*M10))</f>
        <v>0.18385092540042125</v>
      </c>
    </row>
    <row r="8" spans="1:14" x14ac:dyDescent="0.3">
      <c r="A8" s="1" t="s">
        <v>6</v>
      </c>
      <c r="B8" s="1" t="s">
        <v>9</v>
      </c>
      <c r="C8" s="1" t="s">
        <v>11</v>
      </c>
      <c r="D8" s="1" t="s">
        <v>12</v>
      </c>
      <c r="E8" s="1" t="s">
        <v>15</v>
      </c>
      <c r="H8" s="3"/>
      <c r="I8" s="3" t="s">
        <v>9</v>
      </c>
      <c r="J8" s="3">
        <f>COUNTIF(B2:B15,"Cool")</f>
        <v>4</v>
      </c>
      <c r="K8" s="3">
        <f>COUNTIFS(B2:B15, "Cool", E2:E15,"Don't Play")</f>
        <v>0</v>
      </c>
      <c r="L8" s="3">
        <f>COUNTIFS(B2:B15, "Cool", E2:E15,"Play")</f>
        <v>4</v>
      </c>
      <c r="M8" s="3">
        <v>0</v>
      </c>
      <c r="N8" s="3"/>
    </row>
    <row r="9" spans="1:14" x14ac:dyDescent="0.3">
      <c r="A9" s="1" t="s">
        <v>5</v>
      </c>
      <c r="B9" s="1" t="s">
        <v>8</v>
      </c>
      <c r="C9" s="1" t="s">
        <v>10</v>
      </c>
      <c r="D9" s="1" t="s">
        <v>13</v>
      </c>
      <c r="E9" s="1" t="s">
        <v>14</v>
      </c>
      <c r="H9" s="3"/>
      <c r="I9" s="3" t="s">
        <v>7</v>
      </c>
      <c r="J9" s="3">
        <f>COUNTIF(B2:B15,"Hot")</f>
        <v>4</v>
      </c>
      <c r="K9" s="3">
        <f>COUNTIFS(B2:B15, "Hot", E2:E15,"Don't Play")</f>
        <v>2</v>
      </c>
      <c r="L9" s="3">
        <f>COUNTIFS(B2:B15, "Hot", E2:E15,"Play")</f>
        <v>2</v>
      </c>
      <c r="M9" s="3">
        <f t="shared" si="0"/>
        <v>1</v>
      </c>
      <c r="N9" s="3"/>
    </row>
    <row r="10" spans="1:14" x14ac:dyDescent="0.3">
      <c r="A10" s="1" t="s">
        <v>5</v>
      </c>
      <c r="B10" s="1" t="s">
        <v>9</v>
      </c>
      <c r="C10" s="1" t="s">
        <v>11</v>
      </c>
      <c r="D10" s="1" t="s">
        <v>13</v>
      </c>
      <c r="E10" s="1" t="s">
        <v>15</v>
      </c>
      <c r="H10" s="3"/>
      <c r="I10" s="3" t="s">
        <v>8</v>
      </c>
      <c r="J10" s="3">
        <f>COUNTIF(B2:B15,"Mild")</f>
        <v>6</v>
      </c>
      <c r="K10" s="3">
        <f>COUNTIFS(B2:B15, "Mild", E2:E15,"Don't Play")</f>
        <v>2</v>
      </c>
      <c r="L10" s="3">
        <f>COUNTIFS(B2:B15, "Mild", E2:E15,"Play")</f>
        <v>4</v>
      </c>
      <c r="M10" s="3">
        <f t="shared" si="0"/>
        <v>0.91829583405448956</v>
      </c>
      <c r="N10" s="3"/>
    </row>
    <row r="11" spans="1:14" x14ac:dyDescent="0.3">
      <c r="A11" s="1" t="s">
        <v>25</v>
      </c>
      <c r="B11" s="1" t="s">
        <v>8</v>
      </c>
      <c r="C11" s="1" t="s">
        <v>11</v>
      </c>
      <c r="D11" s="1" t="s">
        <v>13</v>
      </c>
      <c r="E11" s="1" t="s">
        <v>15</v>
      </c>
      <c r="H11" s="5" t="s">
        <v>29</v>
      </c>
      <c r="I11" s="3"/>
      <c r="J11" s="3"/>
      <c r="K11" s="3"/>
      <c r="L11" s="3"/>
      <c r="M11" s="3"/>
      <c r="N11" s="5">
        <f>M2-((J12/J2*M12)+(J13/J2*M13))</f>
        <v>0.37050650054950518</v>
      </c>
    </row>
    <row r="12" spans="1:14" x14ac:dyDescent="0.3">
      <c r="A12" s="1" t="s">
        <v>5</v>
      </c>
      <c r="B12" s="1" t="s">
        <v>8</v>
      </c>
      <c r="C12" s="1" t="s">
        <v>11</v>
      </c>
      <c r="D12" s="1" t="s">
        <v>12</v>
      </c>
      <c r="E12" s="1" t="s">
        <v>15</v>
      </c>
      <c r="H12" s="3"/>
      <c r="I12" s="3" t="s">
        <v>10</v>
      </c>
      <c r="J12" s="3">
        <f>COUNTIF(C2:C15,"High")</f>
        <v>7</v>
      </c>
      <c r="K12" s="3">
        <f>COUNTIFS(C2:C15, "High", E2:E15,"Don't Play")</f>
        <v>4</v>
      </c>
      <c r="L12" s="3">
        <f>COUNTIFS(C2:C15, "High", E2:E15,"Play")</f>
        <v>3</v>
      </c>
      <c r="M12" s="3">
        <f t="shared" si="0"/>
        <v>0.98522813603425163</v>
      </c>
      <c r="N12" s="3"/>
    </row>
    <row r="13" spans="1:14" x14ac:dyDescent="0.3">
      <c r="A13" s="1" t="s">
        <v>6</v>
      </c>
      <c r="B13" s="1" t="s">
        <v>8</v>
      </c>
      <c r="C13" s="1" t="s">
        <v>10</v>
      </c>
      <c r="D13" s="1" t="s">
        <v>12</v>
      </c>
      <c r="E13" s="1" t="s">
        <v>15</v>
      </c>
      <c r="H13" s="3"/>
      <c r="I13" s="3" t="s">
        <v>11</v>
      </c>
      <c r="J13" s="3">
        <f>COUNTIF(C2:C15,"Normal")</f>
        <v>7</v>
      </c>
      <c r="K13" s="3">
        <f>COUNTIFS(C2:C15, "Normal", E2:E15,"Don't Play")</f>
        <v>0</v>
      </c>
      <c r="L13" s="3">
        <f>COUNTIFS(C2:C15, "Normal", E2:E15,"Play")</f>
        <v>7</v>
      </c>
      <c r="M13" s="3">
        <v>0</v>
      </c>
      <c r="N13" s="3"/>
    </row>
    <row r="14" spans="1:14" x14ac:dyDescent="0.3">
      <c r="A14" s="1" t="s">
        <v>6</v>
      </c>
      <c r="B14" s="1" t="s">
        <v>7</v>
      </c>
      <c r="C14" s="1" t="s">
        <v>11</v>
      </c>
      <c r="D14" s="1" t="s">
        <v>13</v>
      </c>
      <c r="E14" s="1" t="s">
        <v>15</v>
      </c>
      <c r="H14" s="4" t="s">
        <v>24</v>
      </c>
      <c r="I14" s="3"/>
      <c r="J14" s="3"/>
      <c r="K14" s="3"/>
      <c r="L14" s="3"/>
      <c r="M14" s="3"/>
      <c r="N14" s="4">
        <f>M2-((J15/J2*M15)+(J16/J2*M16))</f>
        <v>5.9777114237739015E-3</v>
      </c>
    </row>
    <row r="15" spans="1:14" x14ac:dyDescent="0.3">
      <c r="A15" s="1" t="s">
        <v>25</v>
      </c>
      <c r="B15" s="1" t="s">
        <v>8</v>
      </c>
      <c r="C15" s="1" t="s">
        <v>10</v>
      </c>
      <c r="D15" s="1" t="s">
        <v>12</v>
      </c>
      <c r="E15" s="1" t="s">
        <v>14</v>
      </c>
      <c r="H15" s="3"/>
      <c r="I15" s="3" t="s">
        <v>13</v>
      </c>
      <c r="J15" s="3">
        <f>COUNTIF(D2:D15,"No")</f>
        <v>8</v>
      </c>
      <c r="K15" s="3">
        <f>COUNTIFS(D2:D15, "No", E2:E15,"Don't Play")</f>
        <v>2</v>
      </c>
      <c r="L15" s="3">
        <f>COUNTIFS(D2:D15, "No", E2:E15,"Play")</f>
        <v>6</v>
      </c>
      <c r="M15" s="3">
        <f t="shared" si="0"/>
        <v>0.81127812445913283</v>
      </c>
      <c r="N15" s="3"/>
    </row>
    <row r="16" spans="1:14" x14ac:dyDescent="0.3">
      <c r="H16" s="3"/>
      <c r="I16" s="3" t="s">
        <v>12</v>
      </c>
      <c r="J16" s="3">
        <f>COUNTIF(D2:D15,"Yes")</f>
        <v>6</v>
      </c>
      <c r="K16" s="3">
        <f>COUNTIFS(D2:D15, "Yes", E2:E15,"Don't Play")</f>
        <v>2</v>
      </c>
      <c r="L16" s="3">
        <f>COUNTIFS(D2:D15, "Yes", E2:E15,"Play")</f>
        <v>4</v>
      </c>
      <c r="M16" s="3">
        <f t="shared" si="0"/>
        <v>0.91829583405448956</v>
      </c>
      <c r="N16" s="3"/>
    </row>
    <row r="17" spans="1:7" x14ac:dyDescent="0.3">
      <c r="A17" s="7" t="s">
        <v>26</v>
      </c>
      <c r="B17" s="7"/>
    </row>
    <row r="18" spans="1:7" x14ac:dyDescent="0.3">
      <c r="A18" s="6"/>
      <c r="C18" s="2" t="s">
        <v>17</v>
      </c>
      <c r="D18" s="2" t="s">
        <v>18</v>
      </c>
      <c r="E18" s="2" t="s">
        <v>19</v>
      </c>
      <c r="F18" s="2" t="s">
        <v>20</v>
      </c>
      <c r="G18" s="2" t="s">
        <v>21</v>
      </c>
    </row>
    <row r="19" spans="1:7" x14ac:dyDescent="0.3">
      <c r="A19" s="4" t="s">
        <v>30</v>
      </c>
      <c r="B19" s="3"/>
      <c r="C19" s="3">
        <f>COUNTIF(C2:C15,"High")</f>
        <v>7</v>
      </c>
      <c r="D19" s="3">
        <f>COUNTIFS(C2:C15, "High", E2:E15,"Don't Play")</f>
        <v>4</v>
      </c>
      <c r="E19" s="3">
        <f>COUNTIFS(C2:C15, "High", E2:E15,"Play")</f>
        <v>3</v>
      </c>
      <c r="F19" s="3">
        <f>((-D19/C19*LOG(D19/C19,2))+((-E19/C19*LOG(E19/C19,2))))</f>
        <v>0.98522813603425163</v>
      </c>
      <c r="G19" s="3"/>
    </row>
    <row r="20" spans="1:7" x14ac:dyDescent="0.3">
      <c r="A20" s="5" t="s">
        <v>22</v>
      </c>
      <c r="B20" s="3"/>
      <c r="C20" s="3"/>
      <c r="D20" s="3"/>
      <c r="E20" s="3"/>
      <c r="F20" s="3"/>
      <c r="G20" s="5">
        <f>F19-((C21/C19*F21)+(C22/C19*F22)+(C23/C19*F23))</f>
        <v>0.69951385031996594</v>
      </c>
    </row>
    <row r="21" spans="1:7" x14ac:dyDescent="0.3">
      <c r="A21" s="3"/>
      <c r="B21" s="3" t="s">
        <v>6</v>
      </c>
      <c r="C21" s="3">
        <f>COUNTIFS(A2:A15, "Cloudy", C2:C15,"High")</f>
        <v>2</v>
      </c>
      <c r="D21" s="3">
        <f>COUNTIFS(A2:A15, "Cloudy", C2:C15,"High", E2:E15, "Don't Play")</f>
        <v>0</v>
      </c>
      <c r="E21" s="3">
        <f>COUNTIFS(A2:A15, "Cloudy", C2:C15,"High", E2:E15, "Play")</f>
        <v>2</v>
      </c>
      <c r="F21" s="3">
        <v>0</v>
      </c>
      <c r="G21" s="3"/>
    </row>
    <row r="22" spans="1:7" x14ac:dyDescent="0.3">
      <c r="A22" s="3"/>
      <c r="B22" s="3" t="s">
        <v>25</v>
      </c>
      <c r="C22" s="3">
        <f>COUNTIFS(A2:A15, "Rainly", C2:C15,"High")</f>
        <v>2</v>
      </c>
      <c r="D22" s="3">
        <f>COUNTIFS(A2:A15, "Rainly", C2:C15,"High", E2:E15, "Don't Play")</f>
        <v>1</v>
      </c>
      <c r="E22" s="3">
        <f>COUNTIFS(A2:A15, "Rainly", C2:C15,"High", E2:E15, "Play")</f>
        <v>1</v>
      </c>
      <c r="F22" s="3">
        <f t="shared" ref="F22" si="1">(-D22/C22*LOG(D22/C22,2))+(-E22/C22*LOG(E22/C22,2))</f>
        <v>1</v>
      </c>
      <c r="G22" s="3"/>
    </row>
    <row r="23" spans="1:7" x14ac:dyDescent="0.3">
      <c r="A23" s="3"/>
      <c r="B23" s="3" t="s">
        <v>5</v>
      </c>
      <c r="C23" s="3">
        <f>COUNTIFS(A2:A15, "Sunny", C2:C15,"High")</f>
        <v>3</v>
      </c>
      <c r="D23" s="3">
        <f>COUNTIFS(A2:A15, "Sunny", C2:C15,"High", E2:E15, "Don't Play")</f>
        <v>3</v>
      </c>
      <c r="E23" s="3">
        <f>COUNTIFS(A2:A15, "Sunny", C2:C15,"High", E2:E15, "Play")</f>
        <v>0</v>
      </c>
      <c r="F23" s="3">
        <v>0</v>
      </c>
      <c r="G23" s="3"/>
    </row>
    <row r="24" spans="1:7" x14ac:dyDescent="0.3">
      <c r="A24" s="4" t="s">
        <v>23</v>
      </c>
      <c r="B24" s="3"/>
      <c r="C24" s="3"/>
      <c r="D24" s="3"/>
      <c r="E24" s="3"/>
      <c r="F24" s="3"/>
      <c r="G24" s="4">
        <f>F19-((C25/C19*F25)+(C26/C19*F26)+(C27/C19*F27))</f>
        <v>2.0244207153756189E-2</v>
      </c>
    </row>
    <row r="25" spans="1:7" ht="14.4" customHeight="1" x14ac:dyDescent="0.3">
      <c r="A25" s="3"/>
      <c r="B25" s="3" t="s">
        <v>9</v>
      </c>
      <c r="C25" s="3">
        <f>COUNTIFS(B2:B15, "Cool", C2:C15,"High")</f>
        <v>0</v>
      </c>
      <c r="D25" s="3">
        <f>COUNTIFS(B2:B15, "Cool", C2:C15,"High", E2:E15, "Don't Play")</f>
        <v>0</v>
      </c>
      <c r="E25" s="3">
        <f>COUNTIFS(B2:B15, "Cool", C2:C15,"High", E2:E15, "Don't Play")</f>
        <v>0</v>
      </c>
      <c r="F25" s="3">
        <v>0</v>
      </c>
      <c r="G25" s="3"/>
    </row>
    <row r="26" spans="1:7" x14ac:dyDescent="0.3">
      <c r="A26" s="3"/>
      <c r="B26" s="3" t="s">
        <v>7</v>
      </c>
      <c r="C26" s="3">
        <f>COUNTIFS(B2:B15, "Hot", C2:C15,"High")</f>
        <v>3</v>
      </c>
      <c r="D26" s="3">
        <f>COUNTIFS(B2:B15, "Hot", C2:C15,"High", E2:E15, "Don't Play")</f>
        <v>2</v>
      </c>
      <c r="E26" s="3">
        <f>COUNTIFS(B2:B15, "Hot", C2:C15,"High", E2:E15, "Play")</f>
        <v>1</v>
      </c>
      <c r="F26" s="3">
        <f t="shared" ref="F26:F27" si="2">(-D26/C26*LOG(D26/C26,2))+(-E26/C26*LOG(E26/C26,2))</f>
        <v>0.91829583405448956</v>
      </c>
      <c r="G26" s="3"/>
    </row>
    <row r="27" spans="1:7" x14ac:dyDescent="0.3">
      <c r="A27" s="3"/>
      <c r="B27" s="3" t="s">
        <v>8</v>
      </c>
      <c r="C27" s="3">
        <f>COUNTIFS(B2:B15,"Mild", C2:C15,"High")</f>
        <v>4</v>
      </c>
      <c r="D27" s="3">
        <f>COUNTIFS(B2:B15, "Mild", C2:C15,"High", E2:E15, "Don't Play")</f>
        <v>2</v>
      </c>
      <c r="E27" s="3">
        <f>COUNTIFS(B2:B15, "Mild", C2:C15,"High", E2:E15, "Play")</f>
        <v>2</v>
      </c>
      <c r="F27" s="3">
        <f t="shared" si="2"/>
        <v>1</v>
      </c>
      <c r="G27" s="3"/>
    </row>
    <row r="28" spans="1:7" x14ac:dyDescent="0.3">
      <c r="A28" s="4" t="s">
        <v>24</v>
      </c>
      <c r="B28" s="3"/>
      <c r="C28" s="3"/>
      <c r="D28" s="3"/>
      <c r="E28" s="3"/>
      <c r="F28" s="3"/>
      <c r="G28" s="4">
        <f>F19-((C29/C19*F29)+(C30/C19*F30))</f>
        <v>2.0244207153756189E-2</v>
      </c>
    </row>
    <row r="29" spans="1:7" x14ac:dyDescent="0.3">
      <c r="A29" s="3"/>
      <c r="B29" s="3" t="s">
        <v>13</v>
      </c>
      <c r="C29" s="3">
        <f>COUNTIFS(D2:D15, "No", C2:C15,"High")</f>
        <v>4</v>
      </c>
      <c r="D29" s="3">
        <f>COUNTIFS(D2:D15, "No", C2:C15,"High", E2:E15, "Don't Play")</f>
        <v>2</v>
      </c>
      <c r="E29" s="3">
        <f>COUNTIFS(D2:D15, "No", C2:C15,"High", E2:E15, "Play")</f>
        <v>2</v>
      </c>
      <c r="F29" s="3">
        <f t="shared" ref="F29:F30" si="3">(-D29/C29*LOG(D29/C29,2))+(-E29/C29*LOG(E29/C29,2))</f>
        <v>1</v>
      </c>
      <c r="G29" s="3"/>
    </row>
    <row r="30" spans="1:7" x14ac:dyDescent="0.3">
      <c r="A30" s="3"/>
      <c r="B30" s="3" t="s">
        <v>12</v>
      </c>
      <c r="C30" s="3">
        <f>COUNTIFS(D2:D15, "Yes", C2:C15,"High")</f>
        <v>3</v>
      </c>
      <c r="D30" s="3">
        <f>COUNTIFS(D2:D15, "Yes", C2:C15,"High", E2:E15, "Don't Play")</f>
        <v>2</v>
      </c>
      <c r="E30" s="3">
        <f>COUNTIFS(D2:D15, "Yes", C2:C15,"High", E2:E15, "Play")</f>
        <v>1</v>
      </c>
      <c r="F30" s="3">
        <f t="shared" si="3"/>
        <v>0.91829583405448956</v>
      </c>
      <c r="G30" s="3"/>
    </row>
    <row r="32" spans="1:7" x14ac:dyDescent="0.3">
      <c r="A32" s="7" t="s">
        <v>27</v>
      </c>
      <c r="B32" s="7"/>
    </row>
    <row r="33" spans="1:15" x14ac:dyDescent="0.3">
      <c r="A33" s="6"/>
      <c r="C33" s="2" t="s">
        <v>17</v>
      </c>
      <c r="D33" s="2" t="s">
        <v>18</v>
      </c>
      <c r="E33" s="2" t="s">
        <v>19</v>
      </c>
      <c r="F33" s="2" t="s">
        <v>20</v>
      </c>
      <c r="G33" s="2" t="s">
        <v>21</v>
      </c>
    </row>
    <row r="34" spans="1:15" x14ac:dyDescent="0.3">
      <c r="A34" s="8" t="s">
        <v>31</v>
      </c>
      <c r="B34" s="9"/>
      <c r="C34" s="3">
        <f>COUNTIFS(C2:C15,"High", A2:A15,"Rainly")</f>
        <v>2</v>
      </c>
      <c r="D34" s="3">
        <f>COUNTIFS(C2:C15,"High", A2:A15,"Rainly", E2:E15,"Don't Play")</f>
        <v>1</v>
      </c>
      <c r="E34" s="3">
        <f>COUNTIFS(C2:C15,"High", A2:A15,"Rainly", E2:E15,"Don't Play")</f>
        <v>1</v>
      </c>
      <c r="F34" s="3">
        <f>((-D34/C34*LOG(D34/C34,2))+((-E34/C34*LOG(E34/C34,2))))</f>
        <v>1</v>
      </c>
      <c r="G34" s="3"/>
    </row>
    <row r="35" spans="1:15" x14ac:dyDescent="0.3">
      <c r="A35" s="4" t="s">
        <v>23</v>
      </c>
      <c r="B35" s="3"/>
      <c r="C35" s="3"/>
      <c r="D35" s="3"/>
      <c r="E35" s="3"/>
      <c r="F35" s="3"/>
      <c r="G35" s="4">
        <f>F34-((C36/C34*F36)+(C37/C34*F37)+(C38/C34*F38))</f>
        <v>0</v>
      </c>
    </row>
    <row r="36" spans="1:15" x14ac:dyDescent="0.3">
      <c r="A36" s="3"/>
      <c r="B36" s="3" t="s">
        <v>9</v>
      </c>
      <c r="C36" s="3">
        <f>COUNTIFS(C2:C15,"High", A2:A15,"Rainly", B2:B15,"Cool")</f>
        <v>0</v>
      </c>
      <c r="D36" s="3">
        <f>COUNTIFS(C2:C15,"High",A2:A15,"Rainly",B2:B15,"Cool",E2:E15,"Don't Play")</f>
        <v>0</v>
      </c>
      <c r="E36" s="3">
        <f>COUNTIFS(C2:C15,"High",A2:A15,"Rainly",B2:B15,"Cool",E2:E15,"Play")</f>
        <v>0</v>
      </c>
      <c r="F36" s="3">
        <v>0</v>
      </c>
      <c r="G36" s="3"/>
    </row>
    <row r="37" spans="1:15" ht="14.4" customHeight="1" x14ac:dyDescent="0.3">
      <c r="A37" s="3"/>
      <c r="B37" s="3" t="s">
        <v>7</v>
      </c>
      <c r="C37" s="3">
        <f>COUNTIFS(C2:C15,"High", A2:A15,"Rainly", B2:B15,"Hot")</f>
        <v>0</v>
      </c>
      <c r="D37" s="3">
        <f>COUNTIFS(C2:C15,"High",A2:A15,"Rainly",B2:B15,"Hot",E2:E15,"Don't Play")</f>
        <v>0</v>
      </c>
      <c r="E37" s="3">
        <f>COUNTIFS(C2:C15,"High",A2:A15,"Rainly",B2:B15,"Hot",E2:E15,"Play")</f>
        <v>0</v>
      </c>
      <c r="F37" s="3">
        <v>0</v>
      </c>
      <c r="G37" s="3"/>
      <c r="I37" s="10" t="s">
        <v>28</v>
      </c>
      <c r="J37" s="10"/>
      <c r="K37" s="10"/>
      <c r="L37" s="10"/>
      <c r="M37" s="10"/>
      <c r="N37" s="10"/>
      <c r="O37" s="10"/>
    </row>
    <row r="38" spans="1:15" x14ac:dyDescent="0.3">
      <c r="A38" s="3"/>
      <c r="B38" s="3" t="s">
        <v>8</v>
      </c>
      <c r="C38" s="3">
        <f>COUNTIFS(C2:C15,"High", A2:A15,"Rainly", B2:B15,"Mild")</f>
        <v>2</v>
      </c>
      <c r="D38" s="3">
        <f>COUNTIFS(C2:C15,"High",A2:A15,"Rainly",B2:B15,"Mild",E2:E15,"Don't Play")</f>
        <v>1</v>
      </c>
      <c r="E38" s="3">
        <f>COUNTIFS(C2:C15,"High",A2:A15,"Rainly",B2:B15,"Mild",E2:E15,"Play")</f>
        <v>1</v>
      </c>
      <c r="F38" s="3">
        <f t="shared" ref="F38" si="4">(-D38/C38*LOG(D38/C38,2))+(-E38/C38*LOG(E38/C38,2))</f>
        <v>1</v>
      </c>
      <c r="G38" s="3"/>
      <c r="I38" s="10"/>
      <c r="J38" s="10"/>
      <c r="K38" s="10"/>
      <c r="L38" s="10"/>
      <c r="M38" s="10"/>
      <c r="N38" s="10"/>
      <c r="O38" s="10"/>
    </row>
    <row r="39" spans="1:15" x14ac:dyDescent="0.3">
      <c r="A39" s="5" t="s">
        <v>24</v>
      </c>
      <c r="B39" s="3"/>
      <c r="C39" s="3"/>
      <c r="D39" s="3"/>
      <c r="E39" s="3"/>
      <c r="F39" s="3"/>
      <c r="G39" s="5">
        <f>F34-((C40/C34*F40)+(C41/C34*F41))</f>
        <v>1</v>
      </c>
      <c r="I39" s="10"/>
      <c r="J39" s="10"/>
      <c r="K39" s="10"/>
      <c r="L39" s="10"/>
      <c r="M39" s="10"/>
      <c r="N39" s="10"/>
      <c r="O39" s="10"/>
    </row>
    <row r="40" spans="1:15" x14ac:dyDescent="0.3">
      <c r="A40" s="3"/>
      <c r="B40" s="3" t="s">
        <v>13</v>
      </c>
      <c r="C40" s="3">
        <f>COUNTIFS(C2:C15,"High", A2:A15,"Rainly", D2:D15,"No")</f>
        <v>1</v>
      </c>
      <c r="D40" s="3">
        <f>COUNTIFS(C2:C15,"High",A2:A15,"Rainly",D2:D15,"No",E2:E15,"Don't Play")</f>
        <v>0</v>
      </c>
      <c r="E40" s="3">
        <f>COUNTIFS(C2:C15,"High",A2:A15,"Rainly",D2:D15,"No",E2:E15,"Play")</f>
        <v>1</v>
      </c>
      <c r="F40" s="3">
        <v>0</v>
      </c>
      <c r="G40" s="3"/>
      <c r="I40" s="10"/>
      <c r="J40" s="10"/>
      <c r="K40" s="10"/>
      <c r="L40" s="10"/>
      <c r="M40" s="10"/>
      <c r="N40" s="10"/>
      <c r="O40" s="10"/>
    </row>
    <row r="41" spans="1:15" x14ac:dyDescent="0.3">
      <c r="A41" s="3"/>
      <c r="B41" s="3" t="s">
        <v>12</v>
      </c>
      <c r="C41" s="3">
        <f>COUNTIFS(C2:C15,"High", A2:A15,"Rainly", D2:D15,"Yes")</f>
        <v>1</v>
      </c>
      <c r="D41" s="3">
        <f>COUNTIFS(C2:C15,"High",A2:A15,"Rainly",D2:D15,"Yes",E2:E15,"Don't Play")</f>
        <v>1</v>
      </c>
      <c r="E41" s="3">
        <f>COUNTIFS(C2:C15,"High",A2:A15,"Rainly",D2:D15,"Yes",E2:E15,"Play")</f>
        <v>0</v>
      </c>
      <c r="F41" s="3">
        <v>0</v>
      </c>
      <c r="G41" s="3"/>
      <c r="I41" s="10"/>
      <c r="J41" s="10"/>
      <c r="K41" s="10"/>
      <c r="L41" s="10"/>
      <c r="M41" s="10"/>
      <c r="N41" s="10"/>
      <c r="O41" s="10"/>
    </row>
    <row r="42" spans="1:15" x14ac:dyDescent="0.3">
      <c r="I42" s="10"/>
      <c r="J42" s="10"/>
      <c r="K42" s="10"/>
      <c r="L42" s="10"/>
      <c r="M42" s="10"/>
      <c r="N42" s="10"/>
      <c r="O42" s="10"/>
    </row>
  </sheetData>
  <mergeCells count="4">
    <mergeCell ref="A17:B17"/>
    <mergeCell ref="A32:B32"/>
    <mergeCell ref="A34:B34"/>
    <mergeCell ref="I37:O4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Lembar1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annisa himatul</dc:creator>
  <cp:lastModifiedBy>annisa himatul</cp:lastModifiedBy>
  <dcterms:created xsi:type="dcterms:W3CDTF">2024-11-09T12:05:30Z</dcterms:created>
  <dcterms:modified xsi:type="dcterms:W3CDTF">2024-11-09T16:26:13Z</dcterms:modified>
</cp:coreProperties>
</file>