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ata Analyst Portfolio\Financial Analysis using excel\"/>
    </mc:Choice>
  </mc:AlternateContent>
  <xr:revisionPtr revIDLastSave="0" documentId="13_ncr:1_{D2ECE649-EF9D-4509-8ADD-FED75933DA3E}" xr6:coauthVersionLast="47" xr6:coauthVersionMax="47" xr10:uidLastSave="{00000000-0000-0000-0000-000000000000}"/>
  <bookViews>
    <workbookView xWindow="-108" yWindow="-108" windowWidth="23256" windowHeight="12456" xr2:uid="{FD65618C-5392-4A5D-A0B7-1A751F156CBA}"/>
  </bookViews>
  <sheets>
    <sheet name="3 Statement Financial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2" i="1" l="1"/>
  <c r="G130" i="1"/>
  <c r="K43" i="1"/>
  <c r="G30" i="1"/>
  <c r="G29" i="1"/>
  <c r="H19" i="1"/>
  <c r="K27" i="1"/>
  <c r="K30" i="1"/>
  <c r="K29" i="1"/>
  <c r="I97" i="1"/>
  <c r="J97" i="1"/>
  <c r="K97" i="1"/>
  <c r="H37" i="1"/>
  <c r="H97" i="1"/>
  <c r="G11" i="1"/>
  <c r="G10" i="1"/>
  <c r="I33" i="1"/>
  <c r="J33" i="1"/>
  <c r="K33" i="1"/>
  <c r="H33" i="1"/>
  <c r="G33" i="1"/>
  <c r="I32" i="1"/>
  <c r="J32" i="1"/>
  <c r="K32" i="1"/>
  <c r="H32" i="1"/>
  <c r="G32" i="1"/>
  <c r="G63" i="1"/>
  <c r="G64" i="1"/>
  <c r="H120" i="1"/>
  <c r="I120" i="1"/>
  <c r="J120" i="1"/>
  <c r="K120" i="1"/>
  <c r="G120" i="1"/>
  <c r="H123" i="1"/>
  <c r="I123" i="1"/>
  <c r="J123" i="1"/>
  <c r="K123" i="1"/>
  <c r="G123" i="1"/>
  <c r="H121" i="1"/>
  <c r="I121" i="1"/>
  <c r="J121" i="1"/>
  <c r="K121" i="1"/>
  <c r="G121" i="1"/>
  <c r="G89" i="1"/>
  <c r="G72" i="1"/>
  <c r="H72" i="1" s="1"/>
  <c r="I72" i="1" s="1"/>
  <c r="J72" i="1" s="1"/>
  <c r="K72" i="1" s="1"/>
  <c r="K122" i="1" s="1"/>
  <c r="G85" i="1"/>
  <c r="G87" i="1" s="1"/>
  <c r="G81" i="1"/>
  <c r="G83" i="1" s="1"/>
  <c r="H81" i="1" s="1"/>
  <c r="H83" i="1" s="1"/>
  <c r="I81" i="1" s="1"/>
  <c r="I83" i="1" s="1"/>
  <c r="J81" i="1" s="1"/>
  <c r="J83" i="1" s="1"/>
  <c r="K81" i="1" s="1"/>
  <c r="K83" i="1" s="1"/>
  <c r="K70" i="1" s="1"/>
  <c r="F75" i="1"/>
  <c r="E75" i="1"/>
  <c r="D75" i="1"/>
  <c r="H64" i="1"/>
  <c r="I64" i="1" s="1"/>
  <c r="J64" i="1" s="1"/>
  <c r="K64" i="1" s="1"/>
  <c r="K119" i="1" s="1"/>
  <c r="H63" i="1"/>
  <c r="H117" i="1" s="1"/>
  <c r="E65" i="1"/>
  <c r="F65" i="1"/>
  <c r="D65" i="1"/>
  <c r="E59" i="1"/>
  <c r="F59" i="1"/>
  <c r="D59" i="1"/>
  <c r="F50" i="1"/>
  <c r="E45" i="1"/>
  <c r="E50" i="1"/>
  <c r="D50" i="1"/>
  <c r="F45" i="1"/>
  <c r="D45" i="1"/>
  <c r="E37" i="1"/>
  <c r="F37" i="1" s="1"/>
  <c r="G37" i="1" s="1"/>
  <c r="I37" i="1" s="1"/>
  <c r="J37" i="1" s="1"/>
  <c r="K37" i="1" s="1"/>
  <c r="F8" i="1"/>
  <c r="F12" i="1" s="1"/>
  <c r="F15" i="1" s="1"/>
  <c r="E21" i="1"/>
  <c r="F21" i="1"/>
  <c r="D21" i="1"/>
  <c r="E19" i="1"/>
  <c r="D20" i="1"/>
  <c r="E20" i="1"/>
  <c r="F20" i="1"/>
  <c r="F19" i="1"/>
  <c r="E8" i="1"/>
  <c r="E12" i="1" s="1"/>
  <c r="D8" i="1"/>
  <c r="D12" i="1" s="1"/>
  <c r="E3" i="1"/>
  <c r="F3" i="1" s="1"/>
  <c r="G3" i="1" s="1"/>
  <c r="H3" i="1" s="1"/>
  <c r="I3" i="1" s="1"/>
  <c r="J3" i="1" s="1"/>
  <c r="K3" i="1" s="1"/>
  <c r="G122" i="1" l="1"/>
  <c r="J122" i="1"/>
  <c r="G20" i="1"/>
  <c r="I122" i="1"/>
  <c r="G19" i="1"/>
  <c r="G117" i="1"/>
  <c r="G119" i="1"/>
  <c r="J119" i="1"/>
  <c r="I119" i="1"/>
  <c r="H122" i="1"/>
  <c r="H119" i="1"/>
  <c r="D67" i="1"/>
  <c r="D77" i="1" s="1"/>
  <c r="F67" i="1"/>
  <c r="F77" i="1" s="1"/>
  <c r="E67" i="1"/>
  <c r="E77" i="1"/>
  <c r="H85" i="1"/>
  <c r="H87" i="1" s="1"/>
  <c r="G71" i="1"/>
  <c r="G70" i="1"/>
  <c r="J70" i="1"/>
  <c r="I70" i="1"/>
  <c r="H70" i="1"/>
  <c r="I63" i="1"/>
  <c r="I117" i="1" s="1"/>
  <c r="G21" i="1"/>
  <c r="H21" i="1" s="1"/>
  <c r="I21" i="1" s="1"/>
  <c r="J21" i="1" s="1"/>
  <c r="K21" i="1" s="1"/>
  <c r="F52" i="1"/>
  <c r="D52" i="1"/>
  <c r="E52" i="1"/>
  <c r="H20" i="1"/>
  <c r="I20" i="1" s="1"/>
  <c r="J20" i="1" s="1"/>
  <c r="K20" i="1" s="1"/>
  <c r="G57" i="1"/>
  <c r="G103" i="1" s="1"/>
  <c r="E15" i="1"/>
  <c r="E22" i="1"/>
  <c r="D15" i="1"/>
  <c r="D22" i="1"/>
  <c r="F22" i="1"/>
  <c r="I85" i="1" l="1"/>
  <c r="I87" i="1" s="1"/>
  <c r="H71" i="1"/>
  <c r="J63" i="1"/>
  <c r="J117" i="1" s="1"/>
  <c r="G58" i="1"/>
  <c r="G104" i="1" s="1"/>
  <c r="G113" i="1"/>
  <c r="G27" i="1"/>
  <c r="G112" i="1" s="1"/>
  <c r="G114" i="1" s="1"/>
  <c r="G26" i="1"/>
  <c r="G5" i="1"/>
  <c r="G44" i="1"/>
  <c r="G42" i="1"/>
  <c r="G106" i="1" s="1"/>
  <c r="I19" i="1"/>
  <c r="J19" i="1" s="1"/>
  <c r="K19" i="1" s="1"/>
  <c r="G22" i="1"/>
  <c r="H22" i="1" s="1"/>
  <c r="I22" i="1" s="1"/>
  <c r="J22" i="1" s="1"/>
  <c r="K22" i="1" s="1"/>
  <c r="H57" i="1" l="1"/>
  <c r="I57" i="1" s="1"/>
  <c r="J57" i="1" s="1"/>
  <c r="K57" i="1" s="1"/>
  <c r="G101" i="1"/>
  <c r="G108" i="1"/>
  <c r="H5" i="1"/>
  <c r="H7" i="1" s="1"/>
  <c r="H29" i="1"/>
  <c r="I29" i="1" s="1"/>
  <c r="J29" i="1" s="1"/>
  <c r="J85" i="1"/>
  <c r="J87" i="1" s="1"/>
  <c r="I71" i="1"/>
  <c r="K63" i="1"/>
  <c r="H30" i="1"/>
  <c r="G49" i="1"/>
  <c r="H58" i="1"/>
  <c r="H27" i="1"/>
  <c r="G48" i="1"/>
  <c r="H26" i="1"/>
  <c r="H44" i="1"/>
  <c r="H42" i="1"/>
  <c r="H106" i="1" s="1"/>
  <c r="G7" i="1"/>
  <c r="G6" i="1"/>
  <c r="G24" i="1" s="1"/>
  <c r="I5" i="1" l="1"/>
  <c r="H103" i="1"/>
  <c r="I30" i="1"/>
  <c r="H113" i="1"/>
  <c r="K117" i="1"/>
  <c r="I27" i="1"/>
  <c r="H112" i="1"/>
  <c r="H101" i="1"/>
  <c r="G43" i="1"/>
  <c r="G107" i="1" s="1"/>
  <c r="G56" i="1"/>
  <c r="G102" i="1" s="1"/>
  <c r="I58" i="1"/>
  <c r="H104" i="1"/>
  <c r="I103" i="1"/>
  <c r="I44" i="1"/>
  <c r="I108" i="1"/>
  <c r="I26" i="1"/>
  <c r="I101" i="1" s="1"/>
  <c r="H108" i="1"/>
  <c r="H6" i="1"/>
  <c r="H24" i="1" s="1"/>
  <c r="H49" i="1"/>
  <c r="K85" i="1"/>
  <c r="K87" i="1" s="1"/>
  <c r="K71" i="1" s="1"/>
  <c r="J71" i="1"/>
  <c r="G8" i="1"/>
  <c r="G50" i="1"/>
  <c r="H48" i="1"/>
  <c r="I42" i="1"/>
  <c r="J5" i="1"/>
  <c r="I6" i="1"/>
  <c r="I7" i="1"/>
  <c r="H114" i="1" l="1"/>
  <c r="I49" i="1"/>
  <c r="J27" i="1"/>
  <c r="I112" i="1"/>
  <c r="J30" i="1"/>
  <c r="I113" i="1"/>
  <c r="H43" i="1"/>
  <c r="I24" i="1"/>
  <c r="J58" i="1"/>
  <c r="I104" i="1"/>
  <c r="H56" i="1"/>
  <c r="G59" i="1"/>
  <c r="K103" i="1"/>
  <c r="J103" i="1"/>
  <c r="H8" i="1"/>
  <c r="J26" i="1"/>
  <c r="J101" i="1" s="1"/>
  <c r="J44" i="1"/>
  <c r="J108" i="1" s="1"/>
  <c r="I106" i="1"/>
  <c r="H107" i="1"/>
  <c r="I48" i="1"/>
  <c r="H50" i="1"/>
  <c r="J42" i="1"/>
  <c r="I8" i="1"/>
  <c r="K5" i="1"/>
  <c r="J6" i="1"/>
  <c r="J24" i="1" s="1"/>
  <c r="J7" i="1"/>
  <c r="K113" i="1" l="1"/>
  <c r="J113" i="1"/>
  <c r="I43" i="1"/>
  <c r="I107" i="1" s="1"/>
  <c r="I114" i="1"/>
  <c r="K112" i="1"/>
  <c r="J112" i="1"/>
  <c r="J49" i="1"/>
  <c r="I56" i="1"/>
  <c r="H102" i="1"/>
  <c r="H59" i="1"/>
  <c r="K58" i="1"/>
  <c r="K104" i="1" s="1"/>
  <c r="J104" i="1"/>
  <c r="K44" i="1"/>
  <c r="K108" i="1" s="1"/>
  <c r="K26" i="1"/>
  <c r="K101" i="1" s="1"/>
  <c r="J106" i="1"/>
  <c r="I50" i="1"/>
  <c r="J48" i="1"/>
  <c r="J8" i="1"/>
  <c r="K42" i="1"/>
  <c r="K106" i="1" s="1"/>
  <c r="K7" i="1"/>
  <c r="K6" i="1"/>
  <c r="K24" i="1" s="1"/>
  <c r="K49" i="1" l="1"/>
  <c r="J114" i="1"/>
  <c r="K114" i="1"/>
  <c r="J43" i="1"/>
  <c r="J107" i="1" s="1"/>
  <c r="J56" i="1"/>
  <c r="I102" i="1"/>
  <c r="I59" i="1"/>
  <c r="K8" i="1"/>
  <c r="J50" i="1"/>
  <c r="K48" i="1"/>
  <c r="K50" i="1" s="1"/>
  <c r="K107" i="1" l="1"/>
  <c r="K56" i="1"/>
  <c r="J102" i="1"/>
  <c r="J59" i="1"/>
  <c r="K59" i="1" l="1"/>
  <c r="K102" i="1"/>
  <c r="G12" i="1"/>
  <c r="G14" i="1" s="1"/>
  <c r="G15" i="1" l="1"/>
  <c r="G90" i="1" l="1"/>
  <c r="G92" i="1" s="1"/>
  <c r="G99" i="1"/>
  <c r="G109" i="1" s="1"/>
  <c r="G129" i="1" s="1"/>
  <c r="H11" i="1" s="1"/>
  <c r="G65" i="1" l="1"/>
  <c r="G67" i="1" s="1"/>
  <c r="G118" i="1"/>
  <c r="G124" i="1" s="1"/>
  <c r="G126" i="1" s="1"/>
  <c r="G41" i="1" s="1"/>
  <c r="G45" i="1" s="1"/>
  <c r="G52" i="1" s="1"/>
  <c r="H89" i="1"/>
  <c r="G73" i="1"/>
  <c r="G75" i="1" s="1"/>
  <c r="H10" i="1" l="1"/>
  <c r="H12" i="1" s="1"/>
  <c r="G77" i="1"/>
  <c r="H14" i="1"/>
  <c r="H15" i="1" s="1"/>
  <c r="H99" i="1" l="1"/>
  <c r="H109" i="1" s="1"/>
  <c r="H90" i="1"/>
  <c r="H92" i="1" s="1"/>
  <c r="H73" i="1" l="1"/>
  <c r="H75" i="1" s="1"/>
  <c r="I89" i="1"/>
  <c r="H129" i="1"/>
  <c r="H130" i="1" s="1"/>
  <c r="H62" i="1" s="1"/>
  <c r="I11" i="1" s="1"/>
  <c r="H65" i="1" l="1"/>
  <c r="H67" i="1" s="1"/>
  <c r="H77" i="1" s="1"/>
  <c r="H118" i="1"/>
  <c r="H124" i="1" s="1"/>
  <c r="H126" i="1" s="1"/>
  <c r="H41" i="1" s="1"/>
  <c r="I10" i="1" l="1"/>
  <c r="I12" i="1" s="1"/>
  <c r="H45" i="1"/>
  <c r="H52" i="1" s="1"/>
  <c r="I14" i="1" l="1"/>
  <c r="I15" i="1" s="1"/>
  <c r="I99" i="1" l="1"/>
  <c r="I109" i="1" s="1"/>
  <c r="I90" i="1"/>
  <c r="I92" i="1" s="1"/>
  <c r="J89" i="1" l="1"/>
  <c r="I73" i="1"/>
  <c r="I75" i="1" s="1"/>
  <c r="I129" i="1"/>
  <c r="I130" i="1" s="1"/>
  <c r="I62" i="1" s="1"/>
  <c r="J11" i="1" s="1"/>
  <c r="I118" i="1" l="1"/>
  <c r="I124" i="1" s="1"/>
  <c r="I126" i="1" s="1"/>
  <c r="I41" i="1" s="1"/>
  <c r="I65" i="1"/>
  <c r="I67" i="1" s="1"/>
  <c r="I77" i="1" s="1"/>
  <c r="J10" i="1" l="1"/>
  <c r="J12" i="1" s="1"/>
  <c r="I45" i="1"/>
  <c r="I52" i="1" s="1"/>
  <c r="J14" i="1" l="1"/>
  <c r="J15" i="1" s="1"/>
  <c r="J90" i="1" l="1"/>
  <c r="J92" i="1" s="1"/>
  <c r="J99" i="1"/>
  <c r="J109" i="1" s="1"/>
  <c r="J129" i="1" l="1"/>
  <c r="J130" i="1" s="1"/>
  <c r="J62" i="1" s="1"/>
  <c r="K11" i="1" s="1"/>
  <c r="K89" i="1"/>
  <c r="J73" i="1"/>
  <c r="J75" i="1" s="1"/>
  <c r="J118" i="1" l="1"/>
  <c r="J124" i="1" s="1"/>
  <c r="J126" i="1" s="1"/>
  <c r="J41" i="1" s="1"/>
  <c r="J65" i="1"/>
  <c r="J67" i="1" s="1"/>
  <c r="J77" i="1" s="1"/>
  <c r="J45" i="1" l="1"/>
  <c r="J52" i="1" s="1"/>
  <c r="K10" i="1"/>
  <c r="K12" i="1" s="1"/>
  <c r="K14" i="1" l="1"/>
  <c r="K15" i="1" s="1"/>
  <c r="K90" i="1" l="1"/>
  <c r="K92" i="1" s="1"/>
  <c r="K73" i="1" s="1"/>
  <c r="K75" i="1" s="1"/>
  <c r="K99" i="1"/>
  <c r="K109" i="1" s="1"/>
  <c r="K129" i="1" l="1"/>
  <c r="K130" i="1" s="1"/>
  <c r="K62" i="1" s="1"/>
  <c r="K65" i="1" l="1"/>
  <c r="K67" i="1" s="1"/>
  <c r="K77" i="1" s="1"/>
  <c r="K118" i="1"/>
  <c r="K124" i="1" s="1"/>
  <c r="K126" i="1" s="1"/>
  <c r="K41" i="1" s="1"/>
  <c r="K45" i="1" s="1"/>
  <c r="K52" i="1" s="1"/>
</calcChain>
</file>

<file path=xl/sharedStrings.xml><?xml version="1.0" encoding="utf-8"?>
<sst xmlns="http://schemas.openxmlformats.org/spreadsheetml/2006/main" count="109" uniqueCount="99">
  <si>
    <t>$ in millions</t>
  </si>
  <si>
    <t>Actuals</t>
  </si>
  <si>
    <t>Projections</t>
  </si>
  <si>
    <t>Income Statement</t>
  </si>
  <si>
    <t>Revenue</t>
  </si>
  <si>
    <t>Cost of Goods Sold (COGS)</t>
  </si>
  <si>
    <t>Operating Expesnes</t>
  </si>
  <si>
    <t>Operating Profit</t>
  </si>
  <si>
    <t>Interest Income</t>
  </si>
  <si>
    <t>Pretax Profit</t>
  </si>
  <si>
    <t>Tax Expense</t>
  </si>
  <si>
    <t>Net Income</t>
  </si>
  <si>
    <t>Interest Expense</t>
  </si>
  <si>
    <t>Margins / Growth Rates</t>
  </si>
  <si>
    <t>Revenue Growth Rate</t>
  </si>
  <si>
    <t>Gross Profit Margin</t>
  </si>
  <si>
    <t>Operating Expenses as % of Revenue</t>
  </si>
  <si>
    <t>Tax Rate</t>
  </si>
  <si>
    <t>Balance Sheet</t>
  </si>
  <si>
    <t>Cash and Cash Equivalents</t>
  </si>
  <si>
    <t>Accounts Receivable</t>
  </si>
  <si>
    <t>Inventory</t>
  </si>
  <si>
    <t>Prepaid Expenses and other WC Assets</t>
  </si>
  <si>
    <t>Property, Plant, and Equipment</t>
  </si>
  <si>
    <t>Current Assets:</t>
  </si>
  <si>
    <t>Total Current Assets</t>
  </si>
  <si>
    <t>Intangible Assets</t>
  </si>
  <si>
    <t>Total Non-Current Assets</t>
  </si>
  <si>
    <t>Non-Current Assets:</t>
  </si>
  <si>
    <t>ASSETS</t>
  </si>
  <si>
    <t>Total Assets</t>
  </si>
  <si>
    <t>Memo: COGS Growth Rate</t>
  </si>
  <si>
    <t>Memo: Depreciation in opex and COGS</t>
  </si>
  <si>
    <t>Memo: Capital Expenditure</t>
  </si>
  <si>
    <t>Memo: Ammortization on opex and COGS</t>
  </si>
  <si>
    <t>Memo: Purchase of intangibles</t>
  </si>
  <si>
    <t>LIABILITES</t>
  </si>
  <si>
    <t>Current Liabilities:</t>
  </si>
  <si>
    <t>Accounts Payable</t>
  </si>
  <si>
    <t>Accrued Expenses and Other</t>
  </si>
  <si>
    <t>Other Current Liabilities</t>
  </si>
  <si>
    <t>Total Current Liabilities</t>
  </si>
  <si>
    <t>Long-term Debt</t>
  </si>
  <si>
    <t>Revolver</t>
  </si>
  <si>
    <t>Non-Current Liabilities:</t>
  </si>
  <si>
    <t>Other Liabilities</t>
  </si>
  <si>
    <t>Total Non-Current Liabilities</t>
  </si>
  <si>
    <t>Equity:</t>
  </si>
  <si>
    <t>Common stock and APIC</t>
  </si>
  <si>
    <t>Treasury Stock</t>
  </si>
  <si>
    <t>Other Comprehensive Income</t>
  </si>
  <si>
    <t>Retained Earnings</t>
  </si>
  <si>
    <t>Total Equity</t>
  </si>
  <si>
    <t>Total Liabilities</t>
  </si>
  <si>
    <t>Total Liabilities and Equity</t>
  </si>
  <si>
    <t>Common stock and APIC - BOP</t>
  </si>
  <si>
    <t>New Issuances of Common Stock</t>
  </si>
  <si>
    <t>Common stock and APIC - EOP</t>
  </si>
  <si>
    <t>Treasury Stock - BOP</t>
  </si>
  <si>
    <t>New Repurchases</t>
  </si>
  <si>
    <t>Treasury Stock - EOP</t>
  </si>
  <si>
    <t>Retained Earnings - BOP</t>
  </si>
  <si>
    <t>Less: Common Dividends</t>
  </si>
  <si>
    <t>Retained Earnings - EOP</t>
  </si>
  <si>
    <t>Schedules</t>
  </si>
  <si>
    <t>Cashflow Statement</t>
  </si>
  <si>
    <t>Depreciation and Ammortization</t>
  </si>
  <si>
    <t>Cashflow from Operations</t>
  </si>
  <si>
    <t>Less:</t>
  </si>
  <si>
    <t>Add:</t>
  </si>
  <si>
    <t>Increase in Accounts Receivable</t>
  </si>
  <si>
    <t>Increase in Inventory</t>
  </si>
  <si>
    <t>Increase in Prepaid Expenses and Other WC Assets</t>
  </si>
  <si>
    <t>Increase in Accounts Payable</t>
  </si>
  <si>
    <t>Increase in Accrued Expenses and Other</t>
  </si>
  <si>
    <t>Increase in Other Current Liabilities</t>
  </si>
  <si>
    <t>Capital Expenditures</t>
  </si>
  <si>
    <t>Purchase of Intangibles</t>
  </si>
  <si>
    <t>Cashflow from Investing activities</t>
  </si>
  <si>
    <t>Investing Activities:</t>
  </si>
  <si>
    <t>Operating Activities:</t>
  </si>
  <si>
    <t>Financing Activities:</t>
  </si>
  <si>
    <t>Long Term Debt</t>
  </si>
  <si>
    <t>Other long-term liabilities</t>
  </si>
  <si>
    <t>Repurchases</t>
  </si>
  <si>
    <t>Dividends paid</t>
  </si>
  <si>
    <t>Cashflow from Financing activities</t>
  </si>
  <si>
    <t>Issuance of Common Stock</t>
  </si>
  <si>
    <t>Increase/Decrease in Cash and Cash Equivalents</t>
  </si>
  <si>
    <t>Total Cashflow before any Revolver Borrowing</t>
  </si>
  <si>
    <t>Total Revolver Borrowing Needed</t>
  </si>
  <si>
    <t>Memo: % Interest Earned on Cash</t>
  </si>
  <si>
    <t>Memo: % Interest Rate on Debt</t>
  </si>
  <si>
    <t>&lt;-- Assumption: growing with revenue growth</t>
  </si>
  <si>
    <t>&lt;-- Assumption: average of previous revenue growth rates</t>
  </si>
  <si>
    <t>&lt;-- Assumption: average of previous gross profit margins</t>
  </si>
  <si>
    <t>&lt;-- Assumption: inventory will grow in accordance with COGS growth</t>
  </si>
  <si>
    <t>&lt;--Opening balance + Capex - Depreciation</t>
  </si>
  <si>
    <t>&lt;-- Opening balance + Purchase of intangibles - ammortization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</si>
</sst>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;\(#,##0.0\)"/>
    <numFmt numFmtId="166" formatCode="#,##0.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33CC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0.79998168889431442"/>
      <name val="Aptos Narrow"/>
      <family val="2"/>
      <scheme val="minor"/>
    </font>
    <font>
      <sz val="7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FFF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1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0" tint="-0.499984740745262"/>
      </top>
      <bottom style="double">
        <color indexed="64"/>
      </bottom>
      <diagonal/>
    </border>
    <border>
      <left/>
      <right style="thin">
        <color theme="1"/>
      </right>
      <top style="thin">
        <color theme="0" tint="-0.499984740745262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8">
    <xf numFmtId="0" fontId="0" fillId="0" borderId="0" xfId="0"/>
    <xf numFmtId="0" fontId="0" fillId="4" borderId="0" xfId="0" applyFill="1"/>
    <xf numFmtId="0" fontId="0" fillId="4" borderId="4" xfId="0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9" xfId="0" applyFill="1" applyBorder="1" applyAlignment="1">
      <alignment horizontal="center"/>
    </xf>
    <xf numFmtId="165" fontId="4" fillId="4" borderId="8" xfId="0" applyNumberFormat="1" applyFont="1" applyFill="1" applyBorder="1"/>
    <xf numFmtId="165" fontId="4" fillId="4" borderId="0" xfId="0" applyNumberFormat="1" applyFont="1" applyFill="1"/>
    <xf numFmtId="165" fontId="4" fillId="4" borderId="9" xfId="0" applyNumberFormat="1" applyFont="1" applyFill="1" applyBorder="1"/>
    <xf numFmtId="165" fontId="0" fillId="4" borderId="8" xfId="0" applyNumberFormat="1" applyFill="1" applyBorder="1"/>
    <xf numFmtId="165" fontId="0" fillId="4" borderId="0" xfId="0" applyNumberFormat="1" applyFill="1"/>
    <xf numFmtId="165" fontId="0" fillId="4" borderId="9" xfId="0" applyNumberFormat="1" applyFill="1" applyBorder="1"/>
    <xf numFmtId="165" fontId="3" fillId="4" borderId="8" xfId="0" applyNumberFormat="1" applyFont="1" applyFill="1" applyBorder="1"/>
    <xf numFmtId="165" fontId="3" fillId="4" borderId="0" xfId="0" applyNumberFormat="1" applyFont="1" applyFill="1"/>
    <xf numFmtId="165" fontId="3" fillId="4" borderId="9" xfId="0" applyNumberFormat="1" applyFont="1" applyFill="1" applyBorder="1"/>
    <xf numFmtId="165" fontId="4" fillId="4" borderId="10" xfId="0" applyNumberFormat="1" applyFont="1" applyFill="1" applyBorder="1"/>
    <xf numFmtId="165" fontId="4" fillId="4" borderId="11" xfId="0" applyNumberFormat="1" applyFont="1" applyFill="1" applyBorder="1"/>
    <xf numFmtId="165" fontId="4" fillId="4" borderId="12" xfId="0" applyNumberFormat="1" applyFont="1" applyFill="1" applyBorder="1"/>
    <xf numFmtId="165" fontId="0" fillId="4" borderId="10" xfId="0" applyNumberFormat="1" applyFill="1" applyBorder="1"/>
    <xf numFmtId="165" fontId="0" fillId="4" borderId="11" xfId="0" applyNumberFormat="1" applyFill="1" applyBorder="1"/>
    <xf numFmtId="165" fontId="0" fillId="4" borderId="12" xfId="0" applyNumberFormat="1" applyFill="1" applyBorder="1"/>
    <xf numFmtId="165" fontId="3" fillId="4" borderId="13" xfId="0" applyNumberFormat="1" applyFont="1" applyFill="1" applyBorder="1"/>
    <xf numFmtId="0" fontId="0" fillId="4" borderId="18" xfId="0" applyFill="1" applyBorder="1"/>
    <xf numFmtId="0" fontId="0" fillId="4" borderId="1" xfId="0" applyFill="1" applyBorder="1"/>
    <xf numFmtId="165" fontId="4" fillId="4" borderId="18" xfId="0" applyNumberFormat="1" applyFont="1" applyFill="1" applyBorder="1"/>
    <xf numFmtId="165" fontId="4" fillId="4" borderId="19" xfId="0" applyNumberFormat="1" applyFont="1" applyFill="1" applyBorder="1"/>
    <xf numFmtId="165" fontId="3" fillId="4" borderId="20" xfId="0" applyNumberFormat="1" applyFont="1" applyFill="1" applyBorder="1"/>
    <xf numFmtId="165" fontId="0" fillId="4" borderId="18" xfId="0" applyNumberFormat="1" applyFill="1" applyBorder="1"/>
    <xf numFmtId="165" fontId="0" fillId="4" borderId="1" xfId="0" applyNumberFormat="1" applyFill="1" applyBorder="1"/>
    <xf numFmtId="165" fontId="3" fillId="4" borderId="18" xfId="0" applyNumberFormat="1" applyFont="1" applyFill="1" applyBorder="1"/>
    <xf numFmtId="0" fontId="0" fillId="4" borderId="22" xfId="0" applyFill="1" applyBorder="1"/>
    <xf numFmtId="0" fontId="3" fillId="4" borderId="22" xfId="0" applyFont="1" applyFill="1" applyBorder="1"/>
    <xf numFmtId="0" fontId="7" fillId="4" borderId="22" xfId="0" applyFont="1" applyFill="1" applyBorder="1"/>
    <xf numFmtId="0" fontId="0" fillId="4" borderId="22" xfId="0" applyFill="1" applyBorder="1" applyAlignment="1">
      <alignment horizontal="left" indent="1"/>
    </xf>
    <xf numFmtId="0" fontId="7" fillId="4" borderId="22" xfId="0" applyFont="1" applyFill="1" applyBorder="1" applyAlignment="1">
      <alignment horizontal="left"/>
    </xf>
    <xf numFmtId="0" fontId="3" fillId="4" borderId="23" xfId="0" applyFont="1" applyFill="1" applyBorder="1"/>
    <xf numFmtId="165" fontId="3" fillId="4" borderId="24" xfId="0" applyNumberFormat="1" applyFont="1" applyFill="1" applyBorder="1"/>
    <xf numFmtId="165" fontId="3" fillId="4" borderId="14" xfId="0" applyNumberFormat="1" applyFont="1" applyFill="1" applyBorder="1"/>
    <xf numFmtId="165" fontId="3" fillId="4" borderId="25" xfId="0" applyNumberFormat="1" applyFont="1" applyFill="1" applyBorder="1"/>
    <xf numFmtId="165" fontId="3" fillId="4" borderId="15" xfId="0" applyNumberFormat="1" applyFont="1" applyFill="1" applyBorder="1"/>
    <xf numFmtId="165" fontId="3" fillId="4" borderId="16" xfId="0" applyNumberFormat="1" applyFont="1" applyFill="1" applyBorder="1"/>
    <xf numFmtId="165" fontId="3" fillId="4" borderId="17" xfId="0" applyNumberFormat="1" applyFont="1" applyFill="1" applyBorder="1"/>
    <xf numFmtId="166" fontId="3" fillId="4" borderId="29" xfId="0" applyNumberFormat="1" applyFont="1" applyFill="1" applyBorder="1"/>
    <xf numFmtId="166" fontId="3" fillId="4" borderId="30" xfId="0" applyNumberFormat="1" applyFont="1" applyFill="1" applyBorder="1"/>
    <xf numFmtId="166" fontId="3" fillId="4" borderId="31" xfId="0" applyNumberFormat="1" applyFont="1" applyFill="1" applyBorder="1"/>
    <xf numFmtId="165" fontId="3" fillId="4" borderId="1" xfId="0" applyNumberFormat="1" applyFont="1" applyFill="1" applyBorder="1"/>
    <xf numFmtId="165" fontId="0" fillId="4" borderId="26" xfId="0" applyNumberFormat="1" applyFill="1" applyBorder="1"/>
    <xf numFmtId="165" fontId="0" fillId="4" borderId="27" xfId="0" applyNumberFormat="1" applyFill="1" applyBorder="1"/>
    <xf numFmtId="165" fontId="0" fillId="4" borderId="28" xfId="0" applyNumberFormat="1" applyFill="1" applyBorder="1"/>
    <xf numFmtId="0" fontId="4" fillId="0" borderId="0" xfId="0" applyFont="1"/>
    <xf numFmtId="0" fontId="3" fillId="4" borderId="18" xfId="0" applyFont="1" applyFill="1" applyBorder="1"/>
    <xf numFmtId="0" fontId="0" fillId="4" borderId="21" xfId="0" applyFill="1" applyBorder="1"/>
    <xf numFmtId="0" fontId="0" fillId="4" borderId="22" xfId="0" applyFill="1" applyBorder="1" applyAlignment="1">
      <alignment horizontal="left"/>
    </xf>
    <xf numFmtId="0" fontId="3" fillId="4" borderId="22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165" fontId="4" fillId="4" borderId="1" xfId="0" applyNumberFormat="1" applyFont="1" applyFill="1" applyBorder="1"/>
    <xf numFmtId="165" fontId="0" fillId="4" borderId="15" xfId="0" applyNumberFormat="1" applyFill="1" applyBorder="1"/>
    <xf numFmtId="165" fontId="0" fillId="4" borderId="16" xfId="0" applyNumberFormat="1" applyFill="1" applyBorder="1"/>
    <xf numFmtId="165" fontId="0" fillId="4" borderId="17" xfId="0" applyNumberFormat="1" applyFill="1" applyBorder="1"/>
    <xf numFmtId="166" fontId="3" fillId="4" borderId="15" xfId="0" applyNumberFormat="1" applyFont="1" applyFill="1" applyBorder="1"/>
    <xf numFmtId="166" fontId="3" fillId="4" borderId="16" xfId="0" applyNumberFormat="1" applyFont="1" applyFill="1" applyBorder="1"/>
    <xf numFmtId="166" fontId="3" fillId="4" borderId="17" xfId="0" applyNumberFormat="1" applyFont="1" applyFill="1" applyBorder="1"/>
    <xf numFmtId="165" fontId="3" fillId="4" borderId="29" xfId="0" applyNumberFormat="1" applyFont="1" applyFill="1" applyBorder="1"/>
    <xf numFmtId="165" fontId="3" fillId="4" borderId="30" xfId="0" applyNumberFormat="1" applyFont="1" applyFill="1" applyBorder="1"/>
    <xf numFmtId="165" fontId="3" fillId="4" borderId="31" xfId="0" applyNumberFormat="1" applyFont="1" applyFill="1" applyBorder="1"/>
    <xf numFmtId="164" fontId="0" fillId="6" borderId="0" xfId="1" applyNumberFormat="1" applyFont="1" applyFill="1" applyBorder="1"/>
    <xf numFmtId="9" fontId="0" fillId="6" borderId="0" xfId="1" applyFont="1" applyFill="1" applyBorder="1"/>
    <xf numFmtId="9" fontId="1" fillId="6" borderId="0" xfId="1" applyFont="1" applyFill="1" applyBorder="1"/>
    <xf numFmtId="165" fontId="1" fillId="6" borderId="0" xfId="1" applyNumberFormat="1" applyFont="1" applyFill="1" applyBorder="1"/>
    <xf numFmtId="0" fontId="5" fillId="6" borderId="21" xfId="0" applyFont="1" applyFill="1" applyBorder="1"/>
    <xf numFmtId="0" fontId="0" fillId="6" borderId="22" xfId="0" applyFill="1" applyBorder="1"/>
    <xf numFmtId="0" fontId="7" fillId="6" borderId="22" xfId="0" applyFont="1" applyFill="1" applyBorder="1"/>
    <xf numFmtId="0" fontId="7" fillId="6" borderId="23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164" fontId="0" fillId="6" borderId="1" xfId="1" applyNumberFormat="1" applyFont="1" applyFill="1" applyBorder="1"/>
    <xf numFmtId="164" fontId="0" fillId="6" borderId="18" xfId="1" applyNumberFormat="1" applyFont="1" applyFill="1" applyBorder="1"/>
    <xf numFmtId="9" fontId="0" fillId="6" borderId="18" xfId="1" applyFont="1" applyFill="1" applyBorder="1"/>
    <xf numFmtId="9" fontId="0" fillId="6" borderId="1" xfId="1" applyFont="1" applyFill="1" applyBorder="1"/>
    <xf numFmtId="0" fontId="0" fillId="6" borderId="0" xfId="0" applyFill="1"/>
    <xf numFmtId="0" fontId="0" fillId="6" borderId="1" xfId="0" applyFill="1" applyBorder="1"/>
    <xf numFmtId="165" fontId="4" fillId="6" borderId="18" xfId="0" applyNumberFormat="1" applyFont="1" applyFill="1" applyBorder="1"/>
    <xf numFmtId="165" fontId="4" fillId="6" borderId="0" xfId="0" applyNumberFormat="1" applyFont="1" applyFill="1"/>
    <xf numFmtId="165" fontId="4" fillId="6" borderId="1" xfId="0" applyNumberFormat="1" applyFont="1" applyFill="1" applyBorder="1"/>
    <xf numFmtId="164" fontId="0" fillId="6" borderId="0" xfId="0" applyNumberFormat="1" applyFill="1"/>
    <xf numFmtId="164" fontId="0" fillId="6" borderId="1" xfId="0" applyNumberFormat="1" applyFill="1" applyBorder="1"/>
    <xf numFmtId="9" fontId="0" fillId="6" borderId="0" xfId="0" applyNumberFormat="1" applyFill="1"/>
    <xf numFmtId="9" fontId="0" fillId="6" borderId="1" xfId="0" applyNumberFormat="1" applyFill="1" applyBorder="1"/>
    <xf numFmtId="9" fontId="1" fillId="6" borderId="1" xfId="1" applyFont="1" applyFill="1" applyBorder="1"/>
    <xf numFmtId="165" fontId="1" fillId="6" borderId="1" xfId="1" applyNumberFormat="1" applyFont="1" applyFill="1" applyBorder="1"/>
    <xf numFmtId="0" fontId="0" fillId="6" borderId="22" xfId="0" applyFill="1" applyBorder="1" applyAlignment="1">
      <alignment horizontal="left"/>
    </xf>
    <xf numFmtId="0" fontId="3" fillId="6" borderId="22" xfId="0" applyFont="1" applyFill="1" applyBorder="1"/>
    <xf numFmtId="0" fontId="3" fillId="6" borderId="23" xfId="0" applyFont="1" applyFill="1" applyBorder="1"/>
    <xf numFmtId="0" fontId="3" fillId="6" borderId="18" xfId="0" applyFont="1" applyFill="1" applyBorder="1"/>
    <xf numFmtId="0" fontId="3" fillId="6" borderId="0" xfId="0" applyFont="1" applyFill="1"/>
    <xf numFmtId="0" fontId="3" fillId="6" borderId="1" xfId="0" applyFont="1" applyFill="1" applyBorder="1"/>
    <xf numFmtId="0" fontId="3" fillId="6" borderId="26" xfId="0" applyFont="1" applyFill="1" applyBorder="1"/>
    <xf numFmtId="0" fontId="3" fillId="6" borderId="27" xfId="0" applyFont="1" applyFill="1" applyBorder="1"/>
    <xf numFmtId="0" fontId="3" fillId="6" borderId="28" xfId="0" applyFont="1" applyFill="1" applyBorder="1"/>
    <xf numFmtId="165" fontId="0" fillId="6" borderId="18" xfId="0" applyNumberFormat="1" applyFill="1" applyBorder="1"/>
    <xf numFmtId="165" fontId="0" fillId="6" borderId="0" xfId="0" applyNumberFormat="1" applyFill="1"/>
    <xf numFmtId="165" fontId="0" fillId="6" borderId="1" xfId="0" applyNumberFormat="1" applyFill="1" applyBorder="1"/>
    <xf numFmtId="165" fontId="3" fillId="6" borderId="32" xfId="0" applyNumberFormat="1" applyFont="1" applyFill="1" applyBorder="1"/>
    <xf numFmtId="165" fontId="3" fillId="6" borderId="33" xfId="0" applyNumberFormat="1" applyFont="1" applyFill="1" applyBorder="1"/>
    <xf numFmtId="165" fontId="3" fillId="6" borderId="34" xfId="0" applyNumberFormat="1" applyFont="1" applyFill="1" applyBorder="1"/>
    <xf numFmtId="165" fontId="3" fillId="6" borderId="15" xfId="0" applyNumberFormat="1" applyFont="1" applyFill="1" applyBorder="1"/>
    <xf numFmtId="165" fontId="3" fillId="6" borderId="16" xfId="0" applyNumberFormat="1" applyFont="1" applyFill="1" applyBorder="1"/>
    <xf numFmtId="165" fontId="3" fillId="6" borderId="17" xfId="0" applyNumberFormat="1" applyFont="1" applyFill="1" applyBorder="1"/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6" borderId="27" xfId="0" applyFill="1" applyBorder="1"/>
    <xf numFmtId="0" fontId="0" fillId="6" borderId="26" xfId="0" applyFill="1" applyBorder="1"/>
    <xf numFmtId="0" fontId="0" fillId="6" borderId="28" xfId="0" applyFill="1" applyBorder="1"/>
    <xf numFmtId="0" fontId="3" fillId="4" borderId="15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3" fillId="4" borderId="0" xfId="0" applyFont="1" applyFill="1"/>
    <xf numFmtId="166" fontId="0" fillId="4" borderId="0" xfId="0" applyNumberFormat="1" applyFill="1"/>
    <xf numFmtId="166" fontId="0" fillId="4" borderId="1" xfId="0" applyNumberFormat="1" applyFill="1" applyBorder="1"/>
    <xf numFmtId="0" fontId="0" fillId="4" borderId="26" xfId="0" applyFill="1" applyBorder="1"/>
    <xf numFmtId="0" fontId="0" fillId="4" borderId="27" xfId="0" applyFill="1" applyBorder="1"/>
    <xf numFmtId="0" fontId="8" fillId="3" borderId="0" xfId="0" applyFont="1" applyFill="1"/>
    <xf numFmtId="0" fontId="8" fillId="3" borderId="28" xfId="0" applyFont="1" applyFill="1" applyBorder="1"/>
    <xf numFmtId="0" fontId="3" fillId="4" borderId="21" xfId="0" applyFont="1" applyFill="1" applyBorder="1"/>
    <xf numFmtId="0" fontId="0" fillId="4" borderId="28" xfId="0" applyFill="1" applyBorder="1"/>
    <xf numFmtId="9" fontId="4" fillId="6" borderId="0" xfId="1" applyFont="1" applyFill="1" applyBorder="1"/>
    <xf numFmtId="9" fontId="4" fillId="6" borderId="0" xfId="0" applyNumberFormat="1" applyFont="1" applyFill="1"/>
    <xf numFmtId="9" fontId="4" fillId="6" borderId="1" xfId="0" applyNumberFormat="1" applyFont="1" applyFill="1" applyBorder="1"/>
    <xf numFmtId="9" fontId="4" fillId="6" borderId="27" xfId="1" applyFont="1" applyFill="1" applyBorder="1"/>
    <xf numFmtId="9" fontId="4" fillId="6" borderId="27" xfId="0" applyNumberFormat="1" applyFont="1" applyFill="1" applyBorder="1"/>
    <xf numFmtId="9" fontId="4" fillId="6" borderId="28" xfId="0" applyNumberFormat="1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9" fillId="3" borderId="18" xfId="0" applyFont="1" applyFill="1" applyBorder="1"/>
    <xf numFmtId="0" fontId="9" fillId="3" borderId="0" xfId="0" applyFont="1" applyFill="1"/>
    <xf numFmtId="0" fontId="9" fillId="3" borderId="1" xfId="0" applyFont="1" applyFill="1" applyBorder="1"/>
    <xf numFmtId="0" fontId="3" fillId="4" borderId="1" xfId="0" applyFont="1" applyFill="1" applyBorder="1"/>
    <xf numFmtId="0" fontId="0" fillId="5" borderId="21" xfId="0" applyFill="1" applyBorder="1"/>
    <xf numFmtId="166" fontId="0" fillId="5" borderId="15" xfId="0" applyNumberFormat="1" applyFill="1" applyBorder="1"/>
    <xf numFmtId="166" fontId="0" fillId="5" borderId="16" xfId="0" applyNumberFormat="1" applyFill="1" applyBorder="1"/>
    <xf numFmtId="166" fontId="0" fillId="5" borderId="17" xfId="0" applyNumberFormat="1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3" fillId="5" borderId="23" xfId="0" applyFont="1" applyFill="1" applyBorder="1"/>
    <xf numFmtId="0" fontId="3" fillId="5" borderId="26" xfId="0" applyFont="1" applyFill="1" applyBorder="1"/>
    <xf numFmtId="0" fontId="3" fillId="5" borderId="27" xfId="0" applyFont="1" applyFill="1" applyBorder="1"/>
    <xf numFmtId="0" fontId="3" fillId="5" borderId="28" xfId="0" applyFont="1" applyFill="1" applyBorder="1"/>
    <xf numFmtId="166" fontId="3" fillId="5" borderId="26" xfId="0" applyNumberFormat="1" applyFont="1" applyFill="1" applyBorder="1"/>
    <xf numFmtId="166" fontId="3" fillId="5" borderId="27" xfId="0" applyNumberFormat="1" applyFont="1" applyFill="1" applyBorder="1"/>
    <xf numFmtId="166" fontId="3" fillId="5" borderId="28" xfId="0" applyNumberFormat="1" applyFont="1" applyFill="1" applyBorder="1"/>
    <xf numFmtId="0" fontId="3" fillId="7" borderId="0" xfId="0" applyFont="1" applyFill="1"/>
    <xf numFmtId="0" fontId="2" fillId="2" borderId="21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7" borderId="0" xfId="0" applyFont="1" applyFill="1" applyAlignment="1">
      <alignment horizontal="left"/>
    </xf>
    <xf numFmtId="0" fontId="4" fillId="7" borderId="0" xfId="0" applyFont="1" applyFill="1"/>
    <xf numFmtId="0" fontId="4" fillId="7" borderId="18" xfId="0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0033CC"/>
      <color rgb="FFF7FFF7"/>
      <color rgb="FFE7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72F-8922-468F-8616-FD96ECBEA4D0}">
  <dimension ref="A1:P130"/>
  <sheetViews>
    <sheetView showGridLines="0" tabSelected="1" zoomScale="84" workbookViewId="0">
      <selection activeCell="N53" sqref="N53"/>
    </sheetView>
  </sheetViews>
  <sheetFormatPr defaultRowHeight="14.4" x14ac:dyDescent="0.3"/>
  <cols>
    <col min="1" max="1" width="11.77734375" customWidth="1"/>
    <col min="3" max="3" width="44.5546875" bestFit="1" customWidth="1"/>
    <col min="7" max="7" width="10.33203125" customWidth="1"/>
    <col min="8" max="8" width="8.88671875" customWidth="1"/>
    <col min="11" max="11" width="8.88671875" bestFit="1" customWidth="1"/>
    <col min="12" max="12" width="59.88671875" customWidth="1"/>
  </cols>
  <sheetData>
    <row r="1" spans="1:11" x14ac:dyDescent="0.3">
      <c r="A1" s="159" t="s">
        <v>0</v>
      </c>
    </row>
    <row r="2" spans="1:11" x14ac:dyDescent="0.3">
      <c r="C2" s="166" t="s">
        <v>3</v>
      </c>
      <c r="D2" s="163" t="s">
        <v>1</v>
      </c>
      <c r="E2" s="164"/>
      <c r="F2" s="165"/>
      <c r="G2" s="163" t="s">
        <v>2</v>
      </c>
      <c r="H2" s="164"/>
      <c r="I2" s="164"/>
      <c r="J2" s="164"/>
      <c r="K2" s="165"/>
    </row>
    <row r="3" spans="1:11" x14ac:dyDescent="0.3">
      <c r="C3" s="167"/>
      <c r="D3" s="7">
        <v>2021</v>
      </c>
      <c r="E3" s="8">
        <f>D3+1</f>
        <v>2022</v>
      </c>
      <c r="F3" s="9">
        <f t="shared" ref="F3:K3" si="0">E3+1</f>
        <v>2023</v>
      </c>
      <c r="G3" s="7">
        <f t="shared" si="0"/>
        <v>2024</v>
      </c>
      <c r="H3" s="8">
        <f t="shared" si="0"/>
        <v>2025</v>
      </c>
      <c r="I3" s="8">
        <f t="shared" si="0"/>
        <v>2026</v>
      </c>
      <c r="J3" s="8">
        <f t="shared" si="0"/>
        <v>2027</v>
      </c>
      <c r="K3" s="9">
        <f t="shared" si="0"/>
        <v>2028</v>
      </c>
    </row>
    <row r="4" spans="1:11" x14ac:dyDescent="0.3">
      <c r="C4" s="2"/>
      <c r="D4" s="5"/>
      <c r="E4" s="1"/>
      <c r="F4" s="6"/>
      <c r="G4" s="5"/>
      <c r="H4" s="1"/>
      <c r="I4" s="1"/>
      <c r="J4" s="1"/>
      <c r="K4" s="6"/>
    </row>
    <row r="5" spans="1:11" x14ac:dyDescent="0.3">
      <c r="C5" s="2" t="s">
        <v>4</v>
      </c>
      <c r="D5" s="10">
        <v>1000</v>
      </c>
      <c r="E5" s="11">
        <v>1100</v>
      </c>
      <c r="F5" s="12">
        <v>1200</v>
      </c>
      <c r="G5" s="13">
        <f>F5*(1+G19)</f>
        <v>1314.5454545454545</v>
      </c>
      <c r="H5" s="14">
        <f>G5*(1+H19)</f>
        <v>1440.0247933884298</v>
      </c>
      <c r="I5" s="14">
        <f>H5*(1+I19)</f>
        <v>1577.481705484598</v>
      </c>
      <c r="J5" s="14">
        <f>I5*(1+J19)</f>
        <v>1728.0595046444914</v>
      </c>
      <c r="K5" s="15">
        <f>J5*(1+K19)</f>
        <v>1893.0106391787383</v>
      </c>
    </row>
    <row r="6" spans="1:11" x14ac:dyDescent="0.3">
      <c r="C6" s="2" t="s">
        <v>5</v>
      </c>
      <c r="D6" s="10">
        <v>-600</v>
      </c>
      <c r="E6" s="11">
        <v>-700</v>
      </c>
      <c r="F6" s="12">
        <v>-775</v>
      </c>
      <c r="G6" s="13">
        <f>-(G5-G20*G5)</f>
        <v>-824.74449035812677</v>
      </c>
      <c r="H6" s="14">
        <f t="shared" ref="H6:K6" si="1">-(H5-H20*H5)</f>
        <v>-903.47010080140251</v>
      </c>
      <c r="I6" s="14">
        <f t="shared" si="1"/>
        <v>-989.71042860517275</v>
      </c>
      <c r="J6" s="14">
        <f t="shared" si="1"/>
        <v>-1084.1827876993029</v>
      </c>
      <c r="K6" s="15">
        <f t="shared" si="1"/>
        <v>-1187.6729628887817</v>
      </c>
    </row>
    <row r="7" spans="1:11" x14ac:dyDescent="0.3">
      <c r="C7" s="2" t="s">
        <v>6</v>
      </c>
      <c r="D7" s="19">
        <v>-150</v>
      </c>
      <c r="E7" s="20">
        <v>-165</v>
      </c>
      <c r="F7" s="21">
        <v>-175</v>
      </c>
      <c r="G7" s="22">
        <f>-G5*G21</f>
        <v>-195.35606060606059</v>
      </c>
      <c r="H7" s="23">
        <f t="shared" ref="H7:J7" si="2">-H5*H21</f>
        <v>-214.00368457300274</v>
      </c>
      <c r="I7" s="23">
        <f t="shared" si="2"/>
        <v>-234.43130900951664</v>
      </c>
      <c r="J7" s="23">
        <f t="shared" si="2"/>
        <v>-256.80884305133412</v>
      </c>
      <c r="K7" s="24">
        <f>-K5*K21</f>
        <v>-281.32241443350694</v>
      </c>
    </row>
    <row r="8" spans="1:11" x14ac:dyDescent="0.3">
      <c r="C8" s="3" t="s">
        <v>7</v>
      </c>
      <c r="D8" s="16">
        <f>SUM(D5:D7)</f>
        <v>250</v>
      </c>
      <c r="E8" s="17">
        <f t="shared" ref="E8" si="3">SUM(E5:E7)</f>
        <v>235</v>
      </c>
      <c r="F8" s="18">
        <f>SUM(F5:F7)</f>
        <v>250</v>
      </c>
      <c r="G8" s="16">
        <f>SUM(G5:G7)</f>
        <v>294.44490358126711</v>
      </c>
      <c r="H8" s="17">
        <f>SUM(H5:H7)</f>
        <v>322.55100801402455</v>
      </c>
      <c r="I8" s="17">
        <f t="shared" ref="I8:K8" si="4">SUM(I5:I7)</f>
        <v>353.33996786990861</v>
      </c>
      <c r="J8" s="17">
        <f>SUM(J5:J7)</f>
        <v>387.06787389385437</v>
      </c>
      <c r="K8" s="18">
        <f t="shared" si="4"/>
        <v>424.01526185644963</v>
      </c>
    </row>
    <row r="9" spans="1:11" x14ac:dyDescent="0.3">
      <c r="C9" s="2"/>
      <c r="D9" s="13"/>
      <c r="E9" s="14"/>
      <c r="F9" s="15"/>
      <c r="G9" s="13"/>
      <c r="H9" s="14"/>
      <c r="I9" s="14"/>
      <c r="J9" s="14"/>
      <c r="K9" s="15"/>
    </row>
    <row r="10" spans="1:11" x14ac:dyDescent="0.3">
      <c r="C10" s="2" t="s">
        <v>8</v>
      </c>
      <c r="D10" s="10">
        <v>5</v>
      </c>
      <c r="E10" s="11">
        <v>6</v>
      </c>
      <c r="F10" s="11">
        <v>7</v>
      </c>
      <c r="G10" s="31">
        <f>F41*G32</f>
        <v>9.18</v>
      </c>
      <c r="H10" s="14">
        <f t="shared" ref="H10:K10" si="5">G41*H32</f>
        <v>8.3778536948735649</v>
      </c>
      <c r="I10" s="14">
        <f t="shared" si="5"/>
        <v>7.8621109868144359</v>
      </c>
      <c r="J10" s="14">
        <f t="shared" si="5"/>
        <v>7.7718602148112206</v>
      </c>
      <c r="K10" s="32">
        <f t="shared" si="5"/>
        <v>8.1577701596140706</v>
      </c>
    </row>
    <row r="11" spans="1:11" x14ac:dyDescent="0.3">
      <c r="C11" s="2" t="s">
        <v>12</v>
      </c>
      <c r="D11" s="19">
        <v>-13</v>
      </c>
      <c r="E11" s="20">
        <v>-14</v>
      </c>
      <c r="F11" s="20">
        <v>-15</v>
      </c>
      <c r="G11" s="50">
        <f>-G33*SUM(F62:F63)</f>
        <v>-15.280000000000001</v>
      </c>
      <c r="H11" s="51">
        <f t="shared" ref="H11:K11" si="6">-H33*SUM(G62:G63)</f>
        <v>-14.88</v>
      </c>
      <c r="I11" s="51">
        <f t="shared" si="6"/>
        <v>-14.88</v>
      </c>
      <c r="J11" s="51">
        <f t="shared" si="6"/>
        <v>-14.88</v>
      </c>
      <c r="K11" s="52">
        <f t="shared" si="6"/>
        <v>-14.88</v>
      </c>
    </row>
    <row r="12" spans="1:11" x14ac:dyDescent="0.3">
      <c r="C12" s="3" t="s">
        <v>9</v>
      </c>
      <c r="D12" s="16">
        <f>D8+SUM(D10:D11)</f>
        <v>242</v>
      </c>
      <c r="E12" s="17">
        <f>E8+SUM(E10:E11)</f>
        <v>227</v>
      </c>
      <c r="F12" s="18">
        <f t="shared" ref="F12" si="7">F8+SUM(F10:F11)</f>
        <v>242</v>
      </c>
      <c r="G12" s="16">
        <f>G8+SUM(G10:G11)</f>
        <v>288.34490358126709</v>
      </c>
      <c r="H12" s="17">
        <f t="shared" ref="H12" si="8">H8+SUM(H10:H11)</f>
        <v>316.04886170889813</v>
      </c>
      <c r="I12" s="17">
        <f>I8+SUM(I10:I11)</f>
        <v>346.32207885672307</v>
      </c>
      <c r="J12" s="17">
        <f t="shared" ref="J12" si="9">J8+SUM(J10:J11)</f>
        <v>379.9597341086656</v>
      </c>
      <c r="K12" s="18">
        <f t="shared" ref="K12" si="10">K8+SUM(K10:K11)</f>
        <v>417.29303201606371</v>
      </c>
    </row>
    <row r="13" spans="1:11" x14ac:dyDescent="0.3">
      <c r="C13" s="2"/>
      <c r="D13" s="13"/>
      <c r="E13" s="14"/>
      <c r="F13" s="15"/>
      <c r="G13" s="13"/>
      <c r="H13" s="14"/>
      <c r="I13" s="14"/>
      <c r="J13" s="14"/>
      <c r="K13" s="15"/>
    </row>
    <row r="14" spans="1:11" x14ac:dyDescent="0.3">
      <c r="C14" s="2" t="s">
        <v>10</v>
      </c>
      <c r="D14" s="19">
        <v>-70</v>
      </c>
      <c r="E14" s="20">
        <v>-68</v>
      </c>
      <c r="F14" s="21">
        <v>-71</v>
      </c>
      <c r="G14" s="22">
        <f>-G12*G22</f>
        <v>-84.793018666393294</v>
      </c>
      <c r="H14" s="23">
        <f t="shared" ref="H14:K14" si="11">-H12*H22</f>
        <v>-92.939867143592494</v>
      </c>
      <c r="I14" s="23">
        <f t="shared" si="11"/>
        <v>-101.8422525675257</v>
      </c>
      <c r="J14" s="23">
        <f t="shared" si="11"/>
        <v>-111.7340116874083</v>
      </c>
      <c r="K14" s="24">
        <f t="shared" si="11"/>
        <v>-122.7125411742242</v>
      </c>
    </row>
    <row r="15" spans="1:11" ht="15" thickBot="1" x14ac:dyDescent="0.35">
      <c r="C15" s="4" t="s">
        <v>11</v>
      </c>
      <c r="D15" s="40">
        <f>D12+D14</f>
        <v>172</v>
      </c>
      <c r="E15" s="41">
        <f t="shared" ref="E15:F15" si="12">E12+E14</f>
        <v>159</v>
      </c>
      <c r="F15" s="42">
        <f t="shared" si="12"/>
        <v>171</v>
      </c>
      <c r="G15" s="40">
        <f>G12+G14</f>
        <v>203.5518849148738</v>
      </c>
      <c r="H15" s="41">
        <f t="shared" ref="H15" si="13">H12+H14</f>
        <v>223.10899456530564</v>
      </c>
      <c r="I15" s="41">
        <f t="shared" ref="I15" si="14">I12+I14</f>
        <v>244.47982628919738</v>
      </c>
      <c r="J15" s="41">
        <f t="shared" ref="J15" si="15">J12+J14</f>
        <v>268.22572242125727</v>
      </c>
      <c r="K15" s="42">
        <f t="shared" ref="K15" si="16">K12+K14</f>
        <v>294.58049084183949</v>
      </c>
    </row>
    <row r="16" spans="1:11" ht="15" thickTop="1" x14ac:dyDescent="0.3"/>
    <row r="18" spans="3:16" x14ac:dyDescent="0.3">
      <c r="C18" s="73" t="s">
        <v>13</v>
      </c>
      <c r="D18" s="77"/>
      <c r="E18" s="78"/>
      <c r="F18" s="79"/>
      <c r="G18" s="78"/>
      <c r="H18" s="78"/>
      <c r="I18" s="78"/>
      <c r="J18" s="78"/>
      <c r="K18" s="79"/>
    </row>
    <row r="19" spans="3:16" x14ac:dyDescent="0.3">
      <c r="C19" s="74" t="s">
        <v>14</v>
      </c>
      <c r="D19" s="80"/>
      <c r="E19" s="69">
        <f>(E5-D5)/D5</f>
        <v>0.1</v>
      </c>
      <c r="F19" s="81">
        <f>(F5-E5)/E5</f>
        <v>9.0909090909090912E-2</v>
      </c>
      <c r="G19" s="90">
        <f>AVERAGE(E19:F19)</f>
        <v>9.5454545454545459E-2</v>
      </c>
      <c r="H19" s="90">
        <f>G19</f>
        <v>9.5454545454545459E-2</v>
      </c>
      <c r="I19" s="90">
        <f t="shared" ref="H19:I21" si="17">H19</f>
        <v>9.5454545454545459E-2</v>
      </c>
      <c r="J19" s="90">
        <f t="shared" ref="J19:K19" si="18">I19</f>
        <v>9.5454545454545459E-2</v>
      </c>
      <c r="K19" s="91">
        <f t="shared" si="18"/>
        <v>9.5454545454545459E-2</v>
      </c>
      <c r="L19" s="174" t="s">
        <v>94</v>
      </c>
    </row>
    <row r="20" spans="3:16" x14ac:dyDescent="0.3">
      <c r="C20" s="74" t="s">
        <v>15</v>
      </c>
      <c r="D20" s="82">
        <f>D6/D5+1</f>
        <v>0.4</v>
      </c>
      <c r="E20" s="69">
        <f t="shared" ref="E20:F20" si="19">E6/E5+1</f>
        <v>0.36363636363636365</v>
      </c>
      <c r="F20" s="81">
        <f t="shared" si="19"/>
        <v>0.35416666666666663</v>
      </c>
      <c r="G20" s="90">
        <f>AVERAGE(D20:F20)</f>
        <v>0.37260101010101004</v>
      </c>
      <c r="H20" s="90">
        <f t="shared" si="17"/>
        <v>0.37260101010101004</v>
      </c>
      <c r="I20" s="90">
        <f t="shared" si="17"/>
        <v>0.37260101010101004</v>
      </c>
      <c r="J20" s="90">
        <f t="shared" ref="J20:J21" si="20">I20</f>
        <v>0.37260101010101004</v>
      </c>
      <c r="K20" s="91">
        <f>J20</f>
        <v>0.37260101010101004</v>
      </c>
      <c r="L20" s="175" t="s">
        <v>95</v>
      </c>
    </row>
    <row r="21" spans="3:16" x14ac:dyDescent="0.3">
      <c r="C21" s="74" t="s">
        <v>16</v>
      </c>
      <c r="D21" s="83">
        <f>-D7/D5</f>
        <v>0.15</v>
      </c>
      <c r="E21" s="70">
        <f t="shared" ref="E21:F21" si="21">-E7/E5</f>
        <v>0.15</v>
      </c>
      <c r="F21" s="84">
        <f t="shared" si="21"/>
        <v>0.14583333333333334</v>
      </c>
      <c r="G21" s="92">
        <f>AVERAGE(D21:F21)</f>
        <v>0.14861111111111111</v>
      </c>
      <c r="H21" s="92">
        <f t="shared" si="17"/>
        <v>0.14861111111111111</v>
      </c>
      <c r="I21" s="92">
        <f t="shared" si="17"/>
        <v>0.14861111111111111</v>
      </c>
      <c r="J21" s="92">
        <f t="shared" si="20"/>
        <v>0.14861111111111111</v>
      </c>
      <c r="K21" s="93">
        <f>J21</f>
        <v>0.14861111111111111</v>
      </c>
      <c r="L21" s="53"/>
    </row>
    <row r="22" spans="3:16" x14ac:dyDescent="0.3">
      <c r="C22" s="74" t="s">
        <v>17</v>
      </c>
      <c r="D22" s="83">
        <f>-D14/D12</f>
        <v>0.28925619834710742</v>
      </c>
      <c r="E22" s="70">
        <f t="shared" ref="E22:F22" si="22">-E14/E12</f>
        <v>0.29955947136563876</v>
      </c>
      <c r="F22" s="84">
        <f t="shared" si="22"/>
        <v>0.29338842975206614</v>
      </c>
      <c r="G22" s="70">
        <f>AVERAGE(D22:F22)</f>
        <v>0.29406803315493746</v>
      </c>
      <c r="H22" s="70">
        <f>G22</f>
        <v>0.29406803315493746</v>
      </c>
      <c r="I22" s="70">
        <f t="shared" ref="I22:K22" si="23">H22</f>
        <v>0.29406803315493746</v>
      </c>
      <c r="J22" s="70">
        <f>I22</f>
        <v>0.29406803315493746</v>
      </c>
      <c r="K22" s="84">
        <f t="shared" si="23"/>
        <v>0.29406803315493746</v>
      </c>
      <c r="L22" s="53"/>
    </row>
    <row r="23" spans="3:16" x14ac:dyDescent="0.3">
      <c r="C23" s="74"/>
      <c r="D23" s="80"/>
      <c r="E23" s="85"/>
      <c r="F23" s="86"/>
      <c r="G23" s="85"/>
      <c r="H23" s="85"/>
      <c r="I23" s="85"/>
      <c r="J23" s="85"/>
      <c r="K23" s="86"/>
      <c r="L23" s="53"/>
    </row>
    <row r="24" spans="3:16" x14ac:dyDescent="0.3">
      <c r="C24" s="75" t="s">
        <v>31</v>
      </c>
      <c r="D24" s="80"/>
      <c r="E24" s="85"/>
      <c r="F24" s="86"/>
      <c r="G24" s="71">
        <f>G6/F6-1</f>
        <v>6.4186439171776577E-2</v>
      </c>
      <c r="H24" s="71">
        <f>H6/G6-1</f>
        <v>9.5454545454545459E-2</v>
      </c>
      <c r="I24" s="71">
        <f>I6/H6-1</f>
        <v>9.5454545454545459E-2</v>
      </c>
      <c r="J24" s="71">
        <f>J6/I6-1</f>
        <v>9.5454545454545459E-2</v>
      </c>
      <c r="K24" s="94">
        <f>K6/J6-1</f>
        <v>9.5454545454545459E-2</v>
      </c>
      <c r="L24" s="53"/>
    </row>
    <row r="25" spans="3:16" x14ac:dyDescent="0.3">
      <c r="C25" s="75"/>
      <c r="D25" s="80"/>
      <c r="E25" s="85"/>
      <c r="F25" s="86"/>
      <c r="G25" s="71"/>
      <c r="H25" s="71"/>
      <c r="I25" s="71"/>
      <c r="J25" s="71"/>
      <c r="K25" s="94"/>
      <c r="L25" s="53"/>
    </row>
    <row r="26" spans="3:16" x14ac:dyDescent="0.3">
      <c r="C26" s="75" t="s">
        <v>32</v>
      </c>
      <c r="D26" s="87">
        <v>-25</v>
      </c>
      <c r="E26" s="88">
        <v>-30</v>
      </c>
      <c r="F26" s="89">
        <v>-35</v>
      </c>
      <c r="G26" s="72">
        <f>F26*(1+G19)</f>
        <v>-38.340909090909093</v>
      </c>
      <c r="H26" s="72">
        <f>G26*(1+H19)</f>
        <v>-42.000723140495872</v>
      </c>
      <c r="I26" s="72">
        <f t="shared" ref="I26:K26" si="24">H26*(1+I19)</f>
        <v>-46.009883076634111</v>
      </c>
      <c r="J26" s="72">
        <f t="shared" si="24"/>
        <v>-50.401735552131001</v>
      </c>
      <c r="K26" s="95">
        <f t="shared" si="24"/>
        <v>-55.212810309379869</v>
      </c>
      <c r="L26" s="176" t="s">
        <v>93</v>
      </c>
    </row>
    <row r="27" spans="3:16" x14ac:dyDescent="0.3">
      <c r="C27" s="75" t="s">
        <v>33</v>
      </c>
      <c r="D27" s="87">
        <v>-35</v>
      </c>
      <c r="E27" s="88">
        <v>-40</v>
      </c>
      <c r="F27" s="89">
        <v>-67</v>
      </c>
      <c r="G27" s="72">
        <f>F27*(1+G19)</f>
        <v>-73.395454545454541</v>
      </c>
      <c r="H27" s="72">
        <f t="shared" ref="H27:J27" si="25">G27*(1+H19)</f>
        <v>-80.40138429752065</v>
      </c>
      <c r="I27" s="72">
        <f t="shared" si="25"/>
        <v>-88.076061889556712</v>
      </c>
      <c r="J27" s="72">
        <f t="shared" si="25"/>
        <v>-96.483322342650766</v>
      </c>
      <c r="K27" s="95">
        <f>J27*(1+K19)</f>
        <v>-105.69309402081288</v>
      </c>
      <c r="L27" s="176"/>
      <c r="P27" s="173"/>
    </row>
    <row r="28" spans="3:16" x14ac:dyDescent="0.3">
      <c r="C28" s="74"/>
      <c r="D28" s="80"/>
      <c r="E28" s="85"/>
      <c r="F28" s="86"/>
      <c r="G28" s="85"/>
      <c r="H28" s="85"/>
      <c r="I28" s="85"/>
      <c r="J28" s="85"/>
      <c r="K28" s="86"/>
      <c r="L28" s="176"/>
      <c r="P28" s="173"/>
    </row>
    <row r="29" spans="3:16" x14ac:dyDescent="0.3">
      <c r="C29" s="75" t="s">
        <v>34</v>
      </c>
      <c r="D29" s="87">
        <v>-10</v>
      </c>
      <c r="E29" s="88">
        <v>-12</v>
      </c>
      <c r="F29" s="89">
        <v>-14</v>
      </c>
      <c r="G29" s="72">
        <f>F29*(1+G19)</f>
        <v>-15.336363636363636</v>
      </c>
      <c r="H29" s="72">
        <f t="shared" ref="H29:J29" si="26">G29*(1+H19)</f>
        <v>-16.800289256198347</v>
      </c>
      <c r="I29" s="72">
        <f t="shared" si="26"/>
        <v>-18.403953230653645</v>
      </c>
      <c r="J29" s="72">
        <f t="shared" si="26"/>
        <v>-20.160694220852402</v>
      </c>
      <c r="K29" s="95">
        <f>J29*(1+K19)</f>
        <v>-22.08512412375195</v>
      </c>
      <c r="L29" s="176"/>
      <c r="P29" s="173"/>
    </row>
    <row r="30" spans="3:16" x14ac:dyDescent="0.3">
      <c r="C30" s="75" t="s">
        <v>35</v>
      </c>
      <c r="D30" s="87">
        <v>-16</v>
      </c>
      <c r="E30" s="88">
        <v>-18</v>
      </c>
      <c r="F30" s="89">
        <v>-21</v>
      </c>
      <c r="G30" s="72">
        <f>F30*(1+G19)</f>
        <v>-23.004545454545454</v>
      </c>
      <c r="H30" s="72">
        <f t="shared" ref="H30:J30" si="27">G30*(1+H19)</f>
        <v>-25.200433884297521</v>
      </c>
      <c r="I30" s="72">
        <f t="shared" si="27"/>
        <v>-27.605929845980466</v>
      </c>
      <c r="J30" s="72">
        <f t="shared" si="27"/>
        <v>-30.241041331278602</v>
      </c>
      <c r="K30" s="95">
        <f>J30*(1+K19)</f>
        <v>-33.127686185627923</v>
      </c>
      <c r="L30" s="176"/>
      <c r="P30" s="173"/>
    </row>
    <row r="31" spans="3:16" x14ac:dyDescent="0.3">
      <c r="C31" s="74"/>
      <c r="D31" s="80"/>
      <c r="E31" s="85"/>
      <c r="F31" s="86"/>
      <c r="G31" s="85"/>
      <c r="H31" s="85"/>
      <c r="I31" s="85"/>
      <c r="J31" s="85"/>
      <c r="K31" s="86"/>
      <c r="L31" s="53"/>
      <c r="P31" s="173"/>
    </row>
    <row r="32" spans="3:16" x14ac:dyDescent="0.3">
      <c r="C32" s="75" t="s">
        <v>91</v>
      </c>
      <c r="D32" s="80"/>
      <c r="E32" s="85"/>
      <c r="F32" s="86"/>
      <c r="G32" s="132">
        <f>3%</f>
        <v>0.03</v>
      </c>
      <c r="H32" s="133">
        <f>G32</f>
        <v>0.03</v>
      </c>
      <c r="I32" s="133">
        <f>H32</f>
        <v>0.03</v>
      </c>
      <c r="J32" s="133">
        <f t="shared" ref="J32:K32" si="28">I32</f>
        <v>0.03</v>
      </c>
      <c r="K32" s="134">
        <f t="shared" si="28"/>
        <v>0.03</v>
      </c>
      <c r="L32" s="53"/>
    </row>
    <row r="33" spans="3:12" x14ac:dyDescent="0.3">
      <c r="C33" s="76" t="s">
        <v>92</v>
      </c>
      <c r="D33" s="118"/>
      <c r="E33" s="117"/>
      <c r="F33" s="119"/>
      <c r="G33" s="135">
        <f>8%</f>
        <v>0.08</v>
      </c>
      <c r="H33" s="136">
        <f>G33</f>
        <v>0.08</v>
      </c>
      <c r="I33" s="136">
        <f t="shared" ref="I33:K33" si="29">H33</f>
        <v>0.08</v>
      </c>
      <c r="J33" s="136">
        <f t="shared" si="29"/>
        <v>0.08</v>
      </c>
      <c r="K33" s="137">
        <f t="shared" si="29"/>
        <v>0.08</v>
      </c>
      <c r="L33" s="53"/>
    </row>
    <row r="34" spans="3:12" x14ac:dyDescent="0.3">
      <c r="L34" s="53"/>
    </row>
    <row r="35" spans="3:12" x14ac:dyDescent="0.3">
      <c r="L35" s="53"/>
    </row>
    <row r="36" spans="3:12" x14ac:dyDescent="0.3">
      <c r="C36" s="171" t="s">
        <v>18</v>
      </c>
      <c r="D36" s="168" t="s">
        <v>1</v>
      </c>
      <c r="E36" s="169"/>
      <c r="F36" s="169"/>
      <c r="G36" s="168" t="s">
        <v>2</v>
      </c>
      <c r="H36" s="169"/>
      <c r="I36" s="169"/>
      <c r="J36" s="169"/>
      <c r="K36" s="170"/>
      <c r="L36" s="53"/>
    </row>
    <row r="37" spans="3:12" x14ac:dyDescent="0.3">
      <c r="C37" s="172"/>
      <c r="D37" s="114">
        <v>2021</v>
      </c>
      <c r="E37" s="115">
        <f>D37+1</f>
        <v>2022</v>
      </c>
      <c r="F37" s="115">
        <f t="shared" ref="F37:K37" si="30">E37+1</f>
        <v>2023</v>
      </c>
      <c r="G37" s="114">
        <f t="shared" si="30"/>
        <v>2024</v>
      </c>
      <c r="H37" s="115">
        <f>G37+1</f>
        <v>2025</v>
      </c>
      <c r="I37" s="115">
        <f t="shared" si="30"/>
        <v>2026</v>
      </c>
      <c r="J37" s="115">
        <f t="shared" si="30"/>
        <v>2027</v>
      </c>
      <c r="K37" s="116">
        <f t="shared" si="30"/>
        <v>2028</v>
      </c>
      <c r="L37" s="53"/>
    </row>
    <row r="38" spans="3:12" x14ac:dyDescent="0.3">
      <c r="C38" s="34"/>
      <c r="D38" s="26"/>
      <c r="E38" s="1"/>
      <c r="F38" s="1"/>
      <c r="G38" s="26"/>
      <c r="H38" s="1"/>
      <c r="I38" s="1"/>
      <c r="J38" s="1"/>
      <c r="K38" s="27"/>
      <c r="L38" s="53"/>
    </row>
    <row r="39" spans="3:12" x14ac:dyDescent="0.3">
      <c r="C39" s="35" t="s">
        <v>29</v>
      </c>
      <c r="D39" s="26"/>
      <c r="E39" s="1"/>
      <c r="F39" s="1"/>
      <c r="G39" s="26"/>
      <c r="H39" s="1"/>
      <c r="I39" s="1"/>
      <c r="J39" s="1"/>
      <c r="K39" s="27"/>
      <c r="L39" s="53"/>
    </row>
    <row r="40" spans="3:12" x14ac:dyDescent="0.3">
      <c r="C40" s="36" t="s">
        <v>24</v>
      </c>
      <c r="D40" s="26"/>
      <c r="E40" s="1"/>
      <c r="F40" s="1"/>
      <c r="G40" s="26"/>
      <c r="H40" s="1"/>
      <c r="I40" s="1"/>
      <c r="J40" s="1"/>
      <c r="K40" s="27"/>
      <c r="L40" s="53"/>
    </row>
    <row r="41" spans="3:12" x14ac:dyDescent="0.3">
      <c r="C41" s="37" t="s">
        <v>19</v>
      </c>
      <c r="D41" s="28">
        <v>286</v>
      </c>
      <c r="E41" s="11">
        <v>296</v>
      </c>
      <c r="F41" s="11">
        <v>306</v>
      </c>
      <c r="G41" s="31">
        <f>F41+G126</f>
        <v>279.26178982911887</v>
      </c>
      <c r="H41" s="14">
        <f>G41+H126</f>
        <v>262.07036622714787</v>
      </c>
      <c r="I41" s="14">
        <f>H41+I126</f>
        <v>259.06200716037404</v>
      </c>
      <c r="J41" s="14">
        <f t="shared" ref="J41:K41" si="31">I41+J126</f>
        <v>271.92567198713567</v>
      </c>
      <c r="K41" s="32">
        <f t="shared" si="31"/>
        <v>302.51863610045933</v>
      </c>
      <c r="L41" s="53"/>
    </row>
    <row r="42" spans="3:12" x14ac:dyDescent="0.3">
      <c r="C42" s="37" t="s">
        <v>20</v>
      </c>
      <c r="D42" s="28">
        <v>135</v>
      </c>
      <c r="E42" s="11">
        <v>145</v>
      </c>
      <c r="F42" s="11">
        <v>154</v>
      </c>
      <c r="G42" s="31">
        <f>F42*(1+G19)</f>
        <v>168.7</v>
      </c>
      <c r="H42" s="14">
        <f>G42*(1+H19)</f>
        <v>184.8031818181818</v>
      </c>
      <c r="I42" s="14">
        <f>H42*(1+I19)</f>
        <v>202.44348553719007</v>
      </c>
      <c r="J42" s="14">
        <f>I42*(1+J19)</f>
        <v>221.76763642937641</v>
      </c>
      <c r="K42" s="32">
        <f>J42*(1+K19)</f>
        <v>242.93636536127144</v>
      </c>
      <c r="L42" s="175" t="s">
        <v>93</v>
      </c>
    </row>
    <row r="43" spans="3:12" x14ac:dyDescent="0.3">
      <c r="C43" s="37" t="s">
        <v>21</v>
      </c>
      <c r="D43" s="28">
        <v>265</v>
      </c>
      <c r="E43" s="11">
        <v>297</v>
      </c>
      <c r="F43" s="11">
        <v>345</v>
      </c>
      <c r="G43" s="31">
        <f>F43*(1+G24)</f>
        <v>367.14432151426291</v>
      </c>
      <c r="H43" s="14">
        <f>G43*(1+H24)</f>
        <v>402.18991584062439</v>
      </c>
      <c r="I43" s="14">
        <f>H43*(1+I24)</f>
        <v>440.58077144359311</v>
      </c>
      <c r="J43" s="14">
        <f>I43*(1+J24)</f>
        <v>482.63620871775424</v>
      </c>
      <c r="K43" s="32">
        <f>J43*(1+K24)</f>
        <v>528.70602864081263</v>
      </c>
      <c r="L43" s="175" t="s">
        <v>96</v>
      </c>
    </row>
    <row r="44" spans="3:12" x14ac:dyDescent="0.3">
      <c r="C44" s="37" t="s">
        <v>22</v>
      </c>
      <c r="D44" s="29">
        <v>39</v>
      </c>
      <c r="E44" s="20">
        <v>41</v>
      </c>
      <c r="F44" s="20">
        <v>45</v>
      </c>
      <c r="G44" s="31">
        <f>F44*(1+G19)</f>
        <v>49.295454545454547</v>
      </c>
      <c r="H44" s="14">
        <f>G44*(1+H19)</f>
        <v>54.000929752066121</v>
      </c>
      <c r="I44" s="14">
        <f>H44*(1+I19)</f>
        <v>59.155563955672434</v>
      </c>
      <c r="J44" s="14">
        <f>I44*(1+J19)</f>
        <v>64.80223142416844</v>
      </c>
      <c r="K44" s="32">
        <f>J44*(1+K19)</f>
        <v>70.987898969202703</v>
      </c>
      <c r="L44" s="175" t="s">
        <v>93</v>
      </c>
    </row>
    <row r="45" spans="3:12" x14ac:dyDescent="0.3">
      <c r="C45" s="35" t="s">
        <v>25</v>
      </c>
      <c r="D45" s="30">
        <f>SUM(D41:D44)</f>
        <v>725</v>
      </c>
      <c r="E45" s="25">
        <f>SUM(E41:E44)</f>
        <v>779</v>
      </c>
      <c r="F45" s="25">
        <f t="shared" ref="F45" si="32">SUM(F41:F44)</f>
        <v>850</v>
      </c>
      <c r="G45" s="43">
        <f t="shared" ref="G45" si="33">SUM(G41:G44)</f>
        <v>864.40156588883633</v>
      </c>
      <c r="H45" s="44">
        <f t="shared" ref="H45" si="34">SUM(H41:H44)</f>
        <v>903.06439363802019</v>
      </c>
      <c r="I45" s="44">
        <f t="shared" ref="I45" si="35">SUM(I41:I44)</f>
        <v>961.24182809682964</v>
      </c>
      <c r="J45" s="44">
        <f t="shared" ref="J45" si="36">SUM(J41:J44)</f>
        <v>1041.1317485584348</v>
      </c>
      <c r="K45" s="45">
        <f t="shared" ref="K45" si="37">SUM(K41:K44)</f>
        <v>1145.1489290717461</v>
      </c>
      <c r="L45" s="53"/>
    </row>
    <row r="46" spans="3:12" x14ac:dyDescent="0.3">
      <c r="C46" s="34"/>
      <c r="D46" s="31"/>
      <c r="E46" s="14"/>
      <c r="F46" s="14"/>
      <c r="G46" s="31"/>
      <c r="H46" s="14"/>
      <c r="I46" s="14"/>
      <c r="J46" s="14"/>
      <c r="K46" s="32"/>
      <c r="L46" s="53"/>
    </row>
    <row r="47" spans="3:12" x14ac:dyDescent="0.3">
      <c r="C47" s="38" t="s">
        <v>28</v>
      </c>
      <c r="D47" s="31"/>
      <c r="E47" s="14"/>
      <c r="F47" s="14"/>
      <c r="G47" s="31"/>
      <c r="H47" s="14"/>
      <c r="I47" s="14"/>
      <c r="J47" s="14"/>
      <c r="K47" s="32"/>
      <c r="L47" s="53"/>
    </row>
    <row r="48" spans="3:12" x14ac:dyDescent="0.3">
      <c r="C48" s="37" t="s">
        <v>23</v>
      </c>
      <c r="D48" s="28">
        <v>210</v>
      </c>
      <c r="E48" s="11">
        <v>243</v>
      </c>
      <c r="F48" s="11">
        <v>265</v>
      </c>
      <c r="G48" s="31">
        <f>F48-G27+G26</f>
        <v>300.0545454545454</v>
      </c>
      <c r="H48" s="14">
        <f t="shared" ref="H48:K48" si="38">G48-H27+H26</f>
        <v>338.45520661157013</v>
      </c>
      <c r="I48" s="14">
        <f t="shared" si="38"/>
        <v>380.52138542449279</v>
      </c>
      <c r="J48" s="14">
        <f t="shared" si="38"/>
        <v>426.60297221501253</v>
      </c>
      <c r="K48" s="32">
        <f t="shared" si="38"/>
        <v>477.08325592644553</v>
      </c>
      <c r="L48" s="175" t="s">
        <v>97</v>
      </c>
    </row>
    <row r="49" spans="3:12" x14ac:dyDescent="0.3">
      <c r="C49" s="37" t="s">
        <v>26</v>
      </c>
      <c r="D49" s="29">
        <v>47</v>
      </c>
      <c r="E49" s="20">
        <v>56</v>
      </c>
      <c r="F49" s="20">
        <v>67</v>
      </c>
      <c r="G49" s="50">
        <f>F49-G30+G29</f>
        <v>74.668181818181807</v>
      </c>
      <c r="H49" s="51">
        <f t="shared" ref="H49:K49" si="39">G49-H30+H29</f>
        <v>83.068326446280992</v>
      </c>
      <c r="I49" s="51">
        <f t="shared" si="39"/>
        <v>92.270303061607819</v>
      </c>
      <c r="J49" s="51">
        <f t="shared" si="39"/>
        <v>102.35065017203402</v>
      </c>
      <c r="K49" s="52">
        <f t="shared" si="39"/>
        <v>113.39321223390998</v>
      </c>
      <c r="L49" s="175" t="s">
        <v>98</v>
      </c>
    </row>
    <row r="50" spans="3:12" x14ac:dyDescent="0.3">
      <c r="C50" s="35" t="s">
        <v>27</v>
      </c>
      <c r="D50" s="33">
        <f>SUM(D48:D49)</f>
        <v>257</v>
      </c>
      <c r="E50" s="17">
        <f t="shared" ref="E50" si="40">SUM(E48:E49)</f>
        <v>299</v>
      </c>
      <c r="F50" s="17">
        <f>SUM(F48:F49)</f>
        <v>332</v>
      </c>
      <c r="G50" s="33">
        <f t="shared" ref="G50:K50" si="41">SUM(G48:G49)</f>
        <v>374.72272727272718</v>
      </c>
      <c r="H50" s="17">
        <f t="shared" si="41"/>
        <v>421.52353305785113</v>
      </c>
      <c r="I50" s="17">
        <f t="shared" si="41"/>
        <v>472.79168848610061</v>
      </c>
      <c r="J50" s="17">
        <f t="shared" si="41"/>
        <v>528.95362238704661</v>
      </c>
      <c r="K50" s="49">
        <f t="shared" si="41"/>
        <v>590.47646816035547</v>
      </c>
      <c r="L50" s="53"/>
    </row>
    <row r="51" spans="3:12" x14ac:dyDescent="0.3">
      <c r="C51" s="34"/>
      <c r="D51" s="26"/>
      <c r="E51" s="1"/>
      <c r="F51" s="1"/>
      <c r="G51" s="26"/>
      <c r="H51" s="1"/>
      <c r="I51" s="1"/>
      <c r="J51" s="1"/>
      <c r="K51" s="27"/>
      <c r="L51" s="53"/>
    </row>
    <row r="52" spans="3:12" ht="15" thickBot="1" x14ac:dyDescent="0.35">
      <c r="C52" s="35" t="s">
        <v>30</v>
      </c>
      <c r="D52" s="46">
        <f>D45+D50</f>
        <v>982</v>
      </c>
      <c r="E52" s="47">
        <f t="shared" ref="E52" si="42">E45+E50</f>
        <v>1078</v>
      </c>
      <c r="F52" s="48">
        <f>F45+F50</f>
        <v>1182</v>
      </c>
      <c r="G52" s="46">
        <f>G45+G50</f>
        <v>1239.1242931615634</v>
      </c>
      <c r="H52" s="47">
        <f t="shared" ref="H52:K52" si="43">H45+H50</f>
        <v>1324.5879266958714</v>
      </c>
      <c r="I52" s="47">
        <f t="shared" si="43"/>
        <v>1434.0335165829301</v>
      </c>
      <c r="J52" s="47">
        <f t="shared" si="43"/>
        <v>1570.0853709454814</v>
      </c>
      <c r="K52" s="48">
        <f t="shared" si="43"/>
        <v>1735.6253972321015</v>
      </c>
      <c r="L52" s="53"/>
    </row>
    <row r="53" spans="3:12" ht="15" thickTop="1" x14ac:dyDescent="0.3">
      <c r="C53" s="55"/>
      <c r="D53" s="26"/>
      <c r="E53" s="1"/>
      <c r="F53" s="27"/>
      <c r="G53" s="1"/>
      <c r="H53" s="1"/>
      <c r="I53" s="1"/>
      <c r="J53" s="1"/>
      <c r="K53" s="27"/>
      <c r="L53" s="53"/>
    </row>
    <row r="54" spans="3:12" x14ac:dyDescent="0.3">
      <c r="C54" s="35" t="s">
        <v>36</v>
      </c>
      <c r="D54" s="26"/>
      <c r="E54" s="1"/>
      <c r="F54" s="27"/>
      <c r="G54" s="1"/>
      <c r="H54" s="1"/>
      <c r="I54" s="1"/>
      <c r="J54" s="1"/>
      <c r="K54" s="27"/>
      <c r="L54" s="53"/>
    </row>
    <row r="55" spans="3:12" x14ac:dyDescent="0.3">
      <c r="C55" s="36" t="s">
        <v>37</v>
      </c>
      <c r="D55" s="26"/>
      <c r="E55" s="1"/>
      <c r="F55" s="27"/>
      <c r="G55" s="1"/>
      <c r="H55" s="1"/>
      <c r="I55" s="1"/>
      <c r="J55" s="1"/>
      <c r="K55" s="27"/>
      <c r="L55" s="53"/>
    </row>
    <row r="56" spans="3:12" x14ac:dyDescent="0.3">
      <c r="C56" s="37" t="s">
        <v>38</v>
      </c>
      <c r="D56" s="28">
        <v>45</v>
      </c>
      <c r="E56" s="11">
        <v>47</v>
      </c>
      <c r="F56" s="59">
        <v>49</v>
      </c>
      <c r="G56" s="14">
        <f>F56*(1+G24)</f>
        <v>52.145135519417053</v>
      </c>
      <c r="H56" s="14">
        <f t="shared" ref="H56:K56" si="44">G56*(1+H24)</f>
        <v>57.122625728088678</v>
      </c>
      <c r="I56" s="14">
        <f t="shared" si="44"/>
        <v>62.575240002133505</v>
      </c>
      <c r="J56" s="14">
        <f t="shared" si="44"/>
        <v>68.548331093246247</v>
      </c>
      <c r="K56" s="32">
        <f t="shared" si="44"/>
        <v>75.091580879419752</v>
      </c>
      <c r="L56" s="177" t="s">
        <v>93</v>
      </c>
    </row>
    <row r="57" spans="3:12" x14ac:dyDescent="0.3">
      <c r="C57" s="37" t="s">
        <v>39</v>
      </c>
      <c r="D57" s="28">
        <v>32</v>
      </c>
      <c r="E57" s="11">
        <v>37</v>
      </c>
      <c r="F57" s="59">
        <v>47</v>
      </c>
      <c r="G57" s="14">
        <f>F57*(1+G19)</f>
        <v>51.486363636363635</v>
      </c>
      <c r="H57" s="14">
        <f t="shared" ref="H57:J57" si="45">G57*(1+H19)</f>
        <v>56.400971074380166</v>
      </c>
      <c r="I57" s="14">
        <f t="shared" si="45"/>
        <v>61.784700131480093</v>
      </c>
      <c r="J57" s="14">
        <f t="shared" si="45"/>
        <v>67.682330598575916</v>
      </c>
      <c r="K57" s="32">
        <f>J57*(1+K19)</f>
        <v>74.142916701167252</v>
      </c>
      <c r="L57" s="177"/>
    </row>
    <row r="58" spans="3:12" x14ac:dyDescent="0.3">
      <c r="C58" s="37" t="s">
        <v>40</v>
      </c>
      <c r="D58" s="28">
        <v>112</v>
      </c>
      <c r="E58" s="11">
        <v>143</v>
      </c>
      <c r="F58" s="59">
        <v>167</v>
      </c>
      <c r="G58" s="14">
        <f>F58*(1+G19)</f>
        <v>182.94090909090909</v>
      </c>
      <c r="H58" s="14">
        <f>G58*(1+H19)</f>
        <v>200.40345041322314</v>
      </c>
      <c r="I58" s="14">
        <f t="shared" ref="I58:K58" si="46">H58*(1+I19)</f>
        <v>219.53287067993989</v>
      </c>
      <c r="J58" s="14">
        <f t="shared" si="46"/>
        <v>240.48828106302506</v>
      </c>
      <c r="K58" s="32">
        <f t="shared" si="46"/>
        <v>263.4439806190411</v>
      </c>
      <c r="L58" s="177"/>
    </row>
    <row r="59" spans="3:12" x14ac:dyDescent="0.3">
      <c r="C59" s="34" t="s">
        <v>41</v>
      </c>
      <c r="D59" s="60">
        <f>SUM(D56:D58)</f>
        <v>189</v>
      </c>
      <c r="E59" s="61">
        <f t="shared" ref="E59:F59" si="47">SUM(E56:E58)</f>
        <v>227</v>
      </c>
      <c r="F59" s="62">
        <f t="shared" si="47"/>
        <v>263</v>
      </c>
      <c r="G59" s="61">
        <f t="shared" ref="G59" si="48">SUM(G56:G58)</f>
        <v>286.57240824668975</v>
      </c>
      <c r="H59" s="61">
        <f t="shared" ref="H59" si="49">SUM(H56:H58)</f>
        <v>313.92704721569197</v>
      </c>
      <c r="I59" s="61">
        <f t="shared" ref="I59" si="50">SUM(I56:I58)</f>
        <v>343.89281081355352</v>
      </c>
      <c r="J59" s="61">
        <f t="shared" ref="J59" si="51">SUM(J56:J58)</f>
        <v>376.71894275484721</v>
      </c>
      <c r="K59" s="62">
        <f t="shared" ref="K59" si="52">SUM(K56:K58)</f>
        <v>412.6784781996281</v>
      </c>
    </row>
    <row r="60" spans="3:12" x14ac:dyDescent="0.3">
      <c r="C60" s="34"/>
      <c r="D60" s="26"/>
      <c r="E60" s="1"/>
      <c r="F60" s="27"/>
      <c r="G60" s="1"/>
      <c r="H60" s="1"/>
      <c r="I60" s="1"/>
      <c r="J60" s="1"/>
      <c r="K60" s="27"/>
    </row>
    <row r="61" spans="3:12" x14ac:dyDescent="0.3">
      <c r="C61" s="38" t="s">
        <v>44</v>
      </c>
      <c r="D61" s="26"/>
      <c r="E61" s="1"/>
      <c r="F61" s="27"/>
      <c r="G61" s="1"/>
      <c r="H61" s="1"/>
      <c r="I61" s="1"/>
      <c r="J61" s="1"/>
      <c r="K61" s="27"/>
    </row>
    <row r="62" spans="3:12" x14ac:dyDescent="0.3">
      <c r="C62" s="37" t="s">
        <v>43</v>
      </c>
      <c r="D62" s="28">
        <v>0</v>
      </c>
      <c r="E62" s="11">
        <v>12</v>
      </c>
      <c r="F62" s="59">
        <v>5</v>
      </c>
      <c r="G62" s="14">
        <f>F62+G130</f>
        <v>0</v>
      </c>
      <c r="H62" s="14">
        <f>G62+H130</f>
        <v>0</v>
      </c>
      <c r="I62" s="14">
        <f t="shared" ref="I62:K62" si="53">H62+I130</f>
        <v>0</v>
      </c>
      <c r="J62" s="14">
        <f>I62+J130</f>
        <v>0</v>
      </c>
      <c r="K62" s="32">
        <f t="shared" si="53"/>
        <v>0</v>
      </c>
    </row>
    <row r="63" spans="3:12" x14ac:dyDescent="0.3">
      <c r="C63" s="37" t="s">
        <v>42</v>
      </c>
      <c r="D63" s="28">
        <v>167</v>
      </c>
      <c r="E63" s="11">
        <v>178</v>
      </c>
      <c r="F63" s="59">
        <v>186</v>
      </c>
      <c r="G63" s="14">
        <f t="shared" ref="G63:G64" si="54">F63</f>
        <v>186</v>
      </c>
      <c r="H63" s="14">
        <f>G63</f>
        <v>186</v>
      </c>
      <c r="I63" s="14">
        <f t="shared" ref="I63:K63" si="55">H63</f>
        <v>186</v>
      </c>
      <c r="J63" s="14">
        <f t="shared" si="55"/>
        <v>186</v>
      </c>
      <c r="K63" s="32">
        <f t="shared" si="55"/>
        <v>186</v>
      </c>
    </row>
    <row r="64" spans="3:12" x14ac:dyDescent="0.3">
      <c r="C64" s="37" t="s">
        <v>45</v>
      </c>
      <c r="D64" s="28">
        <v>45</v>
      </c>
      <c r="E64" s="11">
        <v>47</v>
      </c>
      <c r="F64" s="59">
        <v>49</v>
      </c>
      <c r="G64" s="14">
        <f t="shared" si="54"/>
        <v>49</v>
      </c>
      <c r="H64" s="14">
        <f>G64</f>
        <v>49</v>
      </c>
      <c r="I64" s="14">
        <f t="shared" ref="I64:K64" si="56">H64</f>
        <v>49</v>
      </c>
      <c r="J64" s="14">
        <f t="shared" si="56"/>
        <v>49</v>
      </c>
      <c r="K64" s="32">
        <f t="shared" si="56"/>
        <v>49</v>
      </c>
    </row>
    <row r="65" spans="3:11" x14ac:dyDescent="0.3">
      <c r="C65" s="34" t="s">
        <v>46</v>
      </c>
      <c r="D65" s="60">
        <f>SUM(D62:D64)</f>
        <v>212</v>
      </c>
      <c r="E65" s="61">
        <f>SUM(E62:E64)</f>
        <v>237</v>
      </c>
      <c r="F65" s="62">
        <f t="shared" ref="F65:K65" si="57">SUM(F62:F64)</f>
        <v>240</v>
      </c>
      <c r="G65" s="60">
        <f t="shared" si="57"/>
        <v>235</v>
      </c>
      <c r="H65" s="61">
        <f t="shared" si="57"/>
        <v>235</v>
      </c>
      <c r="I65" s="61">
        <f t="shared" si="57"/>
        <v>235</v>
      </c>
      <c r="J65" s="61">
        <f t="shared" si="57"/>
        <v>235</v>
      </c>
      <c r="K65" s="62">
        <f t="shared" si="57"/>
        <v>235</v>
      </c>
    </row>
    <row r="66" spans="3:11" x14ac:dyDescent="0.3">
      <c r="C66" s="34"/>
      <c r="D66" s="31"/>
      <c r="E66" s="14"/>
      <c r="F66" s="32"/>
      <c r="G66" s="14"/>
      <c r="H66" s="14"/>
      <c r="I66" s="14"/>
      <c r="J66" s="14"/>
      <c r="K66" s="32"/>
    </row>
    <row r="67" spans="3:11" x14ac:dyDescent="0.3">
      <c r="C67" s="57" t="s">
        <v>53</v>
      </c>
      <c r="D67" s="63">
        <f t="shared" ref="D67:K67" si="58">D59+D65</f>
        <v>401</v>
      </c>
      <c r="E67" s="64">
        <f t="shared" si="58"/>
        <v>464</v>
      </c>
      <c r="F67" s="65">
        <f t="shared" si="58"/>
        <v>503</v>
      </c>
      <c r="G67" s="64">
        <f t="shared" si="58"/>
        <v>521.57240824668975</v>
      </c>
      <c r="H67" s="64">
        <f t="shared" si="58"/>
        <v>548.92704721569203</v>
      </c>
      <c r="I67" s="64">
        <f t="shared" si="58"/>
        <v>578.89281081355352</v>
      </c>
      <c r="J67" s="64">
        <f t="shared" si="58"/>
        <v>611.71894275484715</v>
      </c>
      <c r="K67" s="65">
        <f t="shared" si="58"/>
        <v>647.6784781996281</v>
      </c>
    </row>
    <row r="68" spans="3:11" x14ac:dyDescent="0.3">
      <c r="C68" s="34"/>
      <c r="D68" s="26"/>
      <c r="E68" s="1"/>
      <c r="F68" s="27"/>
      <c r="G68" s="1"/>
      <c r="H68" s="1"/>
      <c r="I68" s="1"/>
      <c r="J68" s="1"/>
      <c r="K68" s="27"/>
    </row>
    <row r="69" spans="3:11" x14ac:dyDescent="0.3">
      <c r="C69" s="56" t="s">
        <v>47</v>
      </c>
      <c r="D69" s="26"/>
      <c r="E69" s="1"/>
      <c r="F69" s="27"/>
      <c r="G69" s="1"/>
      <c r="H69" s="1"/>
      <c r="I69" s="1"/>
      <c r="J69" s="1"/>
      <c r="K69" s="27"/>
    </row>
    <row r="70" spans="3:11" x14ac:dyDescent="0.3">
      <c r="C70" s="37" t="s">
        <v>48</v>
      </c>
      <c r="D70" s="28">
        <v>35</v>
      </c>
      <c r="E70" s="11">
        <v>37</v>
      </c>
      <c r="F70" s="59">
        <v>39</v>
      </c>
      <c r="G70" s="14">
        <f>G83</f>
        <v>44</v>
      </c>
      <c r="H70" s="14">
        <f t="shared" ref="H70:K70" si="59">H83</f>
        <v>49</v>
      </c>
      <c r="I70" s="14">
        <f t="shared" si="59"/>
        <v>54</v>
      </c>
      <c r="J70" s="14">
        <f t="shared" si="59"/>
        <v>59</v>
      </c>
      <c r="K70" s="32">
        <f t="shared" si="59"/>
        <v>64</v>
      </c>
    </row>
    <row r="71" spans="3:11" x14ac:dyDescent="0.3">
      <c r="C71" s="37" t="s">
        <v>49</v>
      </c>
      <c r="D71" s="28">
        <v>-145</v>
      </c>
      <c r="E71" s="11">
        <v>-178</v>
      </c>
      <c r="F71" s="59">
        <v>-210</v>
      </c>
      <c r="G71" s="14">
        <f>G87</f>
        <v>-230</v>
      </c>
      <c r="H71" s="14">
        <f t="shared" ref="H71:K71" si="60">H87</f>
        <v>-250</v>
      </c>
      <c r="I71" s="14">
        <f t="shared" si="60"/>
        <v>-270</v>
      </c>
      <c r="J71" s="14">
        <f t="shared" si="60"/>
        <v>-290</v>
      </c>
      <c r="K71" s="32">
        <f t="shared" si="60"/>
        <v>-310</v>
      </c>
    </row>
    <row r="72" spans="3:11" x14ac:dyDescent="0.3">
      <c r="C72" s="37" t="s">
        <v>50</v>
      </c>
      <c r="D72" s="28">
        <v>-7</v>
      </c>
      <c r="E72" s="11">
        <v>12</v>
      </c>
      <c r="F72" s="59">
        <v>43</v>
      </c>
      <c r="G72" s="14">
        <f>F72</f>
        <v>43</v>
      </c>
      <c r="H72" s="14">
        <f t="shared" ref="H72:K72" si="61">G72</f>
        <v>43</v>
      </c>
      <c r="I72" s="14">
        <f t="shared" si="61"/>
        <v>43</v>
      </c>
      <c r="J72" s="14">
        <f t="shared" si="61"/>
        <v>43</v>
      </c>
      <c r="K72" s="32">
        <f t="shared" si="61"/>
        <v>43</v>
      </c>
    </row>
    <row r="73" spans="3:11" x14ac:dyDescent="0.3">
      <c r="C73" s="37" t="s">
        <v>51</v>
      </c>
      <c r="D73" s="28">
        <v>698</v>
      </c>
      <c r="E73" s="11">
        <v>743</v>
      </c>
      <c r="F73" s="59">
        <v>807</v>
      </c>
      <c r="G73" s="14">
        <f>G92</f>
        <v>860.55188491487377</v>
      </c>
      <c r="H73" s="14">
        <f t="shared" ref="H73:K73" si="62">H92</f>
        <v>933.66087948017935</v>
      </c>
      <c r="I73" s="14">
        <f t="shared" si="62"/>
        <v>1028.1407057693768</v>
      </c>
      <c r="J73" s="14">
        <f t="shared" si="62"/>
        <v>1146.366428190634</v>
      </c>
      <c r="K73" s="32">
        <f t="shared" si="62"/>
        <v>1290.9469190324735</v>
      </c>
    </row>
    <row r="74" spans="3:11" x14ac:dyDescent="0.3">
      <c r="C74" s="37"/>
      <c r="D74" s="28"/>
      <c r="E74" s="11"/>
      <c r="F74" s="59"/>
      <c r="G74" s="14"/>
      <c r="H74" s="14"/>
      <c r="I74" s="14"/>
      <c r="J74" s="14"/>
      <c r="K74" s="32"/>
    </row>
    <row r="75" spans="3:11" x14ac:dyDescent="0.3">
      <c r="C75" s="57" t="s">
        <v>52</v>
      </c>
      <c r="D75" s="43">
        <f>SUM(D70:D73)</f>
        <v>581</v>
      </c>
      <c r="E75" s="44">
        <f t="shared" ref="E75" si="63">SUM(E70:E73)</f>
        <v>614</v>
      </c>
      <c r="F75" s="45">
        <f>SUM(F70:F73)</f>
        <v>679</v>
      </c>
      <c r="G75" s="44">
        <f t="shared" ref="G75:K75" si="64">SUM(G70:G73)</f>
        <v>717.55188491487377</v>
      </c>
      <c r="H75" s="44">
        <f t="shared" si="64"/>
        <v>775.66087948017935</v>
      </c>
      <c r="I75" s="44">
        <f t="shared" si="64"/>
        <v>855.14070576937684</v>
      </c>
      <c r="J75" s="44">
        <f t="shared" si="64"/>
        <v>958.366428190634</v>
      </c>
      <c r="K75" s="45">
        <f t="shared" si="64"/>
        <v>1087.9469190324735</v>
      </c>
    </row>
    <row r="76" spans="3:11" x14ac:dyDescent="0.3">
      <c r="C76" s="34"/>
      <c r="D76" s="31"/>
      <c r="E76" s="14"/>
      <c r="F76" s="32"/>
      <c r="G76" s="14"/>
      <c r="H76" s="14"/>
      <c r="I76" s="14"/>
      <c r="J76" s="14"/>
      <c r="K76" s="32"/>
    </row>
    <row r="77" spans="3:11" ht="15" thickBot="1" x14ac:dyDescent="0.35">
      <c r="C77" s="58" t="s">
        <v>54</v>
      </c>
      <c r="D77" s="66">
        <f>D67+D75</f>
        <v>982</v>
      </c>
      <c r="E77" s="67">
        <f t="shared" ref="E77:K77" si="65">E67+E75</f>
        <v>1078</v>
      </c>
      <c r="F77" s="68">
        <f t="shared" si="65"/>
        <v>1182</v>
      </c>
      <c r="G77" s="67">
        <f t="shared" si="65"/>
        <v>1239.1242931615634</v>
      </c>
      <c r="H77" s="67">
        <f t="shared" si="65"/>
        <v>1324.5879266958714</v>
      </c>
      <c r="I77" s="67">
        <f t="shared" si="65"/>
        <v>1434.0335165829304</v>
      </c>
      <c r="J77" s="67">
        <f t="shared" si="65"/>
        <v>1570.0853709454811</v>
      </c>
      <c r="K77" s="68">
        <f t="shared" si="65"/>
        <v>1735.6253972321015</v>
      </c>
    </row>
    <row r="78" spans="3:11" ht="15" thickTop="1" x14ac:dyDescent="0.3"/>
    <row r="80" spans="3:11" x14ac:dyDescent="0.3">
      <c r="C80" s="73" t="s">
        <v>64</v>
      </c>
      <c r="D80" s="77"/>
      <c r="E80" s="78"/>
      <c r="F80" s="79"/>
      <c r="G80" s="77"/>
      <c r="H80" s="78"/>
      <c r="I80" s="78"/>
      <c r="J80" s="78"/>
      <c r="K80" s="79"/>
    </row>
    <row r="81" spans="3:11" x14ac:dyDescent="0.3">
      <c r="C81" s="96" t="s">
        <v>55</v>
      </c>
      <c r="D81" s="80"/>
      <c r="E81" s="85"/>
      <c r="F81" s="86"/>
      <c r="G81" s="105">
        <f>F70</f>
        <v>39</v>
      </c>
      <c r="H81" s="106">
        <f>G83</f>
        <v>44</v>
      </c>
      <c r="I81" s="106">
        <f>H83</f>
        <v>49</v>
      </c>
      <c r="J81" s="106">
        <f t="shared" ref="J81:K81" si="66">I83</f>
        <v>54</v>
      </c>
      <c r="K81" s="107">
        <f t="shared" si="66"/>
        <v>59</v>
      </c>
    </row>
    <row r="82" spans="3:11" x14ac:dyDescent="0.3">
      <c r="C82" s="74" t="s">
        <v>56</v>
      </c>
      <c r="D82" s="80"/>
      <c r="E82" s="85"/>
      <c r="F82" s="86"/>
      <c r="G82" s="87">
        <v>5</v>
      </c>
      <c r="H82" s="88">
        <v>5</v>
      </c>
      <c r="I82" s="88">
        <v>5</v>
      </c>
      <c r="J82" s="88">
        <v>5</v>
      </c>
      <c r="K82" s="89">
        <v>5</v>
      </c>
    </row>
    <row r="83" spans="3:11" x14ac:dyDescent="0.3">
      <c r="C83" s="97" t="s">
        <v>57</v>
      </c>
      <c r="D83" s="99"/>
      <c r="E83" s="100"/>
      <c r="F83" s="101"/>
      <c r="G83" s="111">
        <f>G81+G82</f>
        <v>44</v>
      </c>
      <c r="H83" s="112">
        <f>H81+H82</f>
        <v>49</v>
      </c>
      <c r="I83" s="112">
        <f t="shared" ref="I83:J83" si="67">I81+I82</f>
        <v>54</v>
      </c>
      <c r="J83" s="112">
        <f t="shared" si="67"/>
        <v>59</v>
      </c>
      <c r="K83" s="113">
        <f>K81+K82</f>
        <v>64</v>
      </c>
    </row>
    <row r="84" spans="3:11" x14ac:dyDescent="0.3">
      <c r="C84" s="74"/>
      <c r="D84" s="80"/>
      <c r="E84" s="85"/>
      <c r="F84" s="86"/>
      <c r="G84" s="80"/>
      <c r="H84" s="85"/>
      <c r="I84" s="85"/>
      <c r="J84" s="85"/>
      <c r="K84" s="86"/>
    </row>
    <row r="85" spans="3:11" x14ac:dyDescent="0.3">
      <c r="C85" s="74" t="s">
        <v>58</v>
      </c>
      <c r="D85" s="80"/>
      <c r="E85" s="85"/>
      <c r="F85" s="86"/>
      <c r="G85" s="105">
        <f>F71</f>
        <v>-210</v>
      </c>
      <c r="H85" s="106">
        <f>G87</f>
        <v>-230</v>
      </c>
      <c r="I85" s="106">
        <f t="shared" ref="I85:K85" si="68">H87</f>
        <v>-250</v>
      </c>
      <c r="J85" s="106">
        <f t="shared" si="68"/>
        <v>-270</v>
      </c>
      <c r="K85" s="107">
        <f t="shared" si="68"/>
        <v>-290</v>
      </c>
    </row>
    <row r="86" spans="3:11" x14ac:dyDescent="0.3">
      <c r="C86" s="74" t="s">
        <v>59</v>
      </c>
      <c r="D86" s="80"/>
      <c r="E86" s="85"/>
      <c r="F86" s="86"/>
      <c r="G86" s="87">
        <v>-20</v>
      </c>
      <c r="H86" s="88">
        <v>-20</v>
      </c>
      <c r="I86" s="88">
        <v>-20</v>
      </c>
      <c r="J86" s="88">
        <v>-20</v>
      </c>
      <c r="K86" s="89">
        <v>-20</v>
      </c>
    </row>
    <row r="87" spans="3:11" x14ac:dyDescent="0.3">
      <c r="C87" s="97" t="s">
        <v>60</v>
      </c>
      <c r="D87" s="99"/>
      <c r="E87" s="100"/>
      <c r="F87" s="101"/>
      <c r="G87" s="111">
        <f>G85+G86</f>
        <v>-230</v>
      </c>
      <c r="H87" s="112">
        <f t="shared" ref="H87:K87" si="69">H85+H86</f>
        <v>-250</v>
      </c>
      <c r="I87" s="112">
        <f t="shared" si="69"/>
        <v>-270</v>
      </c>
      <c r="J87" s="112">
        <f t="shared" si="69"/>
        <v>-290</v>
      </c>
      <c r="K87" s="113">
        <f t="shared" si="69"/>
        <v>-310</v>
      </c>
    </row>
    <row r="88" spans="3:11" x14ac:dyDescent="0.3">
      <c r="C88" s="74"/>
      <c r="D88" s="80"/>
      <c r="E88" s="85"/>
      <c r="F88" s="86"/>
      <c r="G88" s="105"/>
      <c r="H88" s="106"/>
      <c r="I88" s="106"/>
      <c r="J88" s="106"/>
      <c r="K88" s="107"/>
    </row>
    <row r="89" spans="3:11" x14ac:dyDescent="0.3">
      <c r="C89" s="74" t="s">
        <v>61</v>
      </c>
      <c r="D89" s="80"/>
      <c r="E89" s="85"/>
      <c r="F89" s="86"/>
      <c r="G89" s="105">
        <f>F73</f>
        <v>807</v>
      </c>
      <c r="H89" s="106">
        <f>G92</f>
        <v>860.55188491487377</v>
      </c>
      <c r="I89" s="106">
        <f t="shared" ref="I89:K89" si="70">H92</f>
        <v>933.66087948017935</v>
      </c>
      <c r="J89" s="106">
        <f t="shared" si="70"/>
        <v>1028.1407057693768</v>
      </c>
      <c r="K89" s="107">
        <f t="shared" si="70"/>
        <v>1146.366428190634</v>
      </c>
    </row>
    <row r="90" spans="3:11" x14ac:dyDescent="0.3">
      <c r="C90" s="74" t="s">
        <v>11</v>
      </c>
      <c r="D90" s="80"/>
      <c r="E90" s="85"/>
      <c r="F90" s="86"/>
      <c r="G90" s="105">
        <f>G15</f>
        <v>203.5518849148738</v>
      </c>
      <c r="H90" s="106">
        <f>H15</f>
        <v>223.10899456530564</v>
      </c>
      <c r="I90" s="106">
        <f>I15</f>
        <v>244.47982628919738</v>
      </c>
      <c r="J90" s="106">
        <f>J15</f>
        <v>268.22572242125727</v>
      </c>
      <c r="K90" s="107">
        <f>K15</f>
        <v>294.58049084183949</v>
      </c>
    </row>
    <row r="91" spans="3:11" x14ac:dyDescent="0.3">
      <c r="C91" s="74" t="s">
        <v>62</v>
      </c>
      <c r="D91" s="80"/>
      <c r="E91" s="85"/>
      <c r="F91" s="86"/>
      <c r="G91" s="87">
        <v>-150</v>
      </c>
      <c r="H91" s="88">
        <v>-150</v>
      </c>
      <c r="I91" s="88">
        <v>-150</v>
      </c>
      <c r="J91" s="88">
        <v>-150</v>
      </c>
      <c r="K91" s="89">
        <v>-150</v>
      </c>
    </row>
    <row r="92" spans="3:11" x14ac:dyDescent="0.3">
      <c r="C92" s="98" t="s">
        <v>63</v>
      </c>
      <c r="D92" s="102"/>
      <c r="E92" s="103"/>
      <c r="F92" s="104"/>
      <c r="G92" s="108">
        <f>SUM(G89:G91)</f>
        <v>860.55188491487377</v>
      </c>
      <c r="H92" s="109">
        <f t="shared" ref="H92:K92" si="71">SUM(H89:H91)</f>
        <v>933.66087948017935</v>
      </c>
      <c r="I92" s="109">
        <f t="shared" si="71"/>
        <v>1028.1407057693768</v>
      </c>
      <c r="J92" s="109">
        <f t="shared" si="71"/>
        <v>1146.366428190634</v>
      </c>
      <c r="K92" s="110">
        <f t="shared" si="71"/>
        <v>1290.9469190324735</v>
      </c>
    </row>
    <row r="96" spans="3:11" x14ac:dyDescent="0.3">
      <c r="C96" s="160" t="s">
        <v>65</v>
      </c>
      <c r="D96" s="138"/>
      <c r="E96" s="139"/>
      <c r="F96" s="140"/>
      <c r="G96" s="162" t="s">
        <v>2</v>
      </c>
      <c r="H96" s="162"/>
      <c r="I96" s="162"/>
      <c r="J96" s="162"/>
      <c r="K96" s="162"/>
    </row>
    <row r="97" spans="3:11" x14ac:dyDescent="0.3">
      <c r="C97" s="161"/>
      <c r="D97" s="141"/>
      <c r="E97" s="142"/>
      <c r="F97" s="143"/>
      <c r="G97" s="128">
        <v>2024</v>
      </c>
      <c r="H97" s="128">
        <f>G97+1</f>
        <v>2025</v>
      </c>
      <c r="I97" s="128">
        <f t="shared" ref="I97:K97" si="72">H97+1</f>
        <v>2026</v>
      </c>
      <c r="J97" s="128">
        <f t="shared" si="72"/>
        <v>2027</v>
      </c>
      <c r="K97" s="129">
        <f t="shared" si="72"/>
        <v>2028</v>
      </c>
    </row>
    <row r="98" spans="3:11" x14ac:dyDescent="0.3">
      <c r="C98" s="130" t="s">
        <v>80</v>
      </c>
      <c r="D98" s="120"/>
      <c r="E98" s="121"/>
      <c r="F98" s="122"/>
      <c r="G98" s="121"/>
      <c r="H98" s="121"/>
      <c r="I98" s="121"/>
      <c r="J98" s="121"/>
      <c r="K98" s="122"/>
    </row>
    <row r="99" spans="3:11" x14ac:dyDescent="0.3">
      <c r="C99" s="34" t="s">
        <v>11</v>
      </c>
      <c r="D99" s="26"/>
      <c r="E99" s="1"/>
      <c r="F99" s="27"/>
      <c r="G99" s="14">
        <f>G15</f>
        <v>203.5518849148738</v>
      </c>
      <c r="H99" s="14">
        <f t="shared" ref="H99:K99" si="73">H15</f>
        <v>223.10899456530564</v>
      </c>
      <c r="I99" s="14">
        <f t="shared" si="73"/>
        <v>244.47982628919738</v>
      </c>
      <c r="J99" s="14">
        <f t="shared" si="73"/>
        <v>268.22572242125727</v>
      </c>
      <c r="K99" s="32">
        <f t="shared" si="73"/>
        <v>294.58049084183949</v>
      </c>
    </row>
    <row r="100" spans="3:11" x14ac:dyDescent="0.3">
      <c r="C100" s="36" t="s">
        <v>69</v>
      </c>
      <c r="D100" s="26"/>
      <c r="E100" s="1"/>
      <c r="F100" s="27"/>
      <c r="G100" s="14"/>
      <c r="H100" s="14"/>
      <c r="I100" s="14"/>
      <c r="J100" s="14"/>
      <c r="K100" s="32"/>
    </row>
    <row r="101" spans="3:11" x14ac:dyDescent="0.3">
      <c r="C101" s="37" t="s">
        <v>66</v>
      </c>
      <c r="D101" s="26"/>
      <c r="E101" s="1"/>
      <c r="F101" s="27"/>
      <c r="G101" s="14">
        <f>-(G26+G29)</f>
        <v>53.677272727272729</v>
      </c>
      <c r="H101" s="14">
        <f t="shared" ref="H101:K101" si="74">-(H26+H29)</f>
        <v>58.801012396694219</v>
      </c>
      <c r="I101" s="14">
        <f t="shared" si="74"/>
        <v>64.413836307287752</v>
      </c>
      <c r="J101" s="14">
        <f t="shared" si="74"/>
        <v>70.562429772983407</v>
      </c>
      <c r="K101" s="32">
        <f t="shared" si="74"/>
        <v>77.297934433131815</v>
      </c>
    </row>
    <row r="102" spans="3:11" x14ac:dyDescent="0.3">
      <c r="C102" s="37" t="s">
        <v>73</v>
      </c>
      <c r="D102" s="26"/>
      <c r="E102" s="1"/>
      <c r="F102" s="27"/>
      <c r="G102" s="14">
        <f t="shared" ref="G102:K104" si="75">G56-F56</f>
        <v>3.1451355194170532</v>
      </c>
      <c r="H102" s="14">
        <f t="shared" si="75"/>
        <v>4.9774902086716253</v>
      </c>
      <c r="I102" s="14">
        <f t="shared" si="75"/>
        <v>5.4526142740448265</v>
      </c>
      <c r="J102" s="14">
        <f t="shared" si="75"/>
        <v>5.9730910911127424</v>
      </c>
      <c r="K102" s="32">
        <f t="shared" si="75"/>
        <v>6.5432497861735044</v>
      </c>
    </row>
    <row r="103" spans="3:11" x14ac:dyDescent="0.3">
      <c r="C103" s="37" t="s">
        <v>74</v>
      </c>
      <c r="D103" s="26"/>
      <c r="E103" s="1"/>
      <c r="F103" s="27"/>
      <c r="G103" s="14">
        <f t="shared" si="75"/>
        <v>4.4863636363636346</v>
      </c>
      <c r="H103" s="14">
        <f t="shared" si="75"/>
        <v>4.9146074380165317</v>
      </c>
      <c r="I103" s="14">
        <f t="shared" si="75"/>
        <v>5.3837290570999272</v>
      </c>
      <c r="J103" s="14">
        <f t="shared" si="75"/>
        <v>5.8976304670958228</v>
      </c>
      <c r="K103" s="32">
        <f t="shared" si="75"/>
        <v>6.4605861025913356</v>
      </c>
    </row>
    <row r="104" spans="3:11" x14ac:dyDescent="0.3">
      <c r="C104" s="37" t="s">
        <v>75</v>
      </c>
      <c r="D104" s="26"/>
      <c r="E104" s="1"/>
      <c r="F104" s="27"/>
      <c r="G104" s="14">
        <f t="shared" si="75"/>
        <v>15.940909090909088</v>
      </c>
      <c r="H104" s="14">
        <f t="shared" si="75"/>
        <v>17.462541322314053</v>
      </c>
      <c r="I104" s="14">
        <f t="shared" si="75"/>
        <v>19.12942026671675</v>
      </c>
      <c r="J104" s="14">
        <f t="shared" si="75"/>
        <v>20.955410383085166</v>
      </c>
      <c r="K104" s="32">
        <f t="shared" si="75"/>
        <v>22.955699556016043</v>
      </c>
    </row>
    <row r="105" spans="3:11" x14ac:dyDescent="0.3">
      <c r="C105" s="38" t="s">
        <v>68</v>
      </c>
      <c r="D105" s="26"/>
      <c r="E105" s="1"/>
      <c r="F105" s="27"/>
      <c r="G105" s="14"/>
      <c r="H105" s="14"/>
      <c r="I105" s="14"/>
      <c r="J105" s="14"/>
      <c r="K105" s="32"/>
    </row>
    <row r="106" spans="3:11" x14ac:dyDescent="0.3">
      <c r="C106" s="37" t="s">
        <v>70</v>
      </c>
      <c r="D106" s="26"/>
      <c r="E106" s="1"/>
      <c r="F106" s="27"/>
      <c r="G106" s="14">
        <f>F42-G42</f>
        <v>-14.699999999999989</v>
      </c>
      <c r="H106" s="14">
        <f>G42-H42</f>
        <v>-16.10318181818181</v>
      </c>
      <c r="I106" s="14">
        <f>H42-I42</f>
        <v>-17.640303719008273</v>
      </c>
      <c r="J106" s="14">
        <f>I42-J42</f>
        <v>-19.324150892186339</v>
      </c>
      <c r="K106" s="32">
        <f>J42-K42</f>
        <v>-21.168728931895032</v>
      </c>
    </row>
    <row r="107" spans="3:11" x14ac:dyDescent="0.3">
      <c r="C107" s="37" t="s">
        <v>71</v>
      </c>
      <c r="D107" s="26"/>
      <c r="E107" s="1"/>
      <c r="F107" s="27"/>
      <c r="G107" s="14">
        <f>F43-G43</f>
        <v>-22.144321514262913</v>
      </c>
      <c r="H107" s="14">
        <f t="shared" ref="H107:K107" si="76">G43-H43</f>
        <v>-35.045594326361481</v>
      </c>
      <c r="I107" s="14">
        <f t="shared" si="76"/>
        <v>-38.390855602968713</v>
      </c>
      <c r="J107" s="14">
        <f t="shared" si="76"/>
        <v>-42.055437274161136</v>
      </c>
      <c r="K107" s="32">
        <f t="shared" si="76"/>
        <v>-46.06981992305839</v>
      </c>
    </row>
    <row r="108" spans="3:11" x14ac:dyDescent="0.3">
      <c r="C108" s="37" t="s">
        <v>72</v>
      </c>
      <c r="D108" s="126"/>
      <c r="E108" s="127"/>
      <c r="F108" s="131"/>
      <c r="G108" s="51">
        <f>F44-G44</f>
        <v>-4.2954545454545467</v>
      </c>
      <c r="H108" s="51">
        <f>G44-H44</f>
        <v>-4.7054752066115739</v>
      </c>
      <c r="I108" s="51">
        <f>H44-I44</f>
        <v>-5.1546342036063137</v>
      </c>
      <c r="J108" s="51">
        <f>I44-J44</f>
        <v>-5.6466674684960054</v>
      </c>
      <c r="K108" s="52">
        <f>J44-K44</f>
        <v>-6.1856675450342635</v>
      </c>
    </row>
    <row r="109" spans="3:11" x14ac:dyDescent="0.3">
      <c r="C109" s="35" t="s">
        <v>67</v>
      </c>
      <c r="D109" s="54"/>
      <c r="E109" s="123"/>
      <c r="F109" s="144"/>
      <c r="G109" s="17">
        <f>SUM(G99:G108)</f>
        <v>239.66178982911885</v>
      </c>
      <c r="H109" s="17">
        <f t="shared" ref="H109:K109" si="77">SUM(H99:H108)</f>
        <v>253.41039457984718</v>
      </c>
      <c r="I109" s="17">
        <f t="shared" si="77"/>
        <v>277.67363266876333</v>
      </c>
      <c r="J109" s="17">
        <f t="shared" si="77"/>
        <v>304.588028500691</v>
      </c>
      <c r="K109" s="49">
        <f t="shared" si="77"/>
        <v>334.41374431976448</v>
      </c>
    </row>
    <row r="110" spans="3:11" x14ac:dyDescent="0.3">
      <c r="C110" s="34"/>
      <c r="D110" s="26"/>
      <c r="E110" s="1"/>
      <c r="F110" s="27"/>
      <c r="G110" s="1"/>
      <c r="H110" s="1"/>
      <c r="I110" s="1"/>
      <c r="J110" s="1"/>
      <c r="K110" s="27"/>
    </row>
    <row r="111" spans="3:11" x14ac:dyDescent="0.3">
      <c r="C111" s="57" t="s">
        <v>79</v>
      </c>
      <c r="D111" s="26"/>
      <c r="E111" s="1"/>
      <c r="F111" s="27"/>
      <c r="G111" s="1"/>
      <c r="H111" s="1"/>
      <c r="I111" s="1"/>
      <c r="J111" s="1"/>
      <c r="K111" s="27"/>
    </row>
    <row r="112" spans="3:11" x14ac:dyDescent="0.3">
      <c r="C112" s="34" t="s">
        <v>76</v>
      </c>
      <c r="D112" s="26"/>
      <c r="E112" s="1"/>
      <c r="F112" s="27"/>
      <c r="G112" s="14">
        <f>G27</f>
        <v>-73.395454545454541</v>
      </c>
      <c r="H112" s="14">
        <f>H27</f>
        <v>-80.40138429752065</v>
      </c>
      <c r="I112" s="14">
        <f t="shared" ref="I112:K112" si="78">I27</f>
        <v>-88.076061889556712</v>
      </c>
      <c r="J112" s="14">
        <f t="shared" si="78"/>
        <v>-96.483322342650766</v>
      </c>
      <c r="K112" s="32">
        <f t="shared" si="78"/>
        <v>-105.69309402081288</v>
      </c>
    </row>
    <row r="113" spans="3:11" x14ac:dyDescent="0.3">
      <c r="C113" s="34" t="s">
        <v>77</v>
      </c>
      <c r="D113" s="126"/>
      <c r="E113" s="127"/>
      <c r="F113" s="131"/>
      <c r="G113" s="51">
        <f>G30</f>
        <v>-23.004545454545454</v>
      </c>
      <c r="H113" s="51">
        <f t="shared" ref="H113:K113" si="79">H30</f>
        <v>-25.200433884297521</v>
      </c>
      <c r="I113" s="51">
        <f t="shared" si="79"/>
        <v>-27.605929845980466</v>
      </c>
      <c r="J113" s="51">
        <f t="shared" si="79"/>
        <v>-30.241041331278602</v>
      </c>
      <c r="K113" s="52">
        <f t="shared" si="79"/>
        <v>-33.127686185627923</v>
      </c>
    </row>
    <row r="114" spans="3:11" x14ac:dyDescent="0.3">
      <c r="C114" s="35" t="s">
        <v>78</v>
      </c>
      <c r="D114" s="54"/>
      <c r="E114" s="123"/>
      <c r="F114" s="144"/>
      <c r="G114" s="17">
        <f>SUM(G112:G113)</f>
        <v>-96.399999999999991</v>
      </c>
      <c r="H114" s="17">
        <f t="shared" ref="H114:K114" si="80">SUM(H112:H113)</f>
        <v>-105.60181818181817</v>
      </c>
      <c r="I114" s="17">
        <f t="shared" si="80"/>
        <v>-115.68199173553718</v>
      </c>
      <c r="J114" s="17">
        <f t="shared" si="80"/>
        <v>-126.72436367392936</v>
      </c>
      <c r="K114" s="49">
        <f t="shared" si="80"/>
        <v>-138.82078020644082</v>
      </c>
    </row>
    <row r="115" spans="3:11" x14ac:dyDescent="0.3">
      <c r="C115" s="34"/>
      <c r="D115" s="26"/>
      <c r="E115" s="1"/>
      <c r="F115" s="27"/>
      <c r="G115" s="1"/>
      <c r="H115" s="1"/>
      <c r="I115" s="1"/>
      <c r="J115" s="1"/>
      <c r="K115" s="27"/>
    </row>
    <row r="116" spans="3:11" x14ac:dyDescent="0.3">
      <c r="C116" s="35" t="s">
        <v>81</v>
      </c>
      <c r="D116" s="26"/>
      <c r="E116" s="1"/>
      <c r="F116" s="27"/>
      <c r="G116" s="1"/>
      <c r="H116" s="1"/>
      <c r="I116" s="1"/>
      <c r="J116" s="1"/>
      <c r="K116" s="27"/>
    </row>
    <row r="117" spans="3:11" x14ac:dyDescent="0.3">
      <c r="C117" s="34" t="s">
        <v>82</v>
      </c>
      <c r="D117" s="26"/>
      <c r="E117" s="1"/>
      <c r="F117" s="27"/>
      <c r="G117" s="124">
        <f>G63-F63</f>
        <v>0</v>
      </c>
      <c r="H117" s="124">
        <f t="shared" ref="H117:K117" si="81">H63-G63</f>
        <v>0</v>
      </c>
      <c r="I117" s="124">
        <f t="shared" si="81"/>
        <v>0</v>
      </c>
      <c r="J117" s="124">
        <f t="shared" si="81"/>
        <v>0</v>
      </c>
      <c r="K117" s="125">
        <f t="shared" si="81"/>
        <v>0</v>
      </c>
    </row>
    <row r="118" spans="3:11" x14ac:dyDescent="0.3">
      <c r="C118" s="34" t="s">
        <v>43</v>
      </c>
      <c r="D118" s="26"/>
      <c r="E118" s="1"/>
      <c r="F118" s="27"/>
      <c r="G118" s="14">
        <f>G62-F62</f>
        <v>-5</v>
      </c>
      <c r="H118" s="124">
        <f t="shared" ref="H118:J118" si="82">H62-G62</f>
        <v>0</v>
      </c>
      <c r="I118" s="124">
        <f t="shared" si="82"/>
        <v>0</v>
      </c>
      <c r="J118" s="124">
        <f t="shared" si="82"/>
        <v>0</v>
      </c>
      <c r="K118" s="125">
        <f>K62-J62</f>
        <v>0</v>
      </c>
    </row>
    <row r="119" spans="3:11" x14ac:dyDescent="0.3">
      <c r="C119" s="34" t="s">
        <v>83</v>
      </c>
      <c r="D119" s="26"/>
      <c r="E119" s="1"/>
      <c r="F119" s="27"/>
      <c r="G119" s="124">
        <f>G64-F64</f>
        <v>0</v>
      </c>
      <c r="H119" s="124">
        <f t="shared" ref="H119:J119" si="83">H64-G64</f>
        <v>0</v>
      </c>
      <c r="I119" s="124">
        <f t="shared" si="83"/>
        <v>0</v>
      </c>
      <c r="J119" s="124">
        <f t="shared" si="83"/>
        <v>0</v>
      </c>
      <c r="K119" s="125">
        <f>K64-J64</f>
        <v>0</v>
      </c>
    </row>
    <row r="120" spans="3:11" x14ac:dyDescent="0.3">
      <c r="C120" s="34" t="s">
        <v>87</v>
      </c>
      <c r="D120" s="26"/>
      <c r="E120" s="1"/>
      <c r="F120" s="27"/>
      <c r="G120" s="124">
        <f>G82</f>
        <v>5</v>
      </c>
      <c r="H120" s="124">
        <f t="shared" ref="H120:K120" si="84">H82</f>
        <v>5</v>
      </c>
      <c r="I120" s="124">
        <f t="shared" si="84"/>
        <v>5</v>
      </c>
      <c r="J120" s="124">
        <f t="shared" si="84"/>
        <v>5</v>
      </c>
      <c r="K120" s="125">
        <f t="shared" si="84"/>
        <v>5</v>
      </c>
    </row>
    <row r="121" spans="3:11" x14ac:dyDescent="0.3">
      <c r="C121" s="34" t="s">
        <v>84</v>
      </c>
      <c r="D121" s="26"/>
      <c r="E121" s="1"/>
      <c r="F121" s="27"/>
      <c r="G121" s="14">
        <f>G86</f>
        <v>-20</v>
      </c>
      <c r="H121" s="14">
        <f t="shared" ref="H121:K121" si="85">H86</f>
        <v>-20</v>
      </c>
      <c r="I121" s="14">
        <f t="shared" si="85"/>
        <v>-20</v>
      </c>
      <c r="J121" s="14">
        <f t="shared" si="85"/>
        <v>-20</v>
      </c>
      <c r="K121" s="32">
        <f t="shared" si="85"/>
        <v>-20</v>
      </c>
    </row>
    <row r="122" spans="3:11" x14ac:dyDescent="0.3">
      <c r="C122" s="34" t="s">
        <v>50</v>
      </c>
      <c r="D122" s="26"/>
      <c r="E122" s="1"/>
      <c r="F122" s="27"/>
      <c r="G122" s="124">
        <f>G72-F72</f>
        <v>0</v>
      </c>
      <c r="H122" s="124">
        <f t="shared" ref="H122:K122" si="86">H72-G72</f>
        <v>0</v>
      </c>
      <c r="I122" s="124">
        <f t="shared" si="86"/>
        <v>0</v>
      </c>
      <c r="J122" s="124">
        <f t="shared" si="86"/>
        <v>0</v>
      </c>
      <c r="K122" s="125">
        <f t="shared" si="86"/>
        <v>0</v>
      </c>
    </row>
    <row r="123" spans="3:11" x14ac:dyDescent="0.3">
      <c r="C123" s="34" t="s">
        <v>85</v>
      </c>
      <c r="D123" s="126"/>
      <c r="E123" s="127"/>
      <c r="F123" s="131"/>
      <c r="G123" s="51">
        <f>G91</f>
        <v>-150</v>
      </c>
      <c r="H123" s="51">
        <f t="shared" ref="H123:K123" si="87">H91</f>
        <v>-150</v>
      </c>
      <c r="I123" s="51">
        <f t="shared" si="87"/>
        <v>-150</v>
      </c>
      <c r="J123" s="51">
        <f t="shared" si="87"/>
        <v>-150</v>
      </c>
      <c r="K123" s="52">
        <f t="shared" si="87"/>
        <v>-150</v>
      </c>
    </row>
    <row r="124" spans="3:11" x14ac:dyDescent="0.3">
      <c r="C124" s="35" t="s">
        <v>86</v>
      </c>
      <c r="D124" s="54"/>
      <c r="E124" s="123"/>
      <c r="F124" s="144"/>
      <c r="G124" s="17">
        <f>SUM(G117:G123)</f>
        <v>-170</v>
      </c>
      <c r="H124" s="17">
        <f t="shared" ref="H124:K124" si="88">SUM(H117:H123)</f>
        <v>-165</v>
      </c>
      <c r="I124" s="17">
        <f t="shared" si="88"/>
        <v>-165</v>
      </c>
      <c r="J124" s="17">
        <f t="shared" si="88"/>
        <v>-165</v>
      </c>
      <c r="K124" s="49">
        <f t="shared" si="88"/>
        <v>-165</v>
      </c>
    </row>
    <row r="125" spans="3:11" x14ac:dyDescent="0.3">
      <c r="C125" s="34"/>
      <c r="D125" s="126"/>
      <c r="E125" s="127"/>
      <c r="F125" s="131"/>
      <c r="G125" s="127"/>
      <c r="H125" s="127"/>
      <c r="I125" s="127"/>
      <c r="J125" s="127"/>
      <c r="K125" s="131"/>
    </row>
    <row r="126" spans="3:11" ht="15" thickBot="1" x14ac:dyDescent="0.35">
      <c r="C126" s="39" t="s">
        <v>88</v>
      </c>
      <c r="D126" s="126"/>
      <c r="E126" s="127"/>
      <c r="F126" s="131"/>
      <c r="G126" s="67">
        <f>G109+G114+G124</f>
        <v>-26.738210170881132</v>
      </c>
      <c r="H126" s="67">
        <f t="shared" ref="H126:K126" si="89">H109+H114+H124</f>
        <v>-17.191423601970996</v>
      </c>
      <c r="I126" s="67">
        <f t="shared" si="89"/>
        <v>-3.0083590667738349</v>
      </c>
      <c r="J126" s="67">
        <f t="shared" si="89"/>
        <v>12.863664826761635</v>
      </c>
      <c r="K126" s="68">
        <f t="shared" si="89"/>
        <v>30.59296411332366</v>
      </c>
    </row>
    <row r="127" spans="3:11" ht="15" thickTop="1" x14ac:dyDescent="0.3"/>
    <row r="129" spans="3:11" x14ac:dyDescent="0.3">
      <c r="C129" s="145" t="s">
        <v>89</v>
      </c>
      <c r="D129" s="149"/>
      <c r="E129" s="150"/>
      <c r="F129" s="151"/>
      <c r="G129" s="146">
        <f>F41+G109+G114+SUM(G117,G119:G123)</f>
        <v>284.26178982911881</v>
      </c>
      <c r="H129" s="147">
        <f t="shared" ref="H129:K129" si="90">G41+H109+H114+SUM(H117,H119:H123)</f>
        <v>262.07036622714782</v>
      </c>
      <c r="I129" s="147">
        <f t="shared" si="90"/>
        <v>259.06200716037404</v>
      </c>
      <c r="J129" s="147">
        <f t="shared" si="90"/>
        <v>271.92567198713562</v>
      </c>
      <c r="K129" s="148">
        <f t="shared" si="90"/>
        <v>302.51863610045933</v>
      </c>
    </row>
    <row r="130" spans="3:11" x14ac:dyDescent="0.3">
      <c r="C130" s="152" t="s">
        <v>90</v>
      </c>
      <c r="D130" s="153"/>
      <c r="E130" s="154"/>
      <c r="F130" s="155"/>
      <c r="G130" s="156">
        <f>-MIN(G129,F62)</f>
        <v>-5</v>
      </c>
      <c r="H130" s="157">
        <f t="shared" ref="H130:K130" si="91">-MIN(H129,G62)</f>
        <v>0</v>
      </c>
      <c r="I130" s="157">
        <f t="shared" si="91"/>
        <v>0</v>
      </c>
      <c r="J130" s="157">
        <f t="shared" si="91"/>
        <v>0</v>
      </c>
      <c r="K130" s="158">
        <f t="shared" si="91"/>
        <v>0</v>
      </c>
    </row>
  </sheetData>
  <mergeCells count="11">
    <mergeCell ref="P27:P31"/>
    <mergeCell ref="L56:L58"/>
    <mergeCell ref="C96:C97"/>
    <mergeCell ref="G96:K96"/>
    <mergeCell ref="L26:L30"/>
    <mergeCell ref="D2:F2"/>
    <mergeCell ref="G2:K2"/>
    <mergeCell ref="C2:C3"/>
    <mergeCell ref="D36:F36"/>
    <mergeCell ref="G36:K36"/>
    <mergeCell ref="C36:C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Statement 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Mariya</dc:creator>
  <cp:lastModifiedBy>Ann Mariya</cp:lastModifiedBy>
  <dcterms:created xsi:type="dcterms:W3CDTF">2024-03-01T14:50:31Z</dcterms:created>
  <dcterms:modified xsi:type="dcterms:W3CDTF">2024-03-05T10:18:57Z</dcterms:modified>
</cp:coreProperties>
</file>