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mc:AlternateContent xmlns:mc="http://schemas.openxmlformats.org/markup-compatibility/2006">
    <mc:Choice Requires="x15">
      <x15ac:absPath xmlns:x15ac="http://schemas.microsoft.com/office/spreadsheetml/2010/11/ac" url="https://d.docs.live.net/120cfaf4f6a8999e/Documents/DA Projects/Excel/"/>
    </mc:Choice>
  </mc:AlternateContent>
  <xr:revisionPtr revIDLastSave="1570" documentId="8_{A309F853-4909-4F6D-B75A-0FD59F7074DE}" xr6:coauthVersionLast="47" xr6:coauthVersionMax="47" xr10:uidLastSave="{A11B0116-414F-4231-BBDB-28BBE9E3C34B}"/>
  <workbookProtection workbookAlgorithmName="SHA-512" workbookHashValue="HN+ynS1VMDJgwuc/4HFKqBLkKm783FNfXoyOVmop6F3KyIc2biOD4kCnMh3YTXjqtv1lK3K7/tC38fF0kytpPw==" workbookSaltValue="AndNwojeqOpAMzCSfUmiSw==" workbookSpinCount="100000" lockStructure="1"/>
  <bookViews>
    <workbookView xWindow="-110" yWindow="-110" windowWidth="19420" windowHeight="10300" activeTab="2" xr2:uid="{9E081808-1A58-4EF5-9FA5-7CEA94C84C6B}"/>
  </bookViews>
  <sheets>
    <sheet name="Dashboard" sheetId="1" r:id="rId1"/>
    <sheet name="Schedule" sheetId="15" r:id="rId2"/>
    <sheet name="Database" sheetId="4" r:id="rId3"/>
    <sheet name="Pivot" sheetId="3" r:id="rId4"/>
  </sheets>
  <definedNames>
    <definedName name="ExternalData_1" localSheetId="2" hidden="1">Database!$B$1:$U$25</definedName>
    <definedName name="Slicer_Driver">#N/A</definedName>
    <definedName name="Slicer_Month">#N/A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A2" i="4"/>
  <c r="R31" i="15" s="1"/>
  <c r="A3" i="4"/>
  <c r="A4" i="4"/>
  <c r="A5" i="4"/>
  <c r="A6" i="4"/>
  <c r="A7" i="4"/>
  <c r="A8" i="4"/>
  <c r="A9" i="4"/>
  <c r="A10" i="4"/>
  <c r="A11" i="4"/>
  <c r="A12" i="4"/>
  <c r="A13" i="4"/>
  <c r="A14" i="4"/>
  <c r="A15" i="4"/>
  <c r="A16" i="4"/>
  <c r="A17" i="4"/>
  <c r="A18" i="4"/>
  <c r="A19" i="4"/>
  <c r="A20" i="4"/>
  <c r="A21" i="4"/>
  <c r="A22" i="4"/>
  <c r="A23" i="4"/>
  <c r="A24" i="4"/>
  <c r="A25" i="4"/>
  <c r="AG14" i="3"/>
  <c r="AG13" i="3"/>
  <c r="H13" i="3"/>
  <c r="H14" i="3"/>
  <c r="H12" i="3"/>
  <c r="W7" i="3"/>
  <c r="U7" i="3"/>
  <c r="Y9" i="3"/>
  <c r="V10" i="3"/>
  <c r="V9" i="3"/>
  <c r="Y10" i="3"/>
  <c r="N43" i="15" l="1"/>
  <c r="N30" i="15"/>
  <c r="O42" i="15"/>
  <c r="O30" i="15"/>
  <c r="P42" i="15"/>
  <c r="P30" i="15"/>
  <c r="Q42" i="15"/>
  <c r="Q30" i="15"/>
  <c r="R42" i="15"/>
  <c r="R30" i="15"/>
  <c r="N42" i="15"/>
  <c r="N29" i="15"/>
  <c r="O41" i="15"/>
  <c r="O29" i="15"/>
  <c r="P41" i="15"/>
  <c r="P29" i="15"/>
  <c r="Q41" i="15"/>
  <c r="Q29" i="15"/>
  <c r="R41" i="15"/>
  <c r="R29" i="15"/>
  <c r="N41" i="15"/>
  <c r="N28" i="15"/>
  <c r="O40" i="15"/>
  <c r="O28" i="15"/>
  <c r="P40" i="15"/>
  <c r="P28" i="15"/>
  <c r="Q40" i="15"/>
  <c r="Q28" i="15"/>
  <c r="R40" i="15"/>
  <c r="R28" i="15"/>
  <c r="N40" i="15"/>
  <c r="N27" i="15"/>
  <c r="O39" i="15"/>
  <c r="O27" i="15"/>
  <c r="P39" i="15"/>
  <c r="P27" i="15"/>
  <c r="Q39" i="15"/>
  <c r="Q27" i="15"/>
  <c r="R39" i="15"/>
  <c r="R27" i="15"/>
  <c r="N39" i="15"/>
  <c r="N26" i="15"/>
  <c r="O38" i="15"/>
  <c r="O26" i="15"/>
  <c r="P38" i="15"/>
  <c r="P26" i="15"/>
  <c r="Q38" i="15"/>
  <c r="Q26" i="15"/>
  <c r="R38" i="15"/>
  <c r="R26" i="15"/>
  <c r="N38" i="15"/>
  <c r="N25" i="15"/>
  <c r="O37" i="15"/>
  <c r="O25" i="15"/>
  <c r="P37" i="15"/>
  <c r="P25" i="15"/>
  <c r="Q37" i="15"/>
  <c r="Q25" i="15"/>
  <c r="R37" i="15"/>
  <c r="R25" i="15"/>
  <c r="N37" i="15"/>
  <c r="N24" i="15"/>
  <c r="O36" i="15"/>
  <c r="O24" i="15"/>
  <c r="P36" i="15"/>
  <c r="P24" i="15"/>
  <c r="Q36" i="15"/>
  <c r="Q24" i="15"/>
  <c r="R36" i="15"/>
  <c r="R24" i="15"/>
  <c r="N35" i="15"/>
  <c r="N23" i="15"/>
  <c r="O35" i="15"/>
  <c r="O23" i="15"/>
  <c r="P35" i="15"/>
  <c r="P23" i="15"/>
  <c r="Q35" i="15"/>
  <c r="Q23" i="15"/>
  <c r="R35" i="15"/>
  <c r="R23" i="15"/>
  <c r="N34" i="15"/>
  <c r="N22" i="15"/>
  <c r="O34" i="15"/>
  <c r="O22" i="15"/>
  <c r="P34" i="15"/>
  <c r="P22" i="15"/>
  <c r="Q34" i="15"/>
  <c r="Q22" i="15"/>
  <c r="R34" i="15"/>
  <c r="R22" i="15"/>
  <c r="N33" i="15"/>
  <c r="O21" i="15"/>
  <c r="O33" i="15"/>
  <c r="P21" i="15"/>
  <c r="P33" i="15"/>
  <c r="Q21" i="15"/>
  <c r="Q33" i="15"/>
  <c r="R21" i="15"/>
  <c r="R33" i="15"/>
  <c r="N21" i="15"/>
  <c r="M21" i="15" s="1"/>
  <c r="N32" i="15"/>
  <c r="O44" i="15"/>
  <c r="O32" i="15"/>
  <c r="P44" i="15"/>
  <c r="P32" i="15"/>
  <c r="Q44" i="15"/>
  <c r="Q32" i="15"/>
  <c r="R44" i="15"/>
  <c r="R32" i="15"/>
  <c r="N36" i="15"/>
  <c r="N44" i="15"/>
  <c r="N31" i="15"/>
  <c r="O43" i="15"/>
  <c r="O31" i="15"/>
  <c r="P43" i="15"/>
  <c r="P31" i="15"/>
  <c r="Q43" i="15"/>
  <c r="Q31" i="15"/>
  <c r="R43" i="15"/>
  <c r="M22" i="15" l="1"/>
  <c r="M23" i="15" s="1"/>
  <c r="M24" i="15" s="1"/>
  <c r="M25" i="15" s="1"/>
  <c r="M26" i="15" s="1"/>
  <c r="M27" i="15" s="1"/>
  <c r="M28" i="15" s="1"/>
  <c r="M29" i="15" s="1"/>
  <c r="M30" i="15" s="1"/>
  <c r="M31" i="15" s="1"/>
  <c r="M32" i="15" s="1"/>
  <c r="M33" i="15" s="1"/>
  <c r="M34" i="15" s="1"/>
  <c r="M35" i="15" s="1"/>
  <c r="M36" i="15" s="1"/>
  <c r="M37" i="15" s="1"/>
  <c r="M38" i="15" s="1"/>
  <c r="M39" i="15" s="1"/>
  <c r="M40" i="15" s="1"/>
  <c r="M41" i="15" s="1"/>
  <c r="M42" i="15" s="1"/>
  <c r="M43" i="15" s="1"/>
  <c r="M44" i="1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865E57-C797-4C3C-85B7-DA792F686BE9}" keepAlive="1" name="Query - Database" description="Connection to the 'Database' query in the workbook." type="5" refreshedVersion="8" background="1" saveData="1">
    <dbPr connection="Provider=Microsoft.Mashup.OleDb.1;Data Source=$Workbook$;Location=Database;Extended Properties=&quot;&quot;" command="SELECT * FROM [Database]"/>
  </connection>
</connections>
</file>

<file path=xl/sharedStrings.xml><?xml version="1.0" encoding="utf-8"?>
<sst xmlns="http://schemas.openxmlformats.org/spreadsheetml/2006/main" count="416" uniqueCount="121">
  <si>
    <t>N</t>
  </si>
  <si>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</si>
  <si>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</si>
  <si>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</si>
  <si>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</si>
  <si>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</si>
  <si>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</si>
  <si>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</si>
  <si>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</si>
  <si>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</si>
  <si>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</si>
  <si>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</si>
  <si>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</si>
  <si>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</si>
  <si>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</si>
  <si>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</si>
  <si>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</si>
  <si>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</si>
  <si>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</si>
  <si>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</si>
  <si>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</si>
  <si>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Antoni</t>
  </si>
  <si>
    <t>Mike</t>
  </si>
  <si>
    <t>72-0466/0467</t>
  </si>
  <si>
    <t>Close</t>
  </si>
  <si>
    <t>Return</t>
  </si>
  <si>
    <t>Xunthai</t>
  </si>
  <si>
    <t>Gidec</t>
  </si>
  <si>
    <t>Woodchip</t>
  </si>
  <si>
    <t>No</t>
  </si>
  <si>
    <t>Feb</t>
  </si>
  <si>
    <t>Jaison</t>
  </si>
  <si>
    <t>72-1001/1002</t>
  </si>
  <si>
    <t>Port Said</t>
  </si>
  <si>
    <t>Safeskin</t>
  </si>
  <si>
    <t>Woodpellet</t>
  </si>
  <si>
    <t>Mar</t>
  </si>
  <si>
    <t>Far</t>
  </si>
  <si>
    <t>Suies</t>
  </si>
  <si>
    <t>Apr</t>
  </si>
  <si>
    <t>Regular</t>
  </si>
  <si>
    <t>One-Way</t>
  </si>
  <si>
    <t>X1 Port</t>
  </si>
  <si>
    <t>May</t>
  </si>
  <si>
    <t>Lee</t>
  </si>
  <si>
    <t>Top glove</t>
  </si>
  <si>
    <t>Jun</t>
  </si>
  <si>
    <t>Alex</t>
  </si>
  <si>
    <t>Jul</t>
  </si>
  <si>
    <t>Giza</t>
  </si>
  <si>
    <t>Aug</t>
  </si>
  <si>
    <t>Yes</t>
  </si>
  <si>
    <t>Sep</t>
  </si>
  <si>
    <t>Mina</t>
  </si>
  <si>
    <t>Oct</t>
  </si>
  <si>
    <t>Air Port</t>
  </si>
  <si>
    <t>Nov</t>
  </si>
  <si>
    <t>Dec</t>
  </si>
  <si>
    <t>PT</t>
  </si>
  <si>
    <t>Count of N</t>
  </si>
  <si>
    <t>Row Labels</t>
  </si>
  <si>
    <t>Grand Total</t>
  </si>
  <si>
    <t>Sum of Distance (km)</t>
  </si>
  <si>
    <t>Sum of Driver wage/trip</t>
  </si>
  <si>
    <t>Sum of Buddy wage/trip</t>
  </si>
  <si>
    <t>Total Trips</t>
  </si>
  <si>
    <t>Count of Hired Transportation</t>
  </si>
  <si>
    <t xml:space="preserve"> </t>
  </si>
  <si>
    <t xml:space="preserve">Hired Count </t>
  </si>
  <si>
    <t>Count of Trip Classify</t>
  </si>
  <si>
    <t>Driver and Buddy Income</t>
  </si>
  <si>
    <t>Cargo types</t>
  </si>
  <si>
    <t>Count of Goods</t>
  </si>
  <si>
    <t>Total Expenses</t>
  </si>
  <si>
    <t>Sum of Total Expenses</t>
  </si>
  <si>
    <t>Sum of Total Salaries</t>
  </si>
  <si>
    <t>Total salaries</t>
  </si>
  <si>
    <t>Sum of Total Wages</t>
  </si>
  <si>
    <t>Salary</t>
  </si>
  <si>
    <t>Wages</t>
  </si>
  <si>
    <t xml:space="preserve">Wages </t>
  </si>
  <si>
    <t>Total Wages</t>
  </si>
  <si>
    <t>Expense By Month</t>
  </si>
  <si>
    <t>Count of Distance Traveled</t>
  </si>
  <si>
    <t>Trips By Month</t>
  </si>
  <si>
    <t>Count of Month</t>
  </si>
  <si>
    <t>Journey Type</t>
  </si>
  <si>
    <t>Percentage Difference</t>
  </si>
  <si>
    <t>Driver salary and Wages</t>
  </si>
  <si>
    <t>Sum of Driver Salary</t>
  </si>
  <si>
    <t>Buddy salary and Wages</t>
  </si>
  <si>
    <t>Sum of Buddy Salary</t>
  </si>
  <si>
    <t>Trip Type Classified</t>
  </si>
  <si>
    <t>Trip</t>
  </si>
  <si>
    <t>Truck</t>
  </si>
  <si>
    <t>Vlookup</t>
  </si>
  <si>
    <t>SCHEDULE</t>
  </si>
  <si>
    <t>Air PortX1 Port10</t>
  </si>
  <si>
    <t>Air PortX1 Port22</t>
  </si>
  <si>
    <t>AlexTop glove18</t>
  </si>
  <si>
    <t>AlexTop glove6</t>
  </si>
  <si>
    <t>GidecSafeskin20</t>
  </si>
  <si>
    <t>GidecSafeskin8</t>
  </si>
  <si>
    <t>GidecSuies15</t>
  </si>
  <si>
    <t>GidecSuies3</t>
  </si>
  <si>
    <t>GizaX1 Port19</t>
  </si>
  <si>
    <t>GizaX1 Port7</t>
  </si>
  <si>
    <t>Port SaidSafeskin14</t>
  </si>
  <si>
    <t>Port SaidSafeskin2</t>
  </si>
  <si>
    <t>PTSafeskin12</t>
  </si>
  <si>
    <t>PTSafeskin24</t>
  </si>
  <si>
    <t>SafeskinMina21</t>
  </si>
  <si>
    <t>SafeskinMina9</t>
  </si>
  <si>
    <t>SafeskinX1 Port16</t>
  </si>
  <si>
    <t>SafeskinX1 Port4</t>
  </si>
  <si>
    <t>Top gloveX1 Port17</t>
  </si>
  <si>
    <t>Top gloveX1 Port5</t>
  </si>
  <si>
    <t>XunthaiGidec1</t>
  </si>
  <si>
    <t>XunthaiGidec11</t>
  </si>
  <si>
    <t>XunthaiGidec13</t>
  </si>
  <si>
    <t>XunthaiGidec23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</si>
</sst>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F800]dddd\,\ mmmm\ dd\,\ yyyy"/>
  </numFmts>
  <fonts count="7" x14ac:knownFonts="1">
    <font>
      <sz val="11"/>
      <color theme="1"/>
      <name val="Aptos Narrow"/>
      <family val="2"/>
      <scheme val="minor"/>
    </font>
    <font>
      <sz val="11"/>
      <color theme="1"/>
      <name val="Aptos Narrow"/>
      <family val="2"/>
      <scheme val="minor"/>
    </font>
    <font>
      <sz val="14"/>
      <color theme="1"/>
      <name val="Aptos Narrow"/>
      <family val="2"/>
      <scheme val="minor"/>
    </font>
    <font>
      <sz val="14"/>
      <color rgb="FF002060"/>
      <name val="Aptos Narrow"/>
      <family val="2"/>
      <scheme val="minor"/>
    </font>
    <font>
      <sz val="11"/>
      <color theme="1"/>
      <name val="Abadi"/>
      <family val="2"/>
    </font>
    <font>
      <sz val="16"/>
      <color theme="1"/>
      <name val="Abadi"/>
      <family val="2"/>
    </font>
    <font>
      <sz val="11"/>
      <color theme="3" tint="0.249977111117893"/>
      <name val="Aptos Narrow"/>
      <family val="2"/>
      <scheme val="minor"/>
    </font>
  </fonts>
  <fills count="6">
    <fill>
      <patternFill patternType="none"/>
    </fill>
    <fill>
      <patternFill patternType="gray125"/>
    </fill>
    <fill>
      <patternFill patternType="solid">
        <fgColor rgb="FFE4E6ED"/>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s>
  <borders count="6">
    <border>
      <left/>
      <right/>
      <top/>
      <bottom/>
      <diagonal/>
    </border>
    <border>
      <left/>
      <right style="thick">
        <color theme="0" tint="-4.9989318521683403E-2"/>
      </right>
      <top/>
      <bottom/>
      <diagonal/>
    </border>
    <border>
      <left style="thick">
        <color theme="0" tint="-4.9989318521683403E-2"/>
      </left>
      <right style="thick">
        <color theme="0" tint="-4.9989318521683403E-2"/>
      </right>
      <top/>
      <bottom/>
      <diagonal/>
    </border>
    <border>
      <left style="thick">
        <color theme="0" tint="-4.9989318521683403E-2"/>
      </left>
      <right/>
      <top style="thick">
        <color theme="0" tint="-4.9989318521683403E-2"/>
      </top>
      <bottom style="thick">
        <color theme="0" tint="-4.9989318521683403E-2"/>
      </bottom>
      <diagonal/>
    </border>
    <border>
      <left/>
      <right/>
      <top style="thin">
        <color theme="2" tint="-9.9978637043366805E-2"/>
      </top>
      <bottom/>
      <diagonal/>
    </border>
    <border>
      <left/>
      <right/>
      <top style="thin">
        <color theme="0" tint="-4.9989318521683403E-2"/>
      </top>
      <bottom style="thin">
        <color theme="0" tint="-4.9989318521683403E-2"/>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0" fillId="2" borderId="0" xfId="0" applyFill="1"/>
    <xf numFmtId="0" fontId="2" fillId="0" borderId="0" xfId="0" applyFont="1" applyAlignment="1">
      <alignment vertical="center"/>
    </xf>
    <xf numFmtId="0" fontId="3" fillId="0" borderId="0" xfId="0" applyFont="1" applyAlignment="1">
      <alignment vertical="center"/>
    </xf>
    <xf numFmtId="0" fontId="2" fillId="0" borderId="0" xfId="0" pivotButton="1" applyFont="1" applyAlignment="1">
      <alignment vertical="center"/>
    </xf>
    <xf numFmtId="164" fontId="2" fillId="0" borderId="0" xfId="0" applyNumberFormat="1" applyFont="1" applyAlignment="1">
      <alignment vertical="center"/>
    </xf>
    <xf numFmtId="9" fontId="2" fillId="0" borderId="0" xfId="1" applyFont="1" applyAlignment="1">
      <alignment vertical="center"/>
    </xf>
    <xf numFmtId="9" fontId="2" fillId="0" borderId="0" xfId="1" applyFont="1"/>
    <xf numFmtId="9" fontId="2" fillId="0" borderId="0" xfId="0" applyNumberFormat="1" applyFont="1" applyAlignment="1">
      <alignment vertical="center"/>
    </xf>
    <xf numFmtId="0" fontId="0" fillId="2" borderId="0" xfId="0" applyFill="1" applyAlignment="1">
      <alignment horizontal="center"/>
    </xf>
    <xf numFmtId="0" fontId="4" fillId="2" borderId="0" xfId="0" applyFont="1" applyFill="1"/>
    <xf numFmtId="0" fontId="4" fillId="3" borderId="0" xfId="0" applyFont="1" applyFill="1"/>
    <xf numFmtId="0" fontId="0" fillId="3" borderId="0" xfId="0" applyFill="1"/>
    <xf numFmtId="0" fontId="5" fillId="4" borderId="1" xfId="0" applyFont="1" applyFill="1" applyBorder="1" applyAlignment="1">
      <alignment horizontal="center"/>
    </xf>
    <xf numFmtId="0" fontId="4" fillId="3" borderId="1" xfId="0" applyFont="1" applyFill="1" applyBorder="1"/>
    <xf numFmtId="0" fontId="5" fillId="4" borderId="2" xfId="0" applyFont="1" applyFill="1" applyBorder="1" applyAlignment="1">
      <alignment horizontal="center"/>
    </xf>
    <xf numFmtId="0" fontId="6" fillId="0" borderId="0" xfId="0" applyFont="1"/>
    <xf numFmtId="0" fontId="5" fillId="4" borderId="2" xfId="0" applyFont="1" applyFill="1" applyBorder="1" applyAlignment="1">
      <alignment horizontal="center" vertical="center"/>
    </xf>
    <xf numFmtId="0" fontId="0" fillId="2" borderId="0" xfId="0" applyFill="1" applyAlignment="1">
      <alignment horizontal="center" vertical="center"/>
    </xf>
    <xf numFmtId="0" fontId="4" fillId="3" borderId="0" xfId="0" applyFont="1" applyFill="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0" xfId="0" applyFont="1" applyFill="1" applyAlignment="1">
      <alignment horizontal="center" vertical="center"/>
    </xf>
    <xf numFmtId="0" fontId="4" fillId="3" borderId="0" xfId="0" applyFont="1" applyFill="1" applyAlignment="1">
      <alignment horizontal="center"/>
    </xf>
    <xf numFmtId="0" fontId="4" fillId="5" borderId="5" xfId="0" applyFont="1" applyFill="1" applyBorder="1" applyAlignment="1">
      <alignment horizontal="center"/>
    </xf>
    <xf numFmtId="0" fontId="4" fillId="2" borderId="3" xfId="0" applyFont="1" applyFill="1" applyBorder="1" applyAlignment="1">
      <alignment horizontal="center"/>
    </xf>
    <xf numFmtId="0" fontId="4" fillId="2" borderId="0" xfId="0" applyFont="1" applyFill="1" applyAlignment="1">
      <alignment horizontal="center"/>
    </xf>
    <xf numFmtId="0" fontId="4" fillId="5" borderId="4" xfId="0" applyFont="1" applyFill="1" applyBorder="1" applyAlignment="1">
      <alignment horizontal="center"/>
    </xf>
    <xf numFmtId="165" fontId="0" fillId="2" borderId="0" xfId="0" applyNumberFormat="1" applyFill="1" applyAlignment="1">
      <alignment horizontal="center" vertical="center"/>
    </xf>
    <xf numFmtId="165" fontId="4" fillId="3" borderId="0" xfId="0" applyNumberFormat="1" applyFont="1" applyFill="1" applyAlignment="1">
      <alignment horizontal="center" vertical="center"/>
    </xf>
    <xf numFmtId="165" fontId="5" fillId="4" borderId="2" xfId="0" applyNumberFormat="1" applyFont="1" applyFill="1" applyBorder="1" applyAlignment="1">
      <alignment horizontal="center" vertical="center"/>
    </xf>
    <xf numFmtId="165" fontId="4" fillId="5" borderId="4" xfId="0" applyNumberFormat="1" applyFont="1" applyFill="1" applyBorder="1" applyAlignment="1">
      <alignment horizontal="center" vertical="center"/>
    </xf>
    <xf numFmtId="165" fontId="4" fillId="5" borderId="5" xfId="0" applyNumberFormat="1" applyFont="1" applyFill="1" applyBorder="1" applyAlignment="1">
      <alignment horizontal="center" vertical="center"/>
    </xf>
    <xf numFmtId="165" fontId="4" fillId="2" borderId="3" xfId="0" applyNumberFormat="1" applyFont="1" applyFill="1" applyBorder="1" applyAlignment="1">
      <alignment horizontal="center" vertical="center"/>
    </xf>
    <xf numFmtId="165" fontId="4" fillId="2" borderId="0" xfId="0" applyNumberFormat="1" applyFont="1" applyFill="1" applyAlignment="1">
      <alignment horizontal="center" vertical="center"/>
    </xf>
    <xf numFmtId="165" fontId="0" fillId="0" borderId="0" xfId="0" applyNumberFormat="1"/>
    <xf numFmtId="0" fontId="2" fillId="0" borderId="0" xfId="0" applyNumberFormat="1" applyFont="1" applyAlignment="1">
      <alignment vertical="center"/>
    </xf>
  </cellXfs>
  <cellStyles count="2">
    <cellStyle name="Normal" xfId="0" builtinId="0"/>
    <cellStyle name="Percent" xfId="1" builtinId="5"/>
  </cellStyles>
  <dxfs count="1008">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numFmt numFmtId="13" formatCode="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numFmt numFmtId="13" formatCode="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numFmt numFmtId="13" formatCode="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numFmt numFmtId="13" formatCode="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numFmt numFmtId="13" formatCode="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164" formatCode="&quot;$&quot;#,##0.00"/>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alignment vertical="center"/>
    </dxf>
    <dxf>
      <alignment vertical="center"/>
    </dxf>
    <dxf>
      <alignment vertical="center"/>
    </dxf>
    <dxf>
      <alignment horizontal="general"/>
    </dxf>
    <dxf>
      <alignment horizontal="general"/>
    </dxf>
    <dxf>
      <alignment horizontal="general"/>
    </dxf>
    <dxf>
      <font>
        <sz val="14"/>
      </font>
    </dxf>
    <dxf>
      <font>
        <sz val="14"/>
      </font>
    </dxf>
    <dxf>
      <font>
        <sz val="14"/>
      </font>
    </dxf>
    <dxf>
      <numFmt numFmtId="0" formatCode="General"/>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numFmt numFmtId="0" formatCode="General"/>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numFmt numFmtId="164" formatCode="&quot;$&quot;#,##0.00"/>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numFmt numFmtId="13" formatCode="0%"/>
    </dxf>
    <dxf>
      <numFmt numFmtId="0" formatCode="General"/>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numFmt numFmtId="164" formatCode="&quot;$&quot;#,##0.00"/>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numFmt numFmtId="0" formatCode="General"/>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numFmt numFmtId="164" formatCode="&quot;$&quot;#,##0.00"/>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numFmt numFmtId="164" formatCode="&quot;$&quot;#,##0.00"/>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numFmt numFmtId="0" formatCode="General"/>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numFmt numFmtId="0" formatCode="General"/>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numFmt numFmtId="0" formatCode="General"/>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numFmt numFmtId="0" formatCode="General"/>
    </dxf>
    <dxf>
      <font>
        <sz val="14"/>
      </font>
    </dxf>
    <dxf>
      <font>
        <sz val="14"/>
      </font>
    </dxf>
    <dxf>
      <font>
        <sz val="14"/>
      </font>
    </dxf>
    <dxf>
      <alignment horizontal="general"/>
    </dxf>
    <dxf>
      <alignment horizontal="general"/>
    </dxf>
    <dxf>
      <alignment horizontal="general"/>
    </dxf>
    <dxf>
      <alignment vertical="center"/>
    </dxf>
    <dxf>
      <alignment vertical="center"/>
    </dxf>
    <dxf>
      <alignment vertic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F800]dddd\,\ mmmm\ dd\,\ yyyy"/>
    </dxf>
    <dxf>
      <font>
        <strike val="0"/>
        <outline val="0"/>
        <shadow val="0"/>
        <u val="none"/>
        <vertAlign val="baseline"/>
        <sz val="11"/>
        <color theme="3" tint="0.249977111117893"/>
        <name val="Aptos Narrow"/>
        <family val="2"/>
        <scheme val="minor"/>
      </font>
      <numFmt numFmtId="0" formatCode="General"/>
    </dxf>
  </dxfs>
  <tableStyles count="0" defaultTableStyle="TableStyleMedium2" defaultPivotStyle="PivotStyleLight16"/>
  <colors>
    <mruColors>
      <color rgb="FF203754"/>
      <color rgb="FF20375A"/>
      <color rgb="FFE4E6ED"/>
      <color rgb="FFFAFAFA"/>
      <color rgb="FFE4ECED"/>
      <color rgb="FFF6F6F6"/>
      <color rgb="FF152031"/>
      <color rgb="FFF2F2F2"/>
      <color rgb="FFEFE6ED"/>
      <color rgb="FFEFEF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[Fleet Management Dashboard.xlsx]Pivot!Trip Type </c:name>
    <c:fmtId val="21"/>
  </c:pivotSource>
  <c:chart>
    <c:autoTitleDeleted val="1"/>
    <c:pivotFmts>
      <c:pivotFmt>
        <c:idx val="0"/>
      </c:pivotFmt>
      <c:pivotFmt>
        <c:idx val="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spPr>
          <a:solidFill>
            <a:srgbClr val="20375A"/>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rgbClr val="20375A"/>
          </a:solidFill>
          <a:ln>
            <a:noFill/>
          </a:ln>
          <a:effectLst>
            <a:outerShdw blurRad="63500" sx="102000" sy="102000" algn="ctr" rotWithShape="0">
              <a:prstClr val="black">
                <a:alpha val="20000"/>
              </a:prstClr>
            </a:outerShdw>
          </a:effectLst>
        </c:spPr>
      </c:pivotFmt>
      <c:pivotFmt>
        <c:idx val="17"/>
        <c:spPr>
          <a:solidFill>
            <a:srgbClr val="92D050"/>
          </a:solidFill>
          <a:ln>
            <a:noFill/>
          </a:ln>
          <a:effectLst>
            <a:outerShdw blurRad="63500" sx="102000" sy="102000" algn="ctr" rotWithShape="0">
              <a:prstClr val="black">
                <a:alpha val="20000"/>
              </a:prstClr>
            </a:outerShdw>
          </a:effectLst>
        </c:spPr>
      </c:pivotFmt>
      <c:pivotFmt>
        <c:idx val="18"/>
        <c:spPr>
          <a:solidFill>
            <a:srgbClr val="0070C0"/>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Pivot!$H$4</c:f>
              <c:strCache>
                <c:ptCount val="1"/>
                <c:pt idx="0">
                  <c:v>Total</c:v>
                </c:pt>
              </c:strCache>
            </c:strRef>
          </c:tx>
          <c:spPr>
            <a:solidFill>
              <a:srgbClr val="20375A"/>
            </a:solidFill>
          </c:spPr>
          <c:dPt>
            <c:idx val="0"/>
            <c:bubble3D val="0"/>
            <c:spPr>
              <a:solidFill>
                <a:srgbClr val="20375A"/>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510-4863-B2AF-D8DC4D223C69}"/>
              </c:ext>
            </c:extLst>
          </c:dPt>
          <c:dPt>
            <c:idx val="1"/>
            <c:bubble3D val="0"/>
            <c:spPr>
              <a:solidFill>
                <a:srgbClr val="92D05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510-4863-B2AF-D8DC4D223C69}"/>
              </c:ext>
            </c:extLst>
          </c:dPt>
          <c:dPt>
            <c:idx val="2"/>
            <c:bubble3D val="0"/>
            <c:spPr>
              <a:solidFill>
                <a:srgbClr val="0070C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510-4863-B2AF-D8DC4D223C69}"/>
              </c:ext>
            </c:extLst>
          </c:dPt>
          <c:dLbls>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Pivot!$G$5:$G$8</c:f>
              <c:strCache>
                <c:ptCount val="3"/>
                <c:pt idx="0">
                  <c:v>Close</c:v>
                </c:pt>
                <c:pt idx="1">
                  <c:v>Far</c:v>
                </c:pt>
                <c:pt idx="2">
                  <c:v>Regular</c:v>
                </c:pt>
              </c:strCache>
            </c:strRef>
          </c:cat>
          <c:val>
            <c:numRef>
              <c:f>Pivot!$H$5:$H$8</c:f>
              <c:numCache>
                <c:formatCode>General</c:formatCode>
                <c:ptCount val="3"/>
                <c:pt idx="0">
                  <c:v>16</c:v>
                </c:pt>
                <c:pt idx="1">
                  <c:v>6</c:v>
                </c:pt>
                <c:pt idx="2">
                  <c:v>2</c:v>
                </c:pt>
              </c:numCache>
            </c:numRef>
          </c:val>
          <c:extLst>
            <c:ext xmlns:c16="http://schemas.microsoft.com/office/drawing/2014/chart" uri="{C3380CC4-5D6E-409C-BE32-E72D297353CC}">
              <c16:uniqueId val="{00000006-4510-4863-B2AF-D8DC4D223C69}"/>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dPt>
            <c:idx val="0"/>
            <c:bubble3D val="0"/>
            <c:spPr>
              <a:solidFill>
                <a:srgbClr val="002060"/>
              </a:solidFill>
              <a:ln>
                <a:noFill/>
              </a:ln>
              <a:effectLst/>
            </c:spPr>
            <c:extLst>
              <c:ext xmlns:c16="http://schemas.microsoft.com/office/drawing/2014/chart" uri="{C3380CC4-5D6E-409C-BE32-E72D297353CC}">
                <c16:uniqueId val="{00000001-89E0-4B7D-886E-5FCBB47C33AD}"/>
              </c:ext>
            </c:extLst>
          </c:dPt>
          <c:dPt>
            <c:idx val="1"/>
            <c:bubble3D val="0"/>
            <c:spPr>
              <a:solidFill>
                <a:schemeClr val="bg1">
                  <a:lumMod val="95000"/>
                </a:schemeClr>
              </a:solidFill>
              <a:ln>
                <a:noFill/>
              </a:ln>
              <a:effectLst/>
            </c:spPr>
            <c:extLst>
              <c:ext xmlns:c16="http://schemas.microsoft.com/office/drawing/2014/chart" uri="{C3380CC4-5D6E-409C-BE32-E72D297353CC}">
                <c16:uniqueId val="{00000002-89E0-4B7D-886E-5FCBB47C33AD}"/>
              </c:ext>
            </c:extLst>
          </c:dPt>
          <c:cat>
            <c:strRef>
              <c:f>Pivot!$U$9:$U$10</c:f>
              <c:strCache>
                <c:ptCount val="2"/>
                <c:pt idx="0">
                  <c:v>Salary</c:v>
                </c:pt>
                <c:pt idx="1">
                  <c:v>Wages</c:v>
                </c:pt>
              </c:strCache>
            </c:strRef>
          </c:cat>
          <c:val>
            <c:numRef>
              <c:f>Pivot!$V$9:$V$10</c:f>
              <c:numCache>
                <c:formatCode>General</c:formatCode>
                <c:ptCount val="2"/>
                <c:pt idx="0">
                  <c:v>12100</c:v>
                </c:pt>
                <c:pt idx="1">
                  <c:v>15100</c:v>
                </c:pt>
              </c:numCache>
            </c:numRef>
          </c:val>
          <c:extLst>
            <c:ext xmlns:c16="http://schemas.microsoft.com/office/drawing/2014/chart" uri="{C3380CC4-5D6E-409C-BE32-E72D297353CC}">
              <c16:uniqueId val="{00000000-89E0-4B7D-886E-5FCBB47C33AD}"/>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2"/>
              </a:solidFill>
              <a:ln w="19050">
                <a:solidFill>
                  <a:schemeClr val="lt1"/>
                </a:solidFill>
              </a:ln>
              <a:effectLst/>
            </c:spPr>
            <c:extLst>
              <c:ext xmlns:c16="http://schemas.microsoft.com/office/drawing/2014/chart" uri="{C3380CC4-5D6E-409C-BE32-E72D297353CC}">
                <c16:uniqueId val="{00000001-07F0-4BAC-8779-57A0A2927765}"/>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2-07F0-4BAC-8779-57A0A2927765}"/>
              </c:ext>
            </c:extLst>
          </c:dPt>
          <c:cat>
            <c:strRef>
              <c:f>Pivot!$X$9:$X$10</c:f>
              <c:strCache>
                <c:ptCount val="2"/>
                <c:pt idx="0">
                  <c:v>Wages </c:v>
                </c:pt>
                <c:pt idx="1">
                  <c:v>Salary</c:v>
                </c:pt>
              </c:strCache>
            </c:strRef>
          </c:cat>
          <c:val>
            <c:numRef>
              <c:f>Pivot!$Y$9:$Y$10</c:f>
              <c:numCache>
                <c:formatCode>General</c:formatCode>
                <c:ptCount val="2"/>
                <c:pt idx="0">
                  <c:v>15100</c:v>
                </c:pt>
                <c:pt idx="1">
                  <c:v>12100</c:v>
                </c:pt>
              </c:numCache>
            </c:numRef>
          </c:val>
          <c:extLst>
            <c:ext xmlns:c16="http://schemas.microsoft.com/office/drawing/2014/chart" uri="{C3380CC4-5D6E-409C-BE32-E72D297353CC}">
              <c16:uniqueId val="{00000000-07F0-4BAC-8779-57A0A2927765}"/>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 Management Dashboard.xlsx]Pivot!Monthly Expense</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Pivot!$AB$5</c:f>
              <c:strCache>
                <c:ptCount val="1"/>
                <c:pt idx="0">
                  <c:v>Total</c:v>
                </c:pt>
              </c:strCache>
            </c:strRef>
          </c:tx>
          <c:spPr>
            <a:solidFill>
              <a:schemeClr val="accent1"/>
            </a:solidFill>
            <a:ln>
              <a:noFill/>
            </a:ln>
            <a:effectLst/>
          </c:spPr>
          <c:invertIfNegative val="0"/>
          <c:cat>
            <c:strRef>
              <c:f>Pivot!$AA$6:$AA$18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Pivot!$AB$6:$AB$18</c:f>
              <c:numCache>
                <c:formatCode>"$"#,##0.00</c:formatCode>
                <c:ptCount val="12"/>
                <c:pt idx="0">
                  <c:v>3200</c:v>
                </c:pt>
                <c:pt idx="1">
                  <c:v>2000</c:v>
                </c:pt>
                <c:pt idx="2">
                  <c:v>4000</c:v>
                </c:pt>
                <c:pt idx="3">
                  <c:v>1000</c:v>
                </c:pt>
                <c:pt idx="4">
                  <c:v>1400</c:v>
                </c:pt>
                <c:pt idx="5">
                  <c:v>3600</c:v>
                </c:pt>
                <c:pt idx="6">
                  <c:v>2200</c:v>
                </c:pt>
                <c:pt idx="7">
                  <c:v>2500</c:v>
                </c:pt>
                <c:pt idx="8">
                  <c:v>1000</c:v>
                </c:pt>
                <c:pt idx="9">
                  <c:v>3700</c:v>
                </c:pt>
                <c:pt idx="10">
                  <c:v>1600</c:v>
                </c:pt>
                <c:pt idx="11">
                  <c:v>1000</c:v>
                </c:pt>
              </c:numCache>
            </c:numRef>
          </c:val>
          <c:extLst>
            <c:ext xmlns:c16="http://schemas.microsoft.com/office/drawing/2014/chart" uri="{C3380CC4-5D6E-409C-BE32-E72D297353CC}">
              <c16:uniqueId val="{00000000-8AA5-40F3-8308-A2BB3E77F8C8}"/>
            </c:ext>
          </c:extLst>
        </c:ser>
        <c:dLbls>
          <c:showLegendKey val="0"/>
          <c:showVal val="0"/>
          <c:showCatName val="0"/>
          <c:showSerName val="0"/>
          <c:showPercent val="0"/>
          <c:showBubbleSize val="0"/>
        </c:dLbls>
        <c:gapWidth val="219"/>
        <c:overlap val="-27"/>
        <c:axId val="1117326319"/>
        <c:axId val="1117325839"/>
      </c:barChart>
      <c:catAx>
        <c:axId val="11173263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25839"/>
        <c:crosses val="autoZero"/>
        <c:auto val="1"/>
        <c:lblAlgn val="ctr"/>
        <c:lblOffset val="100"/>
        <c:noMultiLvlLbl val="0"/>
      </c:catAx>
      <c:valAx>
        <c:axId val="1117325839"/>
        <c:scaling>
          <c:orientation val="minMax"/>
        </c:scaling>
        <c:delete val="1"/>
        <c:axPos val="l"/>
        <c:numFmt formatCode="&quot;$&quot;#,##0.00" sourceLinked="1"/>
        <c:majorTickMark val="out"/>
        <c:minorTickMark val="none"/>
        <c:tickLblPos val="nextTo"/>
        <c:crossAx val="11173263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[Fleet Management Dashboard.xlsx]Pivot!Driver Monthly Wage</c:name>
    <c:fmtId val="79"/>
  </c:pivotSource>
  <c:chart>
    <c:autoTitleDeleted val="1"/>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Pivot!$AN$10</c:f>
              <c:strCache>
                <c:ptCount val="1"/>
                <c:pt idx="0">
                  <c:v>Total</c:v>
                </c:pt>
              </c:strCache>
            </c:strRef>
          </c:tx>
          <c:spPr>
            <a:ln w="28575" cap="rnd">
              <a:solidFill>
                <a:schemeClr val="accent6"/>
              </a:solidFill>
              <a:round/>
            </a:ln>
            <a:effectLst/>
          </c:spPr>
          <c:marker>
            <c:symbol val="none"/>
          </c:marker>
          <c:cat>
            <c:strRef>
              <c:f>Pivot!$AM$11:$AM$23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Pivot!$AN$11:$AN$23</c:f>
              <c:numCache>
                <c:formatCode>General</c:formatCode>
                <c:ptCount val="12"/>
                <c:pt idx="0">
                  <c:v>800</c:v>
                </c:pt>
                <c:pt idx="1">
                  <c:v>800</c:v>
                </c:pt>
                <c:pt idx="2">
                  <c:v>2200</c:v>
                </c:pt>
                <c:pt idx="3">
                  <c:v>400</c:v>
                </c:pt>
                <c:pt idx="4">
                  <c:v>600</c:v>
                </c:pt>
                <c:pt idx="5">
                  <c:v>1600</c:v>
                </c:pt>
                <c:pt idx="6">
                  <c:v>800</c:v>
                </c:pt>
                <c:pt idx="7">
                  <c:v>1200</c:v>
                </c:pt>
                <c:pt idx="8">
                  <c:v>400</c:v>
                </c:pt>
                <c:pt idx="9">
                  <c:v>1600</c:v>
                </c:pt>
                <c:pt idx="10">
                  <c:v>400</c:v>
                </c:pt>
                <c:pt idx="11">
                  <c:v>400</c:v>
                </c:pt>
              </c:numCache>
            </c:numRef>
          </c:val>
          <c:smooth val="0"/>
          <c:extLst>
            <c:ext xmlns:c16="http://schemas.microsoft.com/office/drawing/2014/chart" uri="{C3380CC4-5D6E-409C-BE32-E72D297353CC}">
              <c16:uniqueId val="{00000000-871C-4C22-90A9-69DFC42B8CF1}"/>
            </c:ext>
          </c:extLst>
        </c:ser>
        <c:dLbls>
          <c:showLegendKey val="0"/>
          <c:showVal val="0"/>
          <c:showCatName val="0"/>
          <c:showSerName val="0"/>
          <c:showPercent val="0"/>
          <c:showBubbleSize val="0"/>
        </c:dLbls>
        <c:smooth val="0"/>
        <c:axId val="1036182607"/>
        <c:axId val="1036183087"/>
      </c:lineChart>
      <c:catAx>
        <c:axId val="1036182607"/>
        <c:scaling>
          <c:orientation val="minMax"/>
        </c:scaling>
        <c:delete val="1"/>
        <c:axPos val="b"/>
        <c:numFmt formatCode="General" sourceLinked="1"/>
        <c:majorTickMark val="none"/>
        <c:minorTickMark val="none"/>
        <c:tickLblPos val="nextTo"/>
        <c:crossAx val="1036183087"/>
        <c:crosses val="autoZero"/>
        <c:auto val="1"/>
        <c:lblAlgn val="ctr"/>
        <c:lblOffset val="100"/>
        <c:noMultiLvlLbl val="0"/>
      </c:catAx>
      <c:valAx>
        <c:axId val="1036183087"/>
        <c:scaling>
          <c:orientation val="minMax"/>
        </c:scaling>
        <c:delete val="1"/>
        <c:axPos val="l"/>
        <c:numFmt formatCode="General" sourceLinked="1"/>
        <c:majorTickMark val="none"/>
        <c:minorTickMark val="none"/>
        <c:tickLblPos val="nextTo"/>
        <c:crossAx val="1036182607"/>
        <c:crosses val="autoZero"/>
        <c:crossBetween val="between"/>
      </c:valAx>
      <c:spPr>
        <a:solidFill>
          <a:schemeClr val="bg1">
            <a:lumMod val="8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[Fleet Management Dashboard.xlsx]Pivot!Buddy Monthly Wage</c:name>
    <c:fmtId val="72"/>
  </c:pivotSource>
  <c:chart>
    <c:autoTitleDeleted val="1"/>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Pivot!$AQ$10</c:f>
              <c:strCache>
                <c:ptCount val="1"/>
                <c:pt idx="0">
                  <c:v>Total</c:v>
                </c:pt>
              </c:strCache>
            </c:strRef>
          </c:tx>
          <c:spPr>
            <a:ln w="28575" cap="rnd">
              <a:solidFill>
                <a:schemeClr val="accent6"/>
              </a:solidFill>
              <a:round/>
            </a:ln>
            <a:effectLst/>
          </c:spPr>
          <c:marker>
            <c:symbol val="none"/>
          </c:marker>
          <c:cat>
            <c:strRef>
              <c:f>Pivot!$AP$11:$AP$23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Pivot!$AQ$11:$AQ$23</c:f>
              <c:numCache>
                <c:formatCode>General</c:formatCode>
                <c:ptCount val="12"/>
                <c:pt idx="0">
                  <c:v>800</c:v>
                </c:pt>
                <c:pt idx="1">
                  <c:v>200</c:v>
                </c:pt>
                <c:pt idx="2">
                  <c:v>400</c:v>
                </c:pt>
                <c:pt idx="3">
                  <c:v>100</c:v>
                </c:pt>
                <c:pt idx="4">
                  <c:v>100</c:v>
                </c:pt>
                <c:pt idx="5">
                  <c:v>200</c:v>
                </c:pt>
                <c:pt idx="6">
                  <c:v>300</c:v>
                </c:pt>
                <c:pt idx="7">
                  <c:v>300</c:v>
                </c:pt>
                <c:pt idx="8">
                  <c:v>100</c:v>
                </c:pt>
                <c:pt idx="9">
                  <c:v>900</c:v>
                </c:pt>
                <c:pt idx="10">
                  <c:v>400</c:v>
                </c:pt>
                <c:pt idx="11">
                  <c:v>100</c:v>
                </c:pt>
              </c:numCache>
            </c:numRef>
          </c:val>
          <c:smooth val="0"/>
          <c:extLst>
            <c:ext xmlns:c16="http://schemas.microsoft.com/office/drawing/2014/chart" uri="{C3380CC4-5D6E-409C-BE32-E72D297353CC}">
              <c16:uniqueId val="{00000000-0728-4057-9BAF-3B031EEC7FE6}"/>
            </c:ext>
          </c:extLst>
        </c:ser>
        <c:dLbls>
          <c:showLegendKey val="0"/>
          <c:showVal val="0"/>
          <c:showCatName val="0"/>
          <c:showSerName val="0"/>
          <c:showPercent val="0"/>
          <c:showBubbleSize val="0"/>
        </c:dLbls>
        <c:smooth val="0"/>
        <c:axId val="407215663"/>
        <c:axId val="407207503"/>
      </c:lineChart>
      <c:catAx>
        <c:axId val="407215663"/>
        <c:scaling>
          <c:orientation val="minMax"/>
        </c:scaling>
        <c:delete val="1"/>
        <c:axPos val="b"/>
        <c:numFmt formatCode="General" sourceLinked="1"/>
        <c:majorTickMark val="none"/>
        <c:minorTickMark val="none"/>
        <c:tickLblPos val="nextTo"/>
        <c:crossAx val="407207503"/>
        <c:crosses val="autoZero"/>
        <c:auto val="1"/>
        <c:lblAlgn val="ctr"/>
        <c:lblOffset val="100"/>
        <c:noMultiLvlLbl val="0"/>
      </c:catAx>
      <c:valAx>
        <c:axId val="407207503"/>
        <c:scaling>
          <c:orientation val="minMax"/>
        </c:scaling>
        <c:delete val="1"/>
        <c:axPos val="l"/>
        <c:numFmt formatCode="General" sourceLinked="1"/>
        <c:majorTickMark val="none"/>
        <c:minorTickMark val="none"/>
        <c:tickLblPos val="nextTo"/>
        <c:crossAx val="4072156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 Management Dashboard.xlsx]Pivot!Employee Income By Trip Type</c:name>
    <c:fmtId val="33"/>
  </c:pivotSource>
  <c:chart>
    <c:autoTitleDeleted val="0"/>
    <c:pivotFmts>
      <c:pivotFmt>
        <c:idx val="0"/>
        <c:spPr>
          <a:solidFill>
            <a:schemeClr val="tx1">
              <a:lumMod val="65000"/>
              <a:lumOff val="35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badi" panose="020B0604020104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Pivot!$L$4</c:f>
              <c:strCache>
                <c:ptCount val="1"/>
                <c:pt idx="0">
                  <c:v>Sum of Driver wage/trip</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Pivot!$K$5:$K$8</c:f>
              <c:strCache>
                <c:ptCount val="3"/>
                <c:pt idx="0">
                  <c:v>Close</c:v>
                </c:pt>
                <c:pt idx="1">
                  <c:v>Far</c:v>
                </c:pt>
                <c:pt idx="2">
                  <c:v>Regular</c:v>
                </c:pt>
              </c:strCache>
            </c:strRef>
          </c:cat>
          <c:val>
            <c:numRef>
              <c:f>Pivot!$L$5:$L$8</c:f>
              <c:numCache>
                <c:formatCode>General</c:formatCode>
                <c:ptCount val="3"/>
                <c:pt idx="0">
                  <c:v>6400</c:v>
                </c:pt>
                <c:pt idx="1">
                  <c:v>4000</c:v>
                </c:pt>
                <c:pt idx="2">
                  <c:v>800</c:v>
                </c:pt>
              </c:numCache>
            </c:numRef>
          </c:val>
          <c:extLst>
            <c:ext xmlns:c16="http://schemas.microsoft.com/office/drawing/2014/chart" uri="{C3380CC4-5D6E-409C-BE32-E72D297353CC}">
              <c16:uniqueId val="{00000000-5CC8-4000-9699-A23CBBCED27F}"/>
            </c:ext>
          </c:extLst>
        </c:ser>
        <c:ser>
          <c:idx val="1"/>
          <c:order val="1"/>
          <c:tx>
            <c:strRef>
              <c:f>Pivot!$M$4</c:f>
              <c:strCache>
                <c:ptCount val="1"/>
                <c:pt idx="0">
                  <c:v>Sum of Buddy wage/trip</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badi" panose="020B0604020104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Pivot!$K$5:$K$8</c:f>
              <c:strCache>
                <c:ptCount val="3"/>
                <c:pt idx="0">
                  <c:v>Close</c:v>
                </c:pt>
                <c:pt idx="1">
                  <c:v>Far</c:v>
                </c:pt>
                <c:pt idx="2">
                  <c:v>Regular</c:v>
                </c:pt>
              </c:strCache>
            </c:strRef>
          </c:cat>
          <c:val>
            <c:numRef>
              <c:f>Pivot!$M$5:$M$8</c:f>
              <c:numCache>
                <c:formatCode>General</c:formatCode>
                <c:ptCount val="3"/>
                <c:pt idx="0">
                  <c:v>3100</c:v>
                </c:pt>
                <c:pt idx="1">
                  <c:v>600</c:v>
                </c:pt>
                <c:pt idx="2">
                  <c:v>200</c:v>
                </c:pt>
              </c:numCache>
            </c:numRef>
          </c:val>
          <c:extLst>
            <c:ext xmlns:c16="http://schemas.microsoft.com/office/drawing/2014/chart" uri="{C3380CC4-5D6E-409C-BE32-E72D297353CC}">
              <c16:uniqueId val="{00000001-5CC8-4000-9699-A23CBBCED27F}"/>
            </c:ext>
          </c:extLst>
        </c:ser>
        <c:dLbls>
          <c:dLblPos val="outEnd"/>
          <c:showLegendKey val="0"/>
          <c:showVal val="1"/>
          <c:showCatName val="0"/>
          <c:showSerName val="0"/>
          <c:showPercent val="0"/>
          <c:showBubbleSize val="0"/>
        </c:dLbls>
        <c:gapWidth val="79"/>
        <c:overlap val="-40"/>
        <c:axId val="1117352239"/>
        <c:axId val="1117355119"/>
      </c:barChart>
      <c:catAx>
        <c:axId val="111735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55119"/>
        <c:crosses val="autoZero"/>
        <c:auto val="1"/>
        <c:lblAlgn val="ctr"/>
        <c:lblOffset val="100"/>
        <c:noMultiLvlLbl val="0"/>
      </c:catAx>
      <c:valAx>
        <c:axId val="1117355119"/>
        <c:scaling>
          <c:orientation val="minMax"/>
        </c:scaling>
        <c:delete val="1"/>
        <c:axPos val="l"/>
        <c:numFmt formatCode="General" sourceLinked="1"/>
        <c:majorTickMark val="none"/>
        <c:minorTickMark val="none"/>
        <c:tickLblPos val="nextTo"/>
        <c:crossAx val="11173522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 Management Dashboard.xlsx]Pivot!Cargo Type</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58420343895861"/>
          <c:y val="0.11281787630341568"/>
          <c:w val="0.66560476619364606"/>
          <c:h val="0.75942809331681782"/>
        </c:manualLayout>
      </c:layout>
      <c:barChart>
        <c:barDir val="bar"/>
        <c:grouping val="clustered"/>
        <c:varyColors val="0"/>
        <c:ser>
          <c:idx val="0"/>
          <c:order val="0"/>
          <c:tx>
            <c:strRef>
              <c:f>Pivot!$Q$5</c:f>
              <c:strCache>
                <c:ptCount val="1"/>
                <c:pt idx="0">
                  <c:v>Total</c:v>
                </c:pt>
              </c:strCache>
            </c:strRef>
          </c:tx>
          <c:spPr>
            <a:solidFill>
              <a:schemeClr val="tx2"/>
            </a:solidFill>
            <a:ln>
              <a:noFill/>
            </a:ln>
            <a:effectLst/>
          </c:spPr>
          <c:invertIfNegative val="0"/>
          <c:cat>
            <c:strRef>
              <c:f>Pivot!$P$6:$P$8</c:f>
              <c:strCache>
                <c:ptCount val="2"/>
                <c:pt idx="0">
                  <c:v>Woodchip</c:v>
                </c:pt>
                <c:pt idx="1">
                  <c:v>Woodpellet</c:v>
                </c:pt>
              </c:strCache>
            </c:strRef>
          </c:cat>
          <c:val>
            <c:numRef>
              <c:f>Pivot!$Q$6:$Q$8</c:f>
              <c:numCache>
                <c:formatCode>General</c:formatCode>
                <c:ptCount val="2"/>
                <c:pt idx="0">
                  <c:v>12</c:v>
                </c:pt>
                <c:pt idx="1">
                  <c:v>12</c:v>
                </c:pt>
              </c:numCache>
            </c:numRef>
          </c:val>
          <c:extLst>
            <c:ext xmlns:c16="http://schemas.microsoft.com/office/drawing/2014/chart" uri="{C3380CC4-5D6E-409C-BE32-E72D297353CC}">
              <c16:uniqueId val="{00000000-C0DD-49D3-98D6-2EFA93523389}"/>
            </c:ext>
          </c:extLst>
        </c:ser>
        <c:dLbls>
          <c:showLegendKey val="0"/>
          <c:showVal val="0"/>
          <c:showCatName val="0"/>
          <c:showSerName val="0"/>
          <c:showPercent val="0"/>
          <c:showBubbleSize val="0"/>
        </c:dLbls>
        <c:gapWidth val="122"/>
        <c:axId val="1117390639"/>
        <c:axId val="1117382959"/>
      </c:barChart>
      <c:catAx>
        <c:axId val="1117390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82959"/>
        <c:crosses val="autoZero"/>
        <c:auto val="1"/>
        <c:lblAlgn val="ctr"/>
        <c:lblOffset val="100"/>
        <c:noMultiLvlLbl val="0"/>
      </c:catAx>
      <c:valAx>
        <c:axId val="1117382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90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1618218828185614"/>
          <c:y val="1.4395012751487673E-2"/>
          <c:w val="0.80915300189171047"/>
          <c:h val="0.84165485973363563"/>
        </c:manualLayout>
      </c:layout>
      <c:doughnutChart>
        <c:varyColors val="1"/>
        <c:ser>
          <c:idx val="0"/>
          <c:order val="0"/>
          <c:dPt>
            <c:idx val="0"/>
            <c:bubble3D val="0"/>
            <c:spPr>
              <a:solidFill>
                <a:srgbClr val="002060"/>
              </a:solidFill>
              <a:ln>
                <a:noFill/>
              </a:ln>
              <a:effectLst/>
            </c:spPr>
            <c:extLst>
              <c:ext xmlns:c16="http://schemas.microsoft.com/office/drawing/2014/chart" uri="{C3380CC4-5D6E-409C-BE32-E72D297353CC}">
                <c16:uniqueId val="{00000001-6873-4C7E-B052-355E21D77291}"/>
              </c:ext>
            </c:extLst>
          </c:dPt>
          <c:dPt>
            <c:idx val="1"/>
            <c:bubble3D val="0"/>
            <c:spPr>
              <a:solidFill>
                <a:schemeClr val="bg1">
                  <a:lumMod val="95000"/>
                </a:schemeClr>
              </a:solidFill>
              <a:ln>
                <a:noFill/>
              </a:ln>
              <a:effectLst/>
            </c:spPr>
            <c:extLst>
              <c:ext xmlns:c16="http://schemas.microsoft.com/office/drawing/2014/chart" uri="{C3380CC4-5D6E-409C-BE32-E72D297353CC}">
                <c16:uniqueId val="{00000003-6873-4C7E-B052-355E21D77291}"/>
              </c:ext>
            </c:extLst>
          </c:dPt>
          <c:cat>
            <c:strRef>
              <c:f>Pivot!$U$9:$U$10</c:f>
              <c:strCache>
                <c:ptCount val="2"/>
                <c:pt idx="0">
                  <c:v>Salary</c:v>
                </c:pt>
                <c:pt idx="1">
                  <c:v>Wages</c:v>
                </c:pt>
              </c:strCache>
            </c:strRef>
          </c:cat>
          <c:val>
            <c:numRef>
              <c:f>Pivot!$V$9:$V$10</c:f>
              <c:numCache>
                <c:formatCode>General</c:formatCode>
                <c:ptCount val="2"/>
                <c:pt idx="0">
                  <c:v>12100</c:v>
                </c:pt>
                <c:pt idx="1">
                  <c:v>15100</c:v>
                </c:pt>
              </c:numCache>
            </c:numRef>
          </c:val>
          <c:extLst>
            <c:ext xmlns:c16="http://schemas.microsoft.com/office/drawing/2014/chart" uri="{C3380CC4-5D6E-409C-BE32-E72D297353CC}">
              <c16:uniqueId val="{00000004-6873-4C7E-B052-355E21D77291}"/>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891457294915575E-2"/>
          <c:y val="5.7646044210430757E-2"/>
          <c:w val="0.78241657135380838"/>
          <c:h val="0.84147337842131542"/>
        </c:manualLayout>
      </c:layout>
      <c:doughnutChart>
        <c:varyColors val="1"/>
        <c:ser>
          <c:idx val="0"/>
          <c:order val="0"/>
          <c:spPr>
            <a:ln>
              <a:noFill/>
            </a:ln>
          </c:spPr>
          <c:dPt>
            <c:idx val="0"/>
            <c:bubble3D val="0"/>
            <c:spPr>
              <a:solidFill>
                <a:schemeClr val="tx2"/>
              </a:solidFill>
              <a:ln w="19050">
                <a:noFill/>
              </a:ln>
              <a:effectLst/>
            </c:spPr>
            <c:extLst>
              <c:ext xmlns:c16="http://schemas.microsoft.com/office/drawing/2014/chart" uri="{C3380CC4-5D6E-409C-BE32-E72D297353CC}">
                <c16:uniqueId val="{00000001-F3E4-47C7-9FA5-D8F78C10BBA4}"/>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F3E4-47C7-9FA5-D8F78C10BBA4}"/>
              </c:ext>
            </c:extLst>
          </c:dPt>
          <c:cat>
            <c:strRef>
              <c:f>Pivot!$X$9:$X$10</c:f>
              <c:strCache>
                <c:ptCount val="2"/>
                <c:pt idx="0">
                  <c:v>Wages </c:v>
                </c:pt>
                <c:pt idx="1">
                  <c:v>Salary</c:v>
                </c:pt>
              </c:strCache>
            </c:strRef>
          </c:cat>
          <c:val>
            <c:numRef>
              <c:f>Pivot!$Y$9:$Y$10</c:f>
              <c:numCache>
                <c:formatCode>General</c:formatCode>
                <c:ptCount val="2"/>
                <c:pt idx="0">
                  <c:v>15100</c:v>
                </c:pt>
                <c:pt idx="1">
                  <c:v>12100</c:v>
                </c:pt>
              </c:numCache>
            </c:numRef>
          </c:val>
          <c:extLst>
            <c:ext xmlns:c16="http://schemas.microsoft.com/office/drawing/2014/chart" uri="{C3380CC4-5D6E-409C-BE32-E72D297353CC}">
              <c16:uniqueId val="{00000004-F3E4-47C7-9FA5-D8F78C10BBA4}"/>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 Management Dashboard.xlsx]Pivot!Monthly Expense</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Pivot!$AB$5</c:f>
              <c:strCache>
                <c:ptCount val="1"/>
                <c:pt idx="0">
                  <c:v>Total</c:v>
                </c:pt>
              </c:strCache>
            </c:strRef>
          </c:tx>
          <c:spPr>
            <a:solidFill>
              <a:schemeClr val="tx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Pivot!$AA$6:$AA$18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Pivot!$AB$6:$AB$18</c:f>
              <c:numCache>
                <c:formatCode>"$"#,##0.00</c:formatCode>
                <c:ptCount val="12"/>
                <c:pt idx="0">
                  <c:v>3200</c:v>
                </c:pt>
                <c:pt idx="1">
                  <c:v>2000</c:v>
                </c:pt>
                <c:pt idx="2">
                  <c:v>4000</c:v>
                </c:pt>
                <c:pt idx="3">
                  <c:v>1000</c:v>
                </c:pt>
                <c:pt idx="4">
                  <c:v>1400</c:v>
                </c:pt>
                <c:pt idx="5">
                  <c:v>3600</c:v>
                </c:pt>
                <c:pt idx="6">
                  <c:v>2200</c:v>
                </c:pt>
                <c:pt idx="7">
                  <c:v>2500</c:v>
                </c:pt>
                <c:pt idx="8">
                  <c:v>1000</c:v>
                </c:pt>
                <c:pt idx="9">
                  <c:v>3700</c:v>
                </c:pt>
                <c:pt idx="10">
                  <c:v>1600</c:v>
                </c:pt>
                <c:pt idx="11">
                  <c:v>1000</c:v>
                </c:pt>
              </c:numCache>
            </c:numRef>
          </c:val>
          <c:extLst>
            <c:ext xmlns:c16="http://schemas.microsoft.com/office/drawing/2014/chart" uri="{C3380CC4-5D6E-409C-BE32-E72D297353CC}">
              <c16:uniqueId val="{00000000-9915-4BAF-A8D8-3E2943C5B9A5}"/>
            </c:ext>
          </c:extLst>
        </c:ser>
        <c:dLbls>
          <c:showLegendKey val="0"/>
          <c:showVal val="0"/>
          <c:showCatName val="0"/>
          <c:showSerName val="0"/>
          <c:showPercent val="0"/>
          <c:showBubbleSize val="0"/>
        </c:dLbls>
        <c:gapWidth val="129"/>
        <c:overlap val="-27"/>
        <c:axId val="1117326319"/>
        <c:axId val="1117325839"/>
      </c:barChart>
      <c:catAx>
        <c:axId val="11173263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25839"/>
        <c:crosses val="autoZero"/>
        <c:auto val="1"/>
        <c:lblAlgn val="ctr"/>
        <c:lblOffset val="100"/>
        <c:noMultiLvlLbl val="0"/>
      </c:catAx>
      <c:valAx>
        <c:axId val="1117325839"/>
        <c:scaling>
          <c:orientation val="minMax"/>
        </c:scaling>
        <c:delete val="1"/>
        <c:axPos val="l"/>
        <c:numFmt formatCode="&quot;$&quot;#,##0.00" sourceLinked="1"/>
        <c:majorTickMark val="out"/>
        <c:minorTickMark val="none"/>
        <c:tickLblPos val="nextTo"/>
        <c:crossAx val="11173263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[Fleet Management Dashboard.xlsx]Pivot!Monthly Trips</c:name>
    <c:fmtId val="49"/>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showDataLabelsRange val="1"/>
            </c:ext>
          </c:extLst>
        </c:dLbl>
      </c:pivotFmt>
      <c:pivotFmt>
        <c:idx val="2"/>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Lst>
        </c:dLbl>
      </c:pivotFmt>
      <c:pivotFmt>
        <c:idx val="3"/>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8F0AF4E-013A-4D14-BBD2-2ED9433AE06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4"/>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48ADEDF-EFBD-429E-9850-0B5A6C1C2C8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5"/>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B13996B-90D9-4FD4-9FCB-7DA8BE43C83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6"/>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60EE90-AAF8-4006-BD4F-1FBB962D34A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7"/>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DD300C4-5F01-4BA0-9696-0D6CDE7B47D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8"/>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9A2C5F9-C31A-4C48-AA8F-7F978F8FCEA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9"/>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4AA9666-7D8D-4F8E-B1E5-A23548417F5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0"/>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FAE0A6A-CB98-4B7C-BB43-745C8311AF9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1"/>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8A1BE4-C07F-4D3F-98E9-003F7AE036B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2"/>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27DE65C-4CE8-442C-B817-AC0514BF936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3"/>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03D8095-CF5D-40F7-9446-87E02740201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showDataLabelsRange val="1"/>
            </c:ext>
          </c:extLst>
        </c:dLbl>
      </c:pivotFmt>
      <c:pivotFmt>
        <c:idx val="15"/>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8F0AF4E-013A-4D14-BBD2-2ED9433AE06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6"/>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48ADEDF-EFBD-429E-9850-0B5A6C1C2C8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7"/>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B13996B-90D9-4FD4-9FCB-7DA8BE43C83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8"/>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60EE90-AAF8-4006-BD4F-1FBB962D34A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9"/>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DD300C4-5F01-4BA0-9696-0D6CDE7B47D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0"/>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9A2C5F9-C31A-4C48-AA8F-7F978F8FCEA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1"/>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4AA9666-7D8D-4F8E-B1E5-A23548417F5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2"/>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FAE0A6A-CB98-4B7C-BB43-745C8311AF9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3"/>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8A1BE4-C07F-4D3F-98E9-003F7AE036B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4"/>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27DE65C-4CE8-442C-B817-AC0514BF936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5"/>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03D8095-CF5D-40F7-9446-87E02740201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txPr>
          <c:dLblPos val="ct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Lst>
        </c:dLbl>
      </c:pivotFmt>
      <c:pivotFmt>
        <c:idx val="28"/>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eparator>
</c:separator>
          <c:extLst>
            <c:ext xmlns:c15="http://schemas.microsoft.com/office/drawing/2012/chart" uri="{CE6537A1-D6FC-4f65-9D91-7224C49458BB}">
              <c15:showDataLabelsRange val="1"/>
            </c:ext>
          </c:extLst>
        </c:dLbl>
      </c:pivotFmt>
      <c:pivotFmt>
        <c:idx val="29"/>
        <c:spPr>
          <a:ln w="28575" cap="rnd">
            <a:noFill/>
            <a:round/>
          </a:ln>
          <a:effectLst/>
        </c:spPr>
        <c:marker>
          <c:symbol val="none"/>
        </c:marker>
        <c:dLbl>
          <c:idx val="0"/>
          <c:layout>
            <c:manualLayout>
              <c:x val="-5.165207338135111E-2"/>
              <c:y val="-0.205286108684404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EBC7E5-94DB-46CE-B46B-AA553BD2826E}" type="CELLRANGE">
                  <a:rPr lang="en-US"/>
                  <a:pPr>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0"/>
        <c:spPr>
          <a:ln w="28575" cap="rnd">
            <a:noFill/>
            <a:round/>
          </a:ln>
          <a:effectLst/>
        </c:spPr>
        <c:marker>
          <c:symbol val="none"/>
        </c:marker>
        <c:dLbl>
          <c:idx val="0"/>
          <c:layout>
            <c:manualLayout>
              <c:x val="-5.9338697799008674E-2"/>
              <c:y val="-0.2658771978185087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727814F-4F61-4A51-A5E0-AA9C12F607C1}" type="CELLRANGE">
                  <a:rPr lang="en-US"/>
                  <a:pPr>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1"/>
        <c:spPr>
          <a:ln w="28575" cap="rnd">
            <a:noFill/>
            <a:round/>
          </a:ln>
          <a:effectLst/>
        </c:spPr>
        <c:marker>
          <c:symbol val="none"/>
        </c:marker>
        <c:dLbl>
          <c:idx val="0"/>
          <c:layout>
            <c:manualLayout>
              <c:x val="-4.4618452674371735E-2"/>
              <c:y val="-0.1716243924987913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1BB945F-298D-4377-A311-03D0B947BB88}" type="CELLRANGE">
                  <a:rPr lang="en-US"/>
                  <a:pPr>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2"/>
        <c:spPr>
          <a:ln w="28575" cap="rnd">
            <a:no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C8C1A5D-BBF4-438E-AF67-EFB22AA22379}" type="CELLRANGE">
                  <a:rPr lang="en-AU"/>
                  <a:pPr>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3"/>
        <c:spPr>
          <a:ln w="28575" cap="rnd">
            <a:noFill/>
            <a:round/>
          </a:ln>
          <a:effectLst/>
        </c:spPr>
        <c:marker>
          <c:symbol val="none"/>
        </c:marker>
        <c:dLbl>
          <c:idx val="0"/>
          <c:layout>
            <c:manualLayout>
              <c:x val="-5.03309348095662E-2"/>
              <c:y val="-6.390690070482868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300618B-3A44-451A-BC85-2342448E202A}" type="CELLRANGE">
                  <a:rPr lang="en-US"/>
                  <a:pPr>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4"/>
        <c:spPr>
          <a:ln w="28575" cap="rnd">
            <a:noFill/>
            <a:round/>
          </a:ln>
          <a:effectLst/>
        </c:spPr>
        <c:marker>
          <c:symbol val="none"/>
        </c:marker>
        <c:dLbl>
          <c:idx val="0"/>
          <c:layout>
            <c:manualLayout>
              <c:x val="-3.363654740246614E-2"/>
              <c:y val="-0.1985537654472820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6D77153-B3A6-43F5-9034-809ACB08F030}" type="CELLRANGE">
                  <a:rPr lang="en-US"/>
                  <a:pPr>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5"/>
        <c:spPr>
          <a:ln w="28575" cap="rnd">
            <a:noFill/>
            <a:round/>
          </a:ln>
          <a:effectLst/>
        </c:spPr>
        <c:marker>
          <c:symbol val="none"/>
        </c:marker>
        <c:dLbl>
          <c:idx val="0"/>
          <c:layout>
            <c:manualLayout>
              <c:x val="-5.2492797927032389E-2"/>
              <c:y val="-0.2658771978185087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9002C7-0346-4F86-8D27-8BE53E0964A2}" type="CELLRANGE">
                  <a:rPr lang="en-US"/>
                  <a:pPr>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6"/>
        <c:spPr>
          <a:ln w="28575" cap="rnd">
            <a:noFill/>
            <a:round/>
          </a:ln>
          <a:effectLst/>
        </c:spPr>
        <c:marker>
          <c:symbol val="none"/>
        </c:marker>
        <c:dLbl>
          <c:idx val="0"/>
          <c:layout>
            <c:manualLayout>
              <c:x val="-5.0623628000666714E-2"/>
              <c:y val="-0.1581597060245460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9E0E1A-C18A-4FFF-A8DC-E3C013FA5E99}" type="CELLRANGE">
                  <a:rPr lang="en-US"/>
                  <a:pPr>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7"/>
        <c:spPr>
          <a:ln w="28575" cap="rnd">
            <a:noFill/>
            <a:round/>
          </a:ln>
          <a:effectLst/>
        </c:spPr>
        <c:marker>
          <c:symbol val="none"/>
        </c:marker>
        <c:dLbl>
          <c:idx val="0"/>
          <c:layout>
            <c:manualLayout>
              <c:x val="-5.6336110135861289E-2"/>
              <c:y val="2.361356137776609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D98B899-9B9E-4683-96E4-F094463EA0FE}" type="CELLRANGE">
                  <a:rPr lang="en-US"/>
                  <a:pPr>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8"/>
        <c:spPr>
          <a:ln w="28575" cap="rnd">
            <a:noFill/>
            <a:round/>
          </a:ln>
          <a:effectLst/>
        </c:spPr>
        <c:marker>
          <c:symbol val="none"/>
        </c:marker>
        <c:dLbl>
          <c:idx val="0"/>
          <c:layout>
            <c:manualLayout>
              <c:x val="-4.4618452674371735E-2"/>
              <c:y val="-0.1514273627874233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F15D1B-B4D1-47C4-8509-69EC9DA8E3D2}" type="CELLRANGE">
                  <a:rPr lang="en-US"/>
                  <a:pPr>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9"/>
        <c:spPr>
          <a:ln w="28575" cap="rnd">
            <a:noFill/>
            <a:round/>
          </a:ln>
          <a:effectLst/>
        </c:spPr>
        <c:marker>
          <c:symbol val="none"/>
        </c:marker>
        <c:dLbl>
          <c:idx val="0"/>
          <c:layout>
            <c:manualLayout>
              <c:x val="-2.4628784413023665E-2"/>
              <c:y val="-8.4103930416196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B6968EA-0332-4EBF-B97C-961E83719386}" type="CELLRANGE">
                  <a:rPr lang="en-US"/>
                  <a:pPr>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4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1"/>
        <c:spPr>
          <a:ln w="28575" cap="rnd">
            <a:no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Lst>
        </c:dLbl>
      </c:pivotFmt>
      <c:pivotFmt>
        <c:idx val="42"/>
        <c:spPr>
          <a:ln w="28575" cap="rnd">
            <a:solidFill>
              <a:schemeClr val="accent6">
                <a:tint val="77000"/>
              </a:schemeClr>
            </a:solidFill>
            <a:round/>
          </a:ln>
          <a:effectLst/>
        </c:spPr>
        <c:marker>
          <c:symbol val="none"/>
        </c:marker>
        <c:dLbl>
          <c:idx val="0"/>
          <c:layout>
            <c:manualLayout>
              <c:x val="-1.801552597888496E-2"/>
              <c:y val="-6.73234323712267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3"/>
        <c:spPr>
          <a:ln w="28575" cap="rnd">
            <a:solidFill>
              <a:schemeClr val="accent6">
                <a:tint val="77000"/>
              </a:schemeClr>
            </a:solidFill>
            <a:round/>
          </a:ln>
          <a:effectLst/>
        </c:spPr>
        <c:marker>
          <c:symbol val="none"/>
        </c:marker>
        <c:dLbl>
          <c:idx val="0"/>
          <c:layout>
            <c:manualLayout>
              <c:x val="-3.6031051957769906E-2"/>
              <c:y val="-7.40557756083493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4"/>
        <c:spPr>
          <a:ln w="28575" cap="rnd">
            <a:solidFill>
              <a:schemeClr val="accent6">
                <a:tint val="77000"/>
              </a:schemeClr>
            </a:solidFill>
            <a:round/>
          </a:ln>
          <a:effectLst/>
        </c:spPr>
        <c:marker>
          <c:symbol val="none"/>
        </c:marker>
        <c:dLbl>
          <c:idx val="0"/>
          <c:layout>
            <c:manualLayout>
              <c:x val="-2.7023288968327428E-2"/>
              <c:y val="-4.71264026598587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5"/>
        <c:spPr>
          <a:ln w="28575" cap="rnd">
            <a:solidFill>
              <a:schemeClr val="accent6">
                <a:tint val="77000"/>
              </a:schemeClr>
            </a:solidFill>
            <a:round/>
          </a:ln>
          <a:effectLst/>
        </c:spPr>
        <c:marker>
          <c:symbol val="none"/>
        </c:marker>
        <c:dLbl>
          <c:idx val="0"/>
          <c:layout>
            <c:manualLayout>
              <c:x val="0"/>
              <c:y val="-4.03940594227360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6"/>
        <c:spPr>
          <a:ln w="28575" cap="rnd">
            <a:solidFill>
              <a:schemeClr val="accent6">
                <a:tint val="77000"/>
              </a:schemeClr>
            </a:solidFill>
            <a:round/>
          </a:ln>
          <a:effectLst/>
        </c:spPr>
        <c:marker>
          <c:symbol val="none"/>
        </c:marker>
        <c:dLbl>
          <c:idx val="0"/>
          <c:layout>
            <c:manualLayout>
              <c:x val="-3.9033639620917451E-2"/>
              <c:y val="-4.71264026598587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7"/>
        <c:spPr>
          <a:ln w="28575" cap="rnd">
            <a:solidFill>
              <a:schemeClr val="accent6">
                <a:tint val="77000"/>
              </a:schemeClr>
            </a:solidFill>
            <a:round/>
          </a:ln>
          <a:effectLst/>
        </c:spPr>
        <c:marker>
          <c:symbol val="none"/>
        </c:marker>
        <c:dLbl>
          <c:idx val="0"/>
          <c:layout>
            <c:manualLayout>
              <c:x val="-2.1018113642032446E-2"/>
              <c:y val="-8.07881188454720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8"/>
        <c:spPr>
          <a:ln w="28575" cap="rnd">
            <a:solidFill>
              <a:schemeClr val="accent6">
                <a:tint val="77000"/>
              </a:schemeClr>
            </a:solidFill>
            <a:round/>
          </a:ln>
          <a:effectLst/>
        </c:spPr>
        <c:marker>
          <c:symbol val="none"/>
        </c:marker>
        <c:dLbl>
          <c:idx val="0"/>
          <c:layout>
            <c:manualLayout>
              <c:x val="-2.7023288968327428E-2"/>
              <c:y val="-8.75204620825947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9"/>
        <c:spPr>
          <a:ln w="28575" cap="rnd">
            <a:solidFill>
              <a:schemeClr val="accent6">
                <a:tint val="77000"/>
              </a:schemeClr>
            </a:solidFill>
            <a:round/>
          </a:ln>
          <a:effectLst/>
        </c:spPr>
        <c:marker>
          <c:symbol val="none"/>
        </c:marker>
        <c:dLbl>
          <c:idx val="0"/>
          <c:layout>
            <c:manualLayout>
              <c:x val="-3.6031051957770018E-2"/>
              <c:y val="-8.07881188454720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0"/>
        <c:spPr>
          <a:ln w="28575" cap="rnd">
            <a:solidFill>
              <a:schemeClr val="accent6">
                <a:tint val="77000"/>
              </a:schemeClr>
            </a:solidFill>
            <a:round/>
          </a:ln>
          <a:effectLst/>
        </c:spPr>
        <c:marker>
          <c:symbol val="none"/>
        </c:marker>
        <c:dLbl>
          <c:idx val="0"/>
          <c:layout>
            <c:manualLayout>
              <c:x val="-3.0025876631474921E-2"/>
              <c:y val="-8.75204620825947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1"/>
        <c:spPr>
          <a:ln w="28575" cap="rnd">
            <a:solidFill>
              <a:schemeClr val="accent6">
                <a:tint val="77000"/>
              </a:schemeClr>
            </a:solidFill>
            <a:round/>
          </a:ln>
          <a:effectLst/>
        </c:spPr>
        <c:marker>
          <c:symbol val="none"/>
        </c:marker>
        <c:dLbl>
          <c:idx val="0"/>
          <c:layout>
            <c:manualLayout>
              <c:x val="-3.0025876631474921E-2"/>
              <c:y val="-6.73234323712267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2"/>
        <c:spPr>
          <a:ln w="28575" cap="rnd">
            <a:solidFill>
              <a:schemeClr val="accent6">
                <a:tint val="77000"/>
              </a:schemeClr>
            </a:solidFill>
            <a:round/>
          </a:ln>
          <a:effectLst/>
        </c:spPr>
        <c:marker>
          <c:symbol val="none"/>
        </c:marker>
        <c:dLbl>
          <c:idx val="0"/>
          <c:layout>
            <c:manualLayout>
              <c:x val="-6.0051753262949838E-3"/>
              <c:y val="-7.40557756083494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3"/>
        <c:spPr>
          <a:ln w="28575" cap="rnd">
            <a:solidFill>
              <a:schemeClr val="accent6">
                <a:tint val="77000"/>
              </a:schemeClr>
            </a:solidFill>
            <a:round/>
          </a:ln>
          <a:effectLst/>
        </c:spPr>
        <c:marker>
          <c:symbol val="none"/>
        </c:marker>
        <c:dLbl>
          <c:idx val="0"/>
          <c:layout>
            <c:manualLayout>
              <c:x val="-2.4020701305179935E-2"/>
              <c:y val="-6.05910891341040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2.1205583962185841E-2"/>
          <c:y val="7.592849351238036E-2"/>
          <c:w val="0.93335387897598732"/>
          <c:h val="0.84814301297523931"/>
        </c:manualLayout>
      </c:layout>
      <c:lineChart>
        <c:grouping val="standard"/>
        <c:varyColors val="0"/>
        <c:ser>
          <c:idx val="0"/>
          <c:order val="0"/>
          <c:tx>
            <c:strRef>
              <c:f>Pivot!$AJ$6:$AJ$17</c:f>
              <c:strCache>
                <c:ptCount val="1"/>
                <c:pt idx="0">
                  <c:v>Percentage Difference</c:v>
                </c:pt>
              </c:strCache>
            </c:strRef>
          </c:tx>
          <c:spPr>
            <a:ln w="28575" cap="rnd">
              <a:noFill/>
              <a:round/>
            </a:ln>
            <a:effectLst/>
          </c:spPr>
          <c:marker>
            <c:symbol val="none"/>
          </c:marker>
          <c:dPt>
            <c:idx val="1"/>
            <c:marker>
              <c:symbol val="none"/>
            </c:marker>
            <c:bubble3D val="0"/>
            <c:spPr>
              <a:ln w="28575" cap="rnd">
                <a:noFill/>
                <a:round/>
              </a:ln>
              <a:effectLst/>
            </c:spPr>
            <c:extLst>
              <c:ext xmlns:c16="http://schemas.microsoft.com/office/drawing/2014/chart" uri="{C3380CC4-5D6E-409C-BE32-E72D297353CC}">
                <c16:uniqueId val="{00000001-C047-4584-B0D8-B412A5B3C868}"/>
              </c:ext>
            </c:extLst>
          </c:dPt>
          <c:dPt>
            <c:idx val="2"/>
            <c:marker>
              <c:symbol val="none"/>
            </c:marker>
            <c:bubble3D val="0"/>
            <c:spPr>
              <a:ln w="28575" cap="rnd">
                <a:noFill/>
                <a:round/>
              </a:ln>
              <a:effectLst/>
            </c:spPr>
            <c:extLst>
              <c:ext xmlns:c16="http://schemas.microsoft.com/office/drawing/2014/chart" uri="{C3380CC4-5D6E-409C-BE32-E72D297353CC}">
                <c16:uniqueId val="{00000002-C047-4584-B0D8-B412A5B3C868}"/>
              </c:ext>
            </c:extLst>
          </c:dPt>
          <c:dPt>
            <c:idx val="3"/>
            <c:marker>
              <c:symbol val="none"/>
            </c:marker>
            <c:bubble3D val="0"/>
            <c:spPr>
              <a:ln w="28575" cap="rnd">
                <a:noFill/>
                <a:round/>
              </a:ln>
              <a:effectLst/>
            </c:spPr>
            <c:extLst>
              <c:ext xmlns:c16="http://schemas.microsoft.com/office/drawing/2014/chart" uri="{C3380CC4-5D6E-409C-BE32-E72D297353CC}">
                <c16:uniqueId val="{00000003-C047-4584-B0D8-B412A5B3C868}"/>
              </c:ext>
            </c:extLst>
          </c:dPt>
          <c:dPt>
            <c:idx val="4"/>
            <c:marker>
              <c:symbol val="none"/>
            </c:marker>
            <c:bubble3D val="0"/>
            <c:spPr>
              <a:ln w="28575" cap="rnd">
                <a:noFill/>
                <a:round/>
              </a:ln>
              <a:effectLst/>
            </c:spPr>
            <c:extLst>
              <c:ext xmlns:c16="http://schemas.microsoft.com/office/drawing/2014/chart" uri="{C3380CC4-5D6E-409C-BE32-E72D297353CC}">
                <c16:uniqueId val="{00000004-C047-4584-B0D8-B412A5B3C868}"/>
              </c:ext>
            </c:extLst>
          </c:dPt>
          <c:dPt>
            <c:idx val="5"/>
            <c:marker>
              <c:symbol val="none"/>
            </c:marker>
            <c:bubble3D val="0"/>
            <c:spPr>
              <a:ln w="28575" cap="rnd">
                <a:noFill/>
                <a:round/>
              </a:ln>
              <a:effectLst/>
            </c:spPr>
            <c:extLst>
              <c:ext xmlns:c16="http://schemas.microsoft.com/office/drawing/2014/chart" uri="{C3380CC4-5D6E-409C-BE32-E72D297353CC}">
                <c16:uniqueId val="{00000005-C047-4584-B0D8-B412A5B3C868}"/>
              </c:ext>
            </c:extLst>
          </c:dPt>
          <c:dPt>
            <c:idx val="6"/>
            <c:marker>
              <c:symbol val="none"/>
            </c:marker>
            <c:bubble3D val="0"/>
            <c:spPr>
              <a:ln w="28575" cap="rnd">
                <a:noFill/>
                <a:round/>
              </a:ln>
              <a:effectLst/>
            </c:spPr>
            <c:extLst>
              <c:ext xmlns:c16="http://schemas.microsoft.com/office/drawing/2014/chart" uri="{C3380CC4-5D6E-409C-BE32-E72D297353CC}">
                <c16:uniqueId val="{00000006-C047-4584-B0D8-B412A5B3C868}"/>
              </c:ext>
            </c:extLst>
          </c:dPt>
          <c:dPt>
            <c:idx val="7"/>
            <c:marker>
              <c:symbol val="none"/>
            </c:marker>
            <c:bubble3D val="0"/>
            <c:spPr>
              <a:ln w="28575" cap="rnd">
                <a:noFill/>
                <a:round/>
              </a:ln>
              <a:effectLst/>
            </c:spPr>
            <c:extLst>
              <c:ext xmlns:c16="http://schemas.microsoft.com/office/drawing/2014/chart" uri="{C3380CC4-5D6E-409C-BE32-E72D297353CC}">
                <c16:uniqueId val="{00000007-C047-4584-B0D8-B412A5B3C868}"/>
              </c:ext>
            </c:extLst>
          </c:dPt>
          <c:dPt>
            <c:idx val="8"/>
            <c:marker>
              <c:symbol val="none"/>
            </c:marker>
            <c:bubble3D val="0"/>
            <c:spPr>
              <a:ln w="28575" cap="rnd">
                <a:noFill/>
                <a:round/>
              </a:ln>
              <a:effectLst/>
            </c:spPr>
            <c:extLst>
              <c:ext xmlns:c16="http://schemas.microsoft.com/office/drawing/2014/chart" uri="{C3380CC4-5D6E-409C-BE32-E72D297353CC}">
                <c16:uniqueId val="{00000008-C047-4584-B0D8-B412A5B3C868}"/>
              </c:ext>
            </c:extLst>
          </c:dPt>
          <c:dPt>
            <c:idx val="9"/>
            <c:marker>
              <c:symbol val="none"/>
            </c:marker>
            <c:bubble3D val="0"/>
            <c:spPr>
              <a:ln w="28575" cap="rnd">
                <a:noFill/>
                <a:round/>
              </a:ln>
              <a:effectLst/>
            </c:spPr>
            <c:extLst>
              <c:ext xmlns:c16="http://schemas.microsoft.com/office/drawing/2014/chart" uri="{C3380CC4-5D6E-409C-BE32-E72D297353CC}">
                <c16:uniqueId val="{00000009-C047-4584-B0D8-B412A5B3C868}"/>
              </c:ext>
            </c:extLst>
          </c:dPt>
          <c:dPt>
            <c:idx val="10"/>
            <c:marker>
              <c:symbol val="none"/>
            </c:marker>
            <c:bubble3D val="0"/>
            <c:spPr>
              <a:ln w="28575" cap="rnd">
                <a:noFill/>
                <a:round/>
              </a:ln>
              <a:effectLst/>
            </c:spPr>
            <c:extLst>
              <c:ext xmlns:c16="http://schemas.microsoft.com/office/drawing/2014/chart" uri="{C3380CC4-5D6E-409C-BE32-E72D297353CC}">
                <c16:uniqueId val="{0000000A-C047-4584-B0D8-B412A5B3C868}"/>
              </c:ext>
            </c:extLst>
          </c:dPt>
          <c:dPt>
            <c:idx val="11"/>
            <c:marker>
              <c:symbol val="none"/>
            </c:marker>
            <c:bubble3D val="0"/>
            <c:spPr>
              <a:ln w="28575" cap="rnd">
                <a:noFill/>
                <a:round/>
              </a:ln>
              <a:effectLst/>
            </c:spPr>
            <c:extLst>
              <c:ext xmlns:c16="http://schemas.microsoft.com/office/drawing/2014/chart" uri="{C3380CC4-5D6E-409C-BE32-E72D297353CC}">
                <c16:uniqueId val="{0000000B-C047-4584-B0D8-B412A5B3C868}"/>
              </c:ext>
            </c:extLst>
          </c:dPt>
          <c:dLbls>
            <c:dLbl>
              <c:idx val="0"/>
              <c:tx>
                <c:rich>
                  <a:bodyPr/>
                  <a:lstStyle/>
                  <a:p>
                    <a:endParaRPr lang="en-AU"/>
                  </a:p>
                </c:rich>
              </c:tx>
              <c:dLblPos val="t"/>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00-C047-4584-B0D8-B412A5B3C868}"/>
                </c:ext>
              </c:extLst>
            </c:dLbl>
            <c:dLbl>
              <c:idx val="1"/>
              <c:layout>
                <c:manualLayout>
                  <c:x val="-5.165207338135111E-2"/>
                  <c:y val="-0.20528610868440464"/>
                </c:manualLayout>
              </c:layout>
              <c:tx>
                <c:rich>
                  <a:bodyPr/>
                  <a:lstStyle/>
                  <a:p>
                    <a:fld id="{2DEBC7E5-94DB-46CE-B46B-AA553BD2826E}" type="CELLRANGE">
                      <a:rPr lang="en-US"/>
                      <a:pPr/>
                      <a:t>[CELLRANGE]</a:t>
                    </a:fld>
                    <a:endParaRPr lang="en-AU"/>
                  </a:p>
                </c:rich>
              </c:tx>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C047-4584-B0D8-B412A5B3C868}"/>
                </c:ext>
              </c:extLst>
            </c:dLbl>
            <c:dLbl>
              <c:idx val="2"/>
              <c:layout>
                <c:manualLayout>
                  <c:x val="-5.9338697799008674E-2"/>
                  <c:y val="-0.26587719781850877"/>
                </c:manualLayout>
              </c:layout>
              <c:tx>
                <c:rich>
                  <a:bodyPr/>
                  <a:lstStyle/>
                  <a:p>
                    <a:fld id="{C727814F-4F61-4A51-A5E0-AA9C12F607C1}" type="CELLRANGE">
                      <a:rPr lang="en-US"/>
                      <a:pPr/>
                      <a:t>[CELLRANGE]</a:t>
                    </a:fld>
                    <a:endParaRPr lang="en-AU"/>
                  </a:p>
                </c:rich>
              </c:tx>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C047-4584-B0D8-B412A5B3C868}"/>
                </c:ext>
              </c:extLst>
            </c:dLbl>
            <c:dLbl>
              <c:idx val="3"/>
              <c:layout>
                <c:manualLayout>
                  <c:x val="-4.4618452674371735E-2"/>
                  <c:y val="-0.17162439249879136"/>
                </c:manualLayout>
              </c:layout>
              <c:tx>
                <c:rich>
                  <a:bodyPr/>
                  <a:lstStyle/>
                  <a:p>
                    <a:fld id="{C1BB945F-298D-4377-A311-03D0B947BB88}" type="CELLRANGE">
                      <a:rPr lang="en-US"/>
                      <a:pPr/>
                      <a:t>[CELLRANGE]</a:t>
                    </a:fld>
                    <a:endParaRPr lang="en-AU"/>
                  </a:p>
                </c:rich>
              </c:tx>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C047-4584-B0D8-B412A5B3C868}"/>
                </c:ext>
              </c:extLst>
            </c:dLbl>
            <c:dLbl>
              <c:idx val="4"/>
              <c:tx>
                <c:rich>
                  <a:bodyPr/>
                  <a:lstStyle/>
                  <a:p>
                    <a:fld id="{8C8C1A5D-BBF4-438E-AF67-EFB22AA22379}" type="CELLRANGE">
                      <a:rPr lang="en-AU"/>
                      <a:pPr/>
                      <a:t>[CELLRANGE]</a:t>
                    </a:fld>
                    <a:endParaRPr lang="en-AU"/>
                  </a:p>
                </c:rich>
              </c:tx>
              <c:dLblPos val="t"/>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047-4584-B0D8-B412A5B3C868}"/>
                </c:ext>
              </c:extLst>
            </c:dLbl>
            <c:dLbl>
              <c:idx val="5"/>
              <c:layout>
                <c:manualLayout>
                  <c:x val="-5.03309348095662E-2"/>
                  <c:y val="-6.3906900704828684E-2"/>
                </c:manualLayout>
              </c:layout>
              <c:tx>
                <c:rich>
                  <a:bodyPr/>
                  <a:lstStyle/>
                  <a:p>
                    <a:fld id="{8300618B-3A44-451A-BC85-2342448E202A}" type="CELLRANGE">
                      <a:rPr lang="en-US"/>
                      <a:pPr/>
                      <a:t>[CELLRANGE]</a:t>
                    </a:fld>
                    <a:endParaRPr lang="en-AU"/>
                  </a:p>
                </c:rich>
              </c:tx>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C047-4584-B0D8-B412A5B3C868}"/>
                </c:ext>
              </c:extLst>
            </c:dLbl>
            <c:dLbl>
              <c:idx val="6"/>
              <c:layout>
                <c:manualLayout>
                  <c:x val="-3.363654740246614E-2"/>
                  <c:y val="-0.19855376544728204"/>
                </c:manualLayout>
              </c:layout>
              <c:tx>
                <c:rich>
                  <a:bodyPr/>
                  <a:lstStyle/>
                  <a:p>
                    <a:fld id="{F6D77153-B3A6-43F5-9034-809ACB08F030}" type="CELLRANGE">
                      <a:rPr lang="en-US"/>
                      <a:pPr/>
                      <a:t>[CELLRANGE]</a:t>
                    </a:fld>
                    <a:endParaRPr lang="en-AU"/>
                  </a:p>
                </c:rich>
              </c:tx>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C047-4584-B0D8-B412A5B3C868}"/>
                </c:ext>
              </c:extLst>
            </c:dLbl>
            <c:dLbl>
              <c:idx val="7"/>
              <c:layout>
                <c:manualLayout>
                  <c:x val="-5.2492797927032389E-2"/>
                  <c:y val="-0.26587719781850877"/>
                </c:manualLayout>
              </c:layout>
              <c:tx>
                <c:rich>
                  <a:bodyPr/>
                  <a:lstStyle/>
                  <a:p>
                    <a:fld id="{669002C7-0346-4F86-8D27-8BE53E0964A2}" type="CELLRANGE">
                      <a:rPr lang="en-US"/>
                      <a:pPr/>
                      <a:t>[CELLRANGE]</a:t>
                    </a:fld>
                    <a:endParaRPr lang="en-AU"/>
                  </a:p>
                </c:rich>
              </c:tx>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C047-4584-B0D8-B412A5B3C868}"/>
                </c:ext>
              </c:extLst>
            </c:dLbl>
            <c:dLbl>
              <c:idx val="8"/>
              <c:layout>
                <c:manualLayout>
                  <c:x val="-5.0623628000666714E-2"/>
                  <c:y val="-0.15815970602454602"/>
                </c:manualLayout>
              </c:layout>
              <c:tx>
                <c:rich>
                  <a:bodyPr/>
                  <a:lstStyle/>
                  <a:p>
                    <a:fld id="{E19E0E1A-C18A-4FFF-A8DC-E3C013FA5E99}" type="CELLRANGE">
                      <a:rPr lang="en-US"/>
                      <a:pPr/>
                      <a:t>[CELLRANGE]</a:t>
                    </a:fld>
                    <a:endParaRPr lang="en-AU"/>
                  </a:p>
                </c:rich>
              </c:tx>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C047-4584-B0D8-B412A5B3C868}"/>
                </c:ext>
              </c:extLst>
            </c:dLbl>
            <c:dLbl>
              <c:idx val="9"/>
              <c:layout>
                <c:manualLayout>
                  <c:x val="-5.6336110135861289E-2"/>
                  <c:y val="2.3613561377766091E-2"/>
                </c:manualLayout>
              </c:layout>
              <c:tx>
                <c:rich>
                  <a:bodyPr/>
                  <a:lstStyle/>
                  <a:p>
                    <a:fld id="{9D98B899-9B9E-4683-96E4-F094463EA0FE}" type="CELLRANGE">
                      <a:rPr lang="en-US"/>
                      <a:pPr/>
                      <a:t>[CELLRANGE]</a:t>
                    </a:fld>
                    <a:endParaRPr lang="en-AU"/>
                  </a:p>
                </c:rich>
              </c:tx>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C047-4584-B0D8-B412A5B3C868}"/>
                </c:ext>
              </c:extLst>
            </c:dLbl>
            <c:dLbl>
              <c:idx val="10"/>
              <c:layout>
                <c:manualLayout>
                  <c:x val="-4.4618452674371735E-2"/>
                  <c:y val="-0.15142736278742336"/>
                </c:manualLayout>
              </c:layout>
              <c:tx>
                <c:rich>
                  <a:bodyPr/>
                  <a:lstStyle/>
                  <a:p>
                    <a:fld id="{1FF15D1B-B4D1-47C4-8509-69EC9DA8E3D2}" type="CELLRANGE">
                      <a:rPr lang="en-US"/>
                      <a:pPr/>
                      <a:t>[CELLRANGE]</a:t>
                    </a:fld>
                    <a:endParaRPr lang="en-AU"/>
                  </a:p>
                </c:rich>
              </c:tx>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C047-4584-B0D8-B412A5B3C868}"/>
                </c:ext>
              </c:extLst>
            </c:dLbl>
            <c:dLbl>
              <c:idx val="11"/>
              <c:layout>
                <c:manualLayout>
                  <c:x val="-2.4628784413023665E-2"/>
                  <c:y val="-8.410393041619664E-2"/>
                </c:manualLayout>
              </c:layout>
              <c:tx>
                <c:rich>
                  <a:bodyPr/>
                  <a:lstStyle/>
                  <a:p>
                    <a:fld id="{1B6968EA-0332-4EBF-B97C-961E83719386}" type="CELLRANGE">
                      <a:rPr lang="en-US"/>
                      <a:pPr/>
                      <a:t>[CELLRANGE]</a:t>
                    </a:fld>
                    <a:endParaRPr lang="en-AU"/>
                  </a:p>
                </c:rich>
              </c:tx>
              <c:dLblPos val="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C047-4584-B0D8-B412A5B3C8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cat>
            <c:strRef>
              <c:f>Pivot!$AJ$6:$AJ$17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Pivot!$AJ$6:$AJ$17</c:f>
              <c:numCache>
                <c:formatCode>0%</c:formatCode>
                <c:ptCount val="12"/>
                <c:pt idx="1">
                  <c:v>0</c:v>
                </c:pt>
                <c:pt idx="2">
                  <c:v>1</c:v>
                </c:pt>
                <c:pt idx="3">
                  <c:v>-0.75</c:v>
                </c:pt>
                <c:pt idx="4">
                  <c:v>0</c:v>
                </c:pt>
                <c:pt idx="5">
                  <c:v>1</c:v>
                </c:pt>
                <c:pt idx="6">
                  <c:v>0</c:v>
                </c:pt>
                <c:pt idx="7">
                  <c:v>0.5</c:v>
                </c:pt>
                <c:pt idx="8">
                  <c:v>-0.66666666666666663</c:v>
                </c:pt>
                <c:pt idx="9">
                  <c:v>3</c:v>
                </c:pt>
                <c:pt idx="10">
                  <c:v>-0.75</c:v>
                </c:pt>
                <c:pt idx="11">
                  <c:v>0</c:v>
                </c:pt>
              </c:numCache>
            </c:numRef>
          </c:val>
          <c:smooth val="0"/>
          <c:extLst>
            <c:ext xmlns:c15="http://schemas.microsoft.com/office/drawing/2012/chart" uri="{02D57815-91ED-43cb-92C2-25804820EDAC}">
              <c15:datalabelsRange>
                <c15:f>Pivot!$AJ$6:$AJ$17</c15:f>
                <c15:dlblRangeCache>
                  <c:ptCount val="12"/>
                  <c:pt idx="1">
                    <c:v>0%</c:v>
                  </c:pt>
                  <c:pt idx="2">
                    <c:v>100%</c:v>
                  </c:pt>
                  <c:pt idx="3">
                    <c:v>-75%</c:v>
                  </c:pt>
                  <c:pt idx="4">
                    <c:v>0%</c:v>
                  </c:pt>
                  <c:pt idx="5">
                    <c:v>100%</c:v>
                  </c:pt>
                  <c:pt idx="6">
                    <c:v>0%</c:v>
                  </c:pt>
                  <c:pt idx="7">
                    <c:v>50%</c:v>
                  </c:pt>
                  <c:pt idx="8">
                    <c:v>-67%</c:v>
                  </c:pt>
                  <c:pt idx="9">
                    <c:v>300%</c:v>
                  </c:pt>
                  <c:pt idx="10">
                    <c:v>-75%</c:v>
                  </c:pt>
                  <c:pt idx="11">
                    <c:v>0%</c:v>
                  </c:pt>
                </c15:dlblRangeCache>
              </c15:datalabelsRange>
            </c:ext>
            <c:ext xmlns:c16="http://schemas.microsoft.com/office/drawing/2014/chart" uri="{C3380CC4-5D6E-409C-BE32-E72D297353CC}">
              <c16:uniqueId val="{0000000C-C047-4584-B0D8-B412A5B3C868}"/>
            </c:ext>
          </c:extLst>
        </c:ser>
        <c:dLbls>
          <c:showLegendKey val="0"/>
          <c:showVal val="1"/>
          <c:showCatName val="0"/>
          <c:showSerName val="0"/>
          <c:showPercent val="0"/>
          <c:showBubbleSize val="0"/>
        </c:dLbls>
        <c:marker val="1"/>
        <c:smooth val="0"/>
        <c:axId val="1231870383"/>
        <c:axId val="1231872303"/>
      </c:lineChart>
      <c:lineChart>
        <c:grouping val="standard"/>
        <c:varyColors val="0"/>
        <c:ser>
          <c:idx val="1"/>
          <c:order val="1"/>
          <c:tx>
            <c:strRef>
              <c:f>Pivot!$AJ$6:$AJ$17</c:f>
              <c:strCache>
                <c:ptCount val="1"/>
                <c:pt idx="0">
                  <c:v>Count of Month</c:v>
                </c:pt>
              </c:strCache>
            </c:strRef>
          </c:tx>
          <c:spPr>
            <a:ln w="28575" cap="rnd">
              <a:solidFill>
                <a:schemeClr val="accent6">
                  <a:tint val="77000"/>
                </a:schemeClr>
              </a:solidFill>
              <a:round/>
            </a:ln>
            <a:effectLst/>
          </c:spPr>
          <c:marker>
            <c:symbol val="none"/>
          </c:marker>
          <c:dPt>
            <c:idx val="0"/>
            <c:marker>
              <c:symbol val="none"/>
            </c:marker>
            <c:bubble3D val="0"/>
            <c:spPr>
              <a:ln w="28575" cap="rnd">
                <a:solidFill>
                  <a:schemeClr val="accent6">
                    <a:tint val="77000"/>
                  </a:schemeClr>
                </a:solidFill>
                <a:round/>
              </a:ln>
              <a:effectLst/>
            </c:spPr>
            <c:extLst>
              <c:ext xmlns:c16="http://schemas.microsoft.com/office/drawing/2014/chart" uri="{C3380CC4-5D6E-409C-BE32-E72D297353CC}">
                <c16:uniqueId val="{0000000E-C047-4584-B0D8-B412A5B3C868}"/>
              </c:ext>
            </c:extLst>
          </c:dPt>
          <c:dPt>
            <c:idx val="1"/>
            <c:marker>
              <c:symbol val="none"/>
            </c:marker>
            <c:bubble3D val="0"/>
            <c:spPr>
              <a:ln w="28575" cap="rnd">
                <a:solidFill>
                  <a:schemeClr val="accent6">
                    <a:tint val="77000"/>
                  </a:schemeClr>
                </a:solidFill>
                <a:round/>
              </a:ln>
              <a:effectLst/>
            </c:spPr>
            <c:extLst>
              <c:ext xmlns:c16="http://schemas.microsoft.com/office/drawing/2014/chart" uri="{C3380CC4-5D6E-409C-BE32-E72D297353CC}">
                <c16:uniqueId val="{0000000F-C047-4584-B0D8-B412A5B3C868}"/>
              </c:ext>
            </c:extLst>
          </c:dPt>
          <c:dPt>
            <c:idx val="2"/>
            <c:marker>
              <c:symbol val="none"/>
            </c:marker>
            <c:bubble3D val="0"/>
            <c:spPr>
              <a:ln w="28575" cap="rnd">
                <a:solidFill>
                  <a:schemeClr val="accent6">
                    <a:tint val="77000"/>
                  </a:schemeClr>
                </a:solidFill>
                <a:round/>
              </a:ln>
              <a:effectLst/>
            </c:spPr>
            <c:extLst>
              <c:ext xmlns:c16="http://schemas.microsoft.com/office/drawing/2014/chart" uri="{C3380CC4-5D6E-409C-BE32-E72D297353CC}">
                <c16:uniqueId val="{00000010-C047-4584-B0D8-B412A5B3C868}"/>
              </c:ext>
            </c:extLst>
          </c:dPt>
          <c:dPt>
            <c:idx val="3"/>
            <c:marker>
              <c:symbol val="none"/>
            </c:marker>
            <c:bubble3D val="0"/>
            <c:spPr>
              <a:ln w="28575" cap="rnd">
                <a:solidFill>
                  <a:schemeClr val="accent6">
                    <a:tint val="77000"/>
                  </a:schemeClr>
                </a:solidFill>
                <a:round/>
              </a:ln>
              <a:effectLst/>
            </c:spPr>
            <c:extLst>
              <c:ext xmlns:c16="http://schemas.microsoft.com/office/drawing/2014/chart" uri="{C3380CC4-5D6E-409C-BE32-E72D297353CC}">
                <c16:uniqueId val="{00000011-C047-4584-B0D8-B412A5B3C868}"/>
              </c:ext>
            </c:extLst>
          </c:dPt>
          <c:dPt>
            <c:idx val="4"/>
            <c:marker>
              <c:symbol val="none"/>
            </c:marker>
            <c:bubble3D val="0"/>
            <c:spPr>
              <a:ln w="28575" cap="rnd">
                <a:solidFill>
                  <a:schemeClr val="accent6">
                    <a:tint val="77000"/>
                  </a:schemeClr>
                </a:solidFill>
                <a:round/>
              </a:ln>
              <a:effectLst/>
            </c:spPr>
            <c:extLst>
              <c:ext xmlns:c16="http://schemas.microsoft.com/office/drawing/2014/chart" uri="{C3380CC4-5D6E-409C-BE32-E72D297353CC}">
                <c16:uniqueId val="{00000012-C047-4584-B0D8-B412A5B3C868}"/>
              </c:ext>
            </c:extLst>
          </c:dPt>
          <c:dPt>
            <c:idx val="5"/>
            <c:marker>
              <c:symbol val="none"/>
            </c:marker>
            <c:bubble3D val="0"/>
            <c:spPr>
              <a:ln w="28575" cap="rnd">
                <a:solidFill>
                  <a:schemeClr val="accent6">
                    <a:tint val="77000"/>
                  </a:schemeClr>
                </a:solidFill>
                <a:round/>
              </a:ln>
              <a:effectLst/>
            </c:spPr>
            <c:extLst>
              <c:ext xmlns:c16="http://schemas.microsoft.com/office/drawing/2014/chart" uri="{C3380CC4-5D6E-409C-BE32-E72D297353CC}">
                <c16:uniqueId val="{00000013-C047-4584-B0D8-B412A5B3C868}"/>
              </c:ext>
            </c:extLst>
          </c:dPt>
          <c:dPt>
            <c:idx val="6"/>
            <c:marker>
              <c:symbol val="none"/>
            </c:marker>
            <c:bubble3D val="0"/>
            <c:spPr>
              <a:ln w="28575" cap="rnd">
                <a:solidFill>
                  <a:schemeClr val="accent6">
                    <a:tint val="77000"/>
                  </a:schemeClr>
                </a:solidFill>
                <a:round/>
              </a:ln>
              <a:effectLst/>
            </c:spPr>
            <c:extLst>
              <c:ext xmlns:c16="http://schemas.microsoft.com/office/drawing/2014/chart" uri="{C3380CC4-5D6E-409C-BE32-E72D297353CC}">
                <c16:uniqueId val="{00000014-C047-4584-B0D8-B412A5B3C868}"/>
              </c:ext>
            </c:extLst>
          </c:dPt>
          <c:dPt>
            <c:idx val="7"/>
            <c:marker>
              <c:symbol val="none"/>
            </c:marker>
            <c:bubble3D val="0"/>
            <c:spPr>
              <a:ln w="28575" cap="rnd">
                <a:solidFill>
                  <a:schemeClr val="accent6">
                    <a:tint val="77000"/>
                  </a:schemeClr>
                </a:solidFill>
                <a:round/>
              </a:ln>
              <a:effectLst/>
            </c:spPr>
            <c:extLst>
              <c:ext xmlns:c16="http://schemas.microsoft.com/office/drawing/2014/chart" uri="{C3380CC4-5D6E-409C-BE32-E72D297353CC}">
                <c16:uniqueId val="{00000015-C047-4584-B0D8-B412A5B3C868}"/>
              </c:ext>
            </c:extLst>
          </c:dPt>
          <c:dPt>
            <c:idx val="8"/>
            <c:marker>
              <c:symbol val="none"/>
            </c:marker>
            <c:bubble3D val="0"/>
            <c:spPr>
              <a:ln w="28575" cap="rnd">
                <a:solidFill>
                  <a:schemeClr val="accent6">
                    <a:tint val="77000"/>
                  </a:schemeClr>
                </a:solidFill>
                <a:round/>
              </a:ln>
              <a:effectLst/>
            </c:spPr>
            <c:extLst>
              <c:ext xmlns:c16="http://schemas.microsoft.com/office/drawing/2014/chart" uri="{C3380CC4-5D6E-409C-BE32-E72D297353CC}">
                <c16:uniqueId val="{00000016-C047-4584-B0D8-B412A5B3C868}"/>
              </c:ext>
            </c:extLst>
          </c:dPt>
          <c:dPt>
            <c:idx val="9"/>
            <c:marker>
              <c:symbol val="none"/>
            </c:marker>
            <c:bubble3D val="0"/>
            <c:spPr>
              <a:ln w="28575" cap="rnd">
                <a:solidFill>
                  <a:schemeClr val="accent6">
                    <a:tint val="77000"/>
                  </a:schemeClr>
                </a:solidFill>
                <a:round/>
              </a:ln>
              <a:effectLst/>
            </c:spPr>
            <c:extLst>
              <c:ext xmlns:c16="http://schemas.microsoft.com/office/drawing/2014/chart" uri="{C3380CC4-5D6E-409C-BE32-E72D297353CC}">
                <c16:uniqueId val="{00000017-C047-4584-B0D8-B412A5B3C868}"/>
              </c:ext>
            </c:extLst>
          </c:dPt>
          <c:dPt>
            <c:idx val="10"/>
            <c:marker>
              <c:symbol val="none"/>
            </c:marker>
            <c:bubble3D val="0"/>
            <c:spPr>
              <a:ln w="28575" cap="rnd">
                <a:solidFill>
                  <a:schemeClr val="accent6">
                    <a:tint val="77000"/>
                  </a:schemeClr>
                </a:solidFill>
                <a:round/>
              </a:ln>
              <a:effectLst/>
            </c:spPr>
            <c:extLst>
              <c:ext xmlns:c16="http://schemas.microsoft.com/office/drawing/2014/chart" uri="{C3380CC4-5D6E-409C-BE32-E72D297353CC}">
                <c16:uniqueId val="{00000018-C047-4584-B0D8-B412A5B3C868}"/>
              </c:ext>
            </c:extLst>
          </c:dPt>
          <c:dPt>
            <c:idx val="11"/>
            <c:marker>
              <c:symbol val="none"/>
            </c:marker>
            <c:bubble3D val="0"/>
            <c:spPr>
              <a:ln w="28575" cap="rnd">
                <a:solidFill>
                  <a:schemeClr val="accent6">
                    <a:tint val="77000"/>
                  </a:schemeClr>
                </a:solidFill>
                <a:round/>
              </a:ln>
              <a:effectLst/>
            </c:spPr>
            <c:extLst>
              <c:ext xmlns:c16="http://schemas.microsoft.com/office/drawing/2014/chart" uri="{C3380CC4-5D6E-409C-BE32-E72D297353CC}">
                <c16:uniqueId val="{00000019-C047-4584-B0D8-B412A5B3C868}"/>
              </c:ext>
            </c:extLst>
          </c:dPt>
          <c:dLbls>
            <c:dLbl>
              <c:idx val="0"/>
              <c:layout>
                <c:manualLayout>
                  <c:x val="-1.801552597888496E-2"/>
                  <c:y val="-6.732343237122670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C047-4584-B0D8-B412A5B3C868}"/>
                </c:ext>
              </c:extLst>
            </c:dLbl>
            <c:dLbl>
              <c:idx val="1"/>
              <c:layout>
                <c:manualLayout>
                  <c:x val="-3.6031051957769906E-2"/>
                  <c:y val="-7.405577560834937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C047-4584-B0D8-B412A5B3C868}"/>
                </c:ext>
              </c:extLst>
            </c:dLbl>
            <c:dLbl>
              <c:idx val="2"/>
              <c:layout>
                <c:manualLayout>
                  <c:x val="-2.7023288968327428E-2"/>
                  <c:y val="-4.712640265985870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C047-4584-B0D8-B412A5B3C868}"/>
                </c:ext>
              </c:extLst>
            </c:dLbl>
            <c:dLbl>
              <c:idx val="3"/>
              <c:layout>
                <c:manualLayout>
                  <c:x val="0"/>
                  <c:y val="-4.039405942273608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C047-4584-B0D8-B412A5B3C868}"/>
                </c:ext>
              </c:extLst>
            </c:dLbl>
            <c:dLbl>
              <c:idx val="4"/>
              <c:layout>
                <c:manualLayout>
                  <c:x val="-3.9033639620917451E-2"/>
                  <c:y val="-4.7126402659858756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C047-4584-B0D8-B412A5B3C868}"/>
                </c:ext>
              </c:extLst>
            </c:dLbl>
            <c:dLbl>
              <c:idx val="5"/>
              <c:layout>
                <c:manualLayout>
                  <c:x val="-2.1018113642032446E-2"/>
                  <c:y val="-8.0788118845472046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C047-4584-B0D8-B412A5B3C868}"/>
                </c:ext>
              </c:extLst>
            </c:dLbl>
            <c:dLbl>
              <c:idx val="6"/>
              <c:layout>
                <c:manualLayout>
                  <c:x val="-2.7023288968327428E-2"/>
                  <c:y val="-8.7520462082594716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4-C047-4584-B0D8-B412A5B3C868}"/>
                </c:ext>
              </c:extLst>
            </c:dLbl>
            <c:dLbl>
              <c:idx val="7"/>
              <c:layout>
                <c:manualLayout>
                  <c:x val="-3.6031051957770018E-2"/>
                  <c:y val="-8.0788118845472046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C047-4584-B0D8-B412A5B3C868}"/>
                </c:ext>
              </c:extLst>
            </c:dLbl>
            <c:dLbl>
              <c:idx val="8"/>
              <c:layout>
                <c:manualLayout>
                  <c:x val="-3.0025876631474921E-2"/>
                  <c:y val="-8.7520462082594716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6-C047-4584-B0D8-B412A5B3C868}"/>
                </c:ext>
              </c:extLst>
            </c:dLbl>
            <c:dLbl>
              <c:idx val="9"/>
              <c:layout>
                <c:manualLayout>
                  <c:x val="-3.0025876631474921E-2"/>
                  <c:y val="-6.7323432371226719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C047-4584-B0D8-B412A5B3C868}"/>
                </c:ext>
              </c:extLst>
            </c:dLbl>
            <c:dLbl>
              <c:idx val="10"/>
              <c:layout>
                <c:manualLayout>
                  <c:x val="-6.0051753262949838E-3"/>
                  <c:y val="-7.40557756083494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8-C047-4584-B0D8-B412A5B3C868}"/>
                </c:ext>
              </c:extLst>
            </c:dLbl>
            <c:dLbl>
              <c:idx val="11"/>
              <c:layout>
                <c:manualLayout>
                  <c:x val="-2.4020701305179935E-2"/>
                  <c:y val="-6.059108913410403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9-C047-4584-B0D8-B412A5B3C8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Pivot!$AJ$6:$AJ$17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Pivot!$AJ$6:$AJ$17</c:f>
              <c:numCache>
                <c:formatCode>General</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smooth val="1"/>
          <c:extLst>
            <c:ext xmlns:c16="http://schemas.microsoft.com/office/drawing/2014/chart" uri="{C3380CC4-5D6E-409C-BE32-E72D297353CC}">
              <c16:uniqueId val="{0000000D-C047-4584-B0D8-B412A5B3C868}"/>
            </c:ext>
          </c:extLst>
        </c:ser>
        <c:dLbls>
          <c:showLegendKey val="0"/>
          <c:showVal val="1"/>
          <c:showCatName val="0"/>
          <c:showSerName val="0"/>
          <c:showPercent val="0"/>
          <c:showBubbleSize val="0"/>
        </c:dLbls>
        <c:marker val="1"/>
        <c:smooth val="0"/>
        <c:axId val="2141392047"/>
        <c:axId val="2141393007"/>
      </c:lineChart>
      <c:catAx>
        <c:axId val="123187038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872303"/>
        <c:crosses val="autoZero"/>
        <c:auto val="1"/>
        <c:lblAlgn val="ctr"/>
        <c:lblOffset val="100"/>
        <c:noMultiLvlLbl val="0"/>
      </c:catAx>
      <c:valAx>
        <c:axId val="1231872303"/>
        <c:scaling>
          <c:orientation val="minMax"/>
        </c:scaling>
        <c:delete val="1"/>
        <c:axPos val="l"/>
        <c:numFmt formatCode="0%" sourceLinked="1"/>
        <c:majorTickMark val="out"/>
        <c:minorTickMark val="none"/>
        <c:tickLblPos val="nextTo"/>
        <c:crossAx val="1231870383"/>
        <c:crosses val="autoZero"/>
        <c:crossBetween val="between"/>
      </c:valAx>
      <c:valAx>
        <c:axId val="2141393007"/>
        <c:scaling>
          <c:orientation val="minMax"/>
        </c:scaling>
        <c:delete val="1"/>
        <c:axPos val="r"/>
        <c:numFmt formatCode="General" sourceLinked="1"/>
        <c:majorTickMark val="out"/>
        <c:minorTickMark val="none"/>
        <c:tickLblPos val="nextTo"/>
        <c:crossAx val="2141392047"/>
        <c:crosses val="max"/>
        <c:crossBetween val="between"/>
      </c:valAx>
      <c:catAx>
        <c:axId val="2141392047"/>
        <c:scaling>
          <c:orientation val="minMax"/>
        </c:scaling>
        <c:delete val="1"/>
        <c:axPos val="t"/>
        <c:numFmt formatCode="General" sourceLinked="1"/>
        <c:majorTickMark val="out"/>
        <c:minorTickMark val="none"/>
        <c:tickLblPos val="nextTo"/>
        <c:crossAx val="2141393007"/>
        <c:crosses val="max"/>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[Fleet Management Dashboard.xlsx]Pivot!Driver Monthly Wage</c:name>
    <c:fmtId val="87"/>
  </c:pivotSource>
  <c:chart>
    <c:autoTitleDeleted val="1"/>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294143010364398E-2"/>
          <c:y val="3.764706812340729E-2"/>
          <c:w val="0.84941171397927118"/>
          <c:h val="0.82431368209076583"/>
        </c:manualLayout>
      </c:layout>
      <c:lineChart>
        <c:grouping val="standard"/>
        <c:varyColors val="0"/>
        <c:ser>
          <c:idx val="0"/>
          <c:order val="0"/>
          <c:tx>
            <c:strRef>
              <c:f>Pivot!$AN$10</c:f>
              <c:strCache>
                <c:ptCount val="1"/>
                <c:pt idx="0">
                  <c:v>Total</c:v>
                </c:pt>
              </c:strCache>
            </c:strRef>
          </c:tx>
          <c:spPr>
            <a:ln w="28575" cap="rnd">
              <a:solidFill>
                <a:schemeClr val="accent6"/>
              </a:solidFill>
              <a:round/>
            </a:ln>
            <a:effectLst/>
          </c:spPr>
          <c:marker>
            <c:symbol val="none"/>
          </c:marker>
          <c:cat>
            <c:strRef>
              <c:f>Pivot!$AM$11:$AM$23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Pivot!$AN$11:$AN$23</c:f>
              <c:numCache>
                <c:formatCode>General</c:formatCode>
                <c:ptCount val="12"/>
                <c:pt idx="0">
                  <c:v>800</c:v>
                </c:pt>
                <c:pt idx="1">
                  <c:v>800</c:v>
                </c:pt>
                <c:pt idx="2">
                  <c:v>2200</c:v>
                </c:pt>
                <c:pt idx="3">
                  <c:v>400</c:v>
                </c:pt>
                <c:pt idx="4">
                  <c:v>600</c:v>
                </c:pt>
                <c:pt idx="5">
                  <c:v>1600</c:v>
                </c:pt>
                <c:pt idx="6">
                  <c:v>800</c:v>
                </c:pt>
                <c:pt idx="7">
                  <c:v>1200</c:v>
                </c:pt>
                <c:pt idx="8">
                  <c:v>400</c:v>
                </c:pt>
                <c:pt idx="9">
                  <c:v>1600</c:v>
                </c:pt>
                <c:pt idx="10">
                  <c:v>400</c:v>
                </c:pt>
                <c:pt idx="11">
                  <c:v>400</c:v>
                </c:pt>
              </c:numCache>
            </c:numRef>
          </c:val>
          <c:smooth val="0"/>
          <c:extLst>
            <c:ext xmlns:c16="http://schemas.microsoft.com/office/drawing/2014/chart" uri="{C3380CC4-5D6E-409C-BE32-E72D297353CC}">
              <c16:uniqueId val="{00000000-9C8D-4D2E-8CDA-6BD091929CFD}"/>
            </c:ext>
          </c:extLst>
        </c:ser>
        <c:dLbls>
          <c:showLegendKey val="0"/>
          <c:showVal val="0"/>
          <c:showCatName val="0"/>
          <c:showSerName val="0"/>
          <c:showPercent val="0"/>
          <c:showBubbleSize val="0"/>
        </c:dLbls>
        <c:smooth val="0"/>
        <c:axId val="1036182607"/>
        <c:axId val="1036183087"/>
      </c:lineChart>
      <c:catAx>
        <c:axId val="1036182607"/>
        <c:scaling>
          <c:orientation val="minMax"/>
        </c:scaling>
        <c:delete val="1"/>
        <c:axPos val="b"/>
        <c:numFmt formatCode="General" sourceLinked="1"/>
        <c:majorTickMark val="none"/>
        <c:minorTickMark val="none"/>
        <c:tickLblPos val="nextTo"/>
        <c:crossAx val="1036183087"/>
        <c:crosses val="autoZero"/>
        <c:auto val="1"/>
        <c:lblAlgn val="ctr"/>
        <c:lblOffset val="100"/>
        <c:noMultiLvlLbl val="0"/>
      </c:catAx>
      <c:valAx>
        <c:axId val="1036183087"/>
        <c:scaling>
          <c:orientation val="minMax"/>
        </c:scaling>
        <c:delete val="1"/>
        <c:axPos val="l"/>
        <c:numFmt formatCode="General" sourceLinked="1"/>
        <c:majorTickMark val="none"/>
        <c:minorTickMark val="none"/>
        <c:tickLblPos val="nextTo"/>
        <c:crossAx val="10361826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[Fleet Management Dashboard.xlsx]Pivot!Buddy Monthly Wage</c:name>
    <c:fmtId val="78"/>
  </c:pivotSource>
  <c:chart>
    <c:autoTitleDeleted val="1"/>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Pivot!$AQ$10</c:f>
              <c:strCache>
                <c:ptCount val="1"/>
                <c:pt idx="0">
                  <c:v>Total</c:v>
                </c:pt>
              </c:strCache>
            </c:strRef>
          </c:tx>
          <c:spPr>
            <a:ln w="28575" cap="rnd">
              <a:solidFill>
                <a:schemeClr val="accent6"/>
              </a:solidFill>
              <a:round/>
            </a:ln>
            <a:effectLst/>
          </c:spPr>
          <c:marker>
            <c:symbol val="none"/>
          </c:marker>
          <c:cat>
            <c:strRef>
              <c:f>Pivot!$AP$11:$AP$23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Pivot!$AQ$11:$AQ$23</c:f>
              <c:numCache>
                <c:formatCode>General</c:formatCode>
                <c:ptCount val="12"/>
                <c:pt idx="0">
                  <c:v>800</c:v>
                </c:pt>
                <c:pt idx="1">
                  <c:v>200</c:v>
                </c:pt>
                <c:pt idx="2">
                  <c:v>400</c:v>
                </c:pt>
                <c:pt idx="3">
                  <c:v>100</c:v>
                </c:pt>
                <c:pt idx="4">
                  <c:v>100</c:v>
                </c:pt>
                <c:pt idx="5">
                  <c:v>200</c:v>
                </c:pt>
                <c:pt idx="6">
                  <c:v>300</c:v>
                </c:pt>
                <c:pt idx="7">
                  <c:v>300</c:v>
                </c:pt>
                <c:pt idx="8">
                  <c:v>100</c:v>
                </c:pt>
                <c:pt idx="9">
                  <c:v>900</c:v>
                </c:pt>
                <c:pt idx="10">
                  <c:v>400</c:v>
                </c:pt>
                <c:pt idx="11">
                  <c:v>100</c:v>
                </c:pt>
              </c:numCache>
            </c:numRef>
          </c:val>
          <c:smooth val="0"/>
          <c:extLst>
            <c:ext xmlns:c16="http://schemas.microsoft.com/office/drawing/2014/chart" uri="{C3380CC4-5D6E-409C-BE32-E72D297353CC}">
              <c16:uniqueId val="{00000000-D344-4318-967F-AF2A3D21D1A2}"/>
            </c:ext>
          </c:extLst>
        </c:ser>
        <c:dLbls>
          <c:showLegendKey val="0"/>
          <c:showVal val="0"/>
          <c:showCatName val="0"/>
          <c:showSerName val="0"/>
          <c:showPercent val="0"/>
          <c:showBubbleSize val="0"/>
        </c:dLbls>
        <c:smooth val="0"/>
        <c:axId val="407215663"/>
        <c:axId val="407207503"/>
      </c:lineChart>
      <c:catAx>
        <c:axId val="407215663"/>
        <c:scaling>
          <c:orientation val="minMax"/>
        </c:scaling>
        <c:delete val="1"/>
        <c:axPos val="b"/>
        <c:numFmt formatCode="General" sourceLinked="1"/>
        <c:majorTickMark val="none"/>
        <c:minorTickMark val="none"/>
        <c:tickLblPos val="nextTo"/>
        <c:crossAx val="407207503"/>
        <c:crosses val="autoZero"/>
        <c:auto val="1"/>
        <c:lblAlgn val="ctr"/>
        <c:lblOffset val="100"/>
        <c:noMultiLvlLbl val="0"/>
      </c:catAx>
      <c:valAx>
        <c:axId val="407207503"/>
        <c:scaling>
          <c:orientation val="minMax"/>
        </c:scaling>
        <c:delete val="1"/>
        <c:axPos val="l"/>
        <c:numFmt formatCode="General" sourceLinked="1"/>
        <c:majorTickMark val="none"/>
        <c:minorTickMark val="none"/>
        <c:tickLblPos val="nextTo"/>
        <c:crossAx val="4072156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3.xml"/><Relationship Id="rId18" Type="http://schemas.openxmlformats.org/officeDocument/2006/relationships/hyperlink" Target="https://www.iconfinder.com/icons/536251/arrow_circle_climb_direction_green_north_up_icon" TargetMode="External"/><Relationship Id="rId3" Type="http://schemas.openxmlformats.org/officeDocument/2006/relationships/image" Target="../media/image2.png"/><Relationship Id="rId21" Type="http://schemas.openxmlformats.org/officeDocument/2006/relationships/image" Target="../media/image8.png"/><Relationship Id="rId7" Type="http://schemas.openxmlformats.org/officeDocument/2006/relationships/hyperlink" Target="https://www.rawpixel.com/search/logist%20png" TargetMode="External"/><Relationship Id="rId12" Type="http://schemas.openxmlformats.org/officeDocument/2006/relationships/chart" Target="../charts/chart2.xml"/><Relationship Id="rId17" Type="http://schemas.openxmlformats.org/officeDocument/2006/relationships/image" Target="../media/image6.png"/><Relationship Id="rId25" Type="http://schemas.openxmlformats.org/officeDocument/2006/relationships/chart" Target="../charts/chart9.xml"/><Relationship Id="rId2" Type="http://schemas.openxmlformats.org/officeDocument/2006/relationships/hyperlink" Target="#Schedule!A1"/><Relationship Id="rId16" Type="http://schemas.openxmlformats.org/officeDocument/2006/relationships/chart" Target="../charts/chart6.xml"/><Relationship Id="rId20" Type="http://schemas.openxmlformats.org/officeDocument/2006/relationships/hyperlink" Target="https://www.dreamstime.com/stock-photos-green-signs-arrows-u-turn-picture-grass-blue-sky-image34885893" TargetMode="External"/><Relationship Id="rId1" Type="http://schemas.openxmlformats.org/officeDocument/2006/relationships/image" Target="../media/image1.png"/><Relationship Id="rId6" Type="http://schemas.microsoft.com/office/2007/relationships/hdphoto" Target="../media/hdphoto1.wdp"/><Relationship Id="rId11" Type="http://schemas.openxmlformats.org/officeDocument/2006/relationships/chart" Target="../charts/chart1.xml"/><Relationship Id="rId24" Type="http://schemas.openxmlformats.org/officeDocument/2006/relationships/chart" Target="../charts/chart8.xml"/><Relationship Id="rId5" Type="http://schemas.openxmlformats.org/officeDocument/2006/relationships/image" Target="../media/image3.png"/><Relationship Id="rId15" Type="http://schemas.openxmlformats.org/officeDocument/2006/relationships/chart" Target="../charts/chart5.xml"/><Relationship Id="rId23" Type="http://schemas.openxmlformats.org/officeDocument/2006/relationships/chart" Target="../charts/chart7.xml"/><Relationship Id="rId10" Type="http://schemas.openxmlformats.org/officeDocument/2006/relationships/image" Target="../media/image5.png"/><Relationship Id="rId19" Type="http://schemas.openxmlformats.org/officeDocument/2006/relationships/image" Target="../media/image7.jpg"/><Relationship Id="rId4" Type="http://schemas.openxmlformats.org/officeDocument/2006/relationships/hyperlink" Target="https://freepngimg.com/png/24237-australia-map-transparent-image" TargetMode="External"/><Relationship Id="rId9" Type="http://schemas.microsoft.com/office/2007/relationships/hdphoto" Target="../media/hdphoto2.wdp"/><Relationship Id="rId14" Type="http://schemas.openxmlformats.org/officeDocument/2006/relationships/chart" Target="../charts/chart4.xml"/><Relationship Id="rId22" Type="http://schemas.openxmlformats.org/officeDocument/2006/relationships/hyperlink" Target="https://pixabay.com/en/google-map-marker-green-peg-309741/"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5.png"/><Relationship Id="rId2" Type="http://schemas.openxmlformats.org/officeDocument/2006/relationships/hyperlink" Target="#Dashboard!A1"/><Relationship Id="rId1" Type="http://schemas.openxmlformats.org/officeDocument/2006/relationships/image" Target="../media/image1.png"/><Relationship Id="rId6" Type="http://schemas.microsoft.com/office/2007/relationships/hdphoto" Target="../media/hdphoto2.wdp"/><Relationship Id="rId5" Type="http://schemas.openxmlformats.org/officeDocument/2006/relationships/image" Target="../media/image4.png"/><Relationship Id="rId4" Type="http://schemas.openxmlformats.org/officeDocument/2006/relationships/hyperlink" Target="https://freepngimg.com/png/24237-australia-map-transparent-image"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absolute">
    <xdr:from>
      <xdr:col>7</xdr:col>
      <xdr:colOff>355399</xdr:colOff>
      <xdr:row>13</xdr:row>
      <xdr:rowOff>84667</xdr:rowOff>
    </xdr:from>
    <xdr:to>
      <xdr:col>10</xdr:col>
      <xdr:colOff>27892</xdr:colOff>
      <xdr:row>15</xdr:row>
      <xdr:rowOff>115877</xdr:rowOff>
    </xdr:to>
    <xdr:sp macro="" textlink="">
      <xdr:nvSpPr>
        <xdr:cNvPr id="21" name="TextBox 20">
          <a:extLst>
            <a:ext uri="{FF2B5EF4-FFF2-40B4-BE49-F238E27FC236}">
              <a16:creationId xmlns:a16="http://schemas.microsoft.com/office/drawing/2014/main" id="{D58F6006-303A-6BE7-F9F4-7BA1BE0029E9}"/>
            </a:ext>
          </a:extLst>
        </xdr:cNvPr>
        <xdr:cNvSpPr txBox="1"/>
      </xdr:nvSpPr>
      <xdr:spPr>
        <a:xfrm>
          <a:off x="4621406" y="2466982"/>
          <a:ext cx="1500781" cy="39772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b="0">
              <a:solidFill>
                <a:schemeClr val="tx1"/>
              </a:solidFill>
              <a:latin typeface="Abadi" panose="020F0502020204030204" pitchFamily="34" charset="0"/>
              <a:cs typeface="Arial" panose="020B0604020202020204" pitchFamily="34" charset="0"/>
            </a:rPr>
            <a:t>Dashboard</a:t>
          </a:r>
        </a:p>
      </xdr:txBody>
    </xdr:sp>
    <xdr:clientData/>
  </xdr:twoCellAnchor>
  <xdr:twoCellAnchor editAs="absolute">
    <xdr:from>
      <xdr:col>6</xdr:col>
      <xdr:colOff>157525</xdr:colOff>
      <xdr:row>4</xdr:row>
      <xdr:rowOff>25904</xdr:rowOff>
    </xdr:from>
    <xdr:to>
      <xdr:col>31</xdr:col>
      <xdr:colOff>388333</xdr:colOff>
      <xdr:row>58</xdr:row>
      <xdr:rowOff>124732</xdr:rowOff>
    </xdr:to>
    <xdr:grpSp>
      <xdr:nvGrpSpPr>
        <xdr:cNvPr id="19" name="Group 18">
          <a:extLst>
            <a:ext uri="{FF2B5EF4-FFF2-40B4-BE49-F238E27FC236}">
              <a16:creationId xmlns:a16="http://schemas.microsoft.com/office/drawing/2014/main" id="{7BB95227-B68A-F49E-7390-5D8734A2AA27}"/>
            </a:ext>
          </a:extLst>
        </xdr:cNvPr>
        <xdr:cNvGrpSpPr/>
      </xdr:nvGrpSpPr>
      <xdr:grpSpPr>
        <a:xfrm>
          <a:off x="3823751" y="744772"/>
          <a:ext cx="15506752" cy="9803545"/>
          <a:chOff x="363561" y="391409"/>
          <a:chExt cx="15301475" cy="7896243"/>
        </a:xfrm>
      </xdr:grpSpPr>
      <xdr:grpSp>
        <xdr:nvGrpSpPr>
          <xdr:cNvPr id="16" name="Group 15">
            <a:extLst>
              <a:ext uri="{FF2B5EF4-FFF2-40B4-BE49-F238E27FC236}">
                <a16:creationId xmlns:a16="http://schemas.microsoft.com/office/drawing/2014/main" id="{A5D00E84-5C03-24DB-96AA-1115C2D21535}"/>
              </a:ext>
            </a:extLst>
          </xdr:cNvPr>
          <xdr:cNvGrpSpPr/>
        </xdr:nvGrpSpPr>
        <xdr:grpSpPr>
          <a:xfrm>
            <a:off x="363561" y="391409"/>
            <a:ext cx="2448177" cy="7892678"/>
            <a:chOff x="363561" y="391409"/>
            <a:chExt cx="2448177" cy="7892678"/>
          </a:xfrm>
        </xdr:grpSpPr>
        <xdr:sp macro="" textlink="">
          <xdr:nvSpPr>
            <xdr:cNvPr id="2" name="Rectangle: Top Corners Rounded 1">
              <a:extLst>
                <a:ext uri="{FF2B5EF4-FFF2-40B4-BE49-F238E27FC236}">
                  <a16:creationId xmlns:a16="http://schemas.microsoft.com/office/drawing/2014/main" id="{B43A398C-CE31-0050-AA97-FE72023DD633}"/>
                </a:ext>
              </a:extLst>
            </xdr:cNvPr>
            <xdr:cNvSpPr>
              <a:spLocks/>
            </xdr:cNvSpPr>
          </xdr:nvSpPr>
          <xdr:spPr>
            <a:xfrm rot="16200000">
              <a:off x="-2365393" y="3120363"/>
              <a:ext cx="7892678" cy="2434770"/>
            </a:xfrm>
            <a:prstGeom prst="round2SameRect">
              <a:avLst>
                <a:gd name="adj1" fmla="val 28098"/>
                <a:gd name="adj2" fmla="val 0"/>
              </a:avLst>
            </a:prstGeom>
            <a:solidFill>
              <a:srgbClr val="F2F2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AU" sz="1100">
                <a:solidFill>
                  <a:schemeClr val="tx1"/>
                </a:solidFill>
              </a:endParaRPr>
            </a:p>
          </xdr:txBody>
        </xdr:sp>
        <xdr:sp macro="" textlink="">
          <xdr:nvSpPr>
            <xdr:cNvPr id="6" name="Rectangle: Top Corners Rounded 5">
              <a:extLst>
                <a:ext uri="{FF2B5EF4-FFF2-40B4-BE49-F238E27FC236}">
                  <a16:creationId xmlns:a16="http://schemas.microsoft.com/office/drawing/2014/main" id="{3CE0EAF6-6C3E-4BE6-B2FE-195989D5BE76}"/>
                </a:ext>
              </a:extLst>
            </xdr:cNvPr>
            <xdr:cNvSpPr>
              <a:spLocks/>
            </xdr:cNvSpPr>
          </xdr:nvSpPr>
          <xdr:spPr>
            <a:xfrm rot="16200000">
              <a:off x="-1988949" y="3280691"/>
              <a:ext cx="7472141" cy="2129233"/>
            </a:xfrm>
            <a:prstGeom prst="round2SameRect">
              <a:avLst>
                <a:gd name="adj1" fmla="val 28098"/>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AU" sz="1100">
                <a:solidFill>
                  <a:schemeClr val="tx1"/>
                </a:solidFill>
              </a:endParaRPr>
            </a:p>
          </xdr:txBody>
        </xdr:sp>
      </xdr:grpSp>
      <xdr:grpSp>
        <xdr:nvGrpSpPr>
          <xdr:cNvPr id="17" name="Group 16">
            <a:extLst>
              <a:ext uri="{FF2B5EF4-FFF2-40B4-BE49-F238E27FC236}">
                <a16:creationId xmlns:a16="http://schemas.microsoft.com/office/drawing/2014/main" id="{57032346-D7D0-C38E-5FE1-D46DC78EE996}"/>
              </a:ext>
            </a:extLst>
          </xdr:cNvPr>
          <xdr:cNvGrpSpPr/>
        </xdr:nvGrpSpPr>
        <xdr:grpSpPr>
          <a:xfrm>
            <a:off x="2517589" y="397653"/>
            <a:ext cx="9483037" cy="7887851"/>
            <a:chOff x="2517589" y="397653"/>
            <a:chExt cx="9483037" cy="7887851"/>
          </a:xfrm>
        </xdr:grpSpPr>
        <xdr:sp macro="" textlink="">
          <xdr:nvSpPr>
            <xdr:cNvPr id="8" name="Rectangle 7">
              <a:extLst>
                <a:ext uri="{FF2B5EF4-FFF2-40B4-BE49-F238E27FC236}">
                  <a16:creationId xmlns:a16="http://schemas.microsoft.com/office/drawing/2014/main" id="{A4C1A6C6-86C3-4A4F-8D94-C825A3A97008}"/>
                </a:ext>
              </a:extLst>
            </xdr:cNvPr>
            <xdr:cNvSpPr/>
          </xdr:nvSpPr>
          <xdr:spPr>
            <a:xfrm>
              <a:off x="2803981" y="616711"/>
              <a:ext cx="9196645" cy="1835047"/>
            </a:xfrm>
            <a:prstGeom prst="rect">
              <a:avLst/>
            </a:prstGeom>
            <a:gradFill flip="none" rotWithShape="1">
              <a:gsLst>
                <a:gs pos="100000">
                  <a:srgbClr val="203754"/>
                </a:gs>
                <a:gs pos="100000">
                  <a:schemeClr val="accent1">
                    <a:lumMod val="30000"/>
                    <a:lumOff val="70000"/>
                  </a:schemeClr>
                </a:gs>
              </a:gsLst>
              <a:lin ang="132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chemeClr val="tx1"/>
                </a:solidFill>
              </a:endParaRPr>
            </a:p>
          </xdr:txBody>
        </xdr:sp>
        <xdr:sp macro="" textlink="">
          <xdr:nvSpPr>
            <xdr:cNvPr id="10" name="Rectangle 9">
              <a:extLst>
                <a:ext uri="{FF2B5EF4-FFF2-40B4-BE49-F238E27FC236}">
                  <a16:creationId xmlns:a16="http://schemas.microsoft.com/office/drawing/2014/main" id="{E92AD259-741E-490F-96A3-51295D6188E2}"/>
                </a:ext>
              </a:extLst>
            </xdr:cNvPr>
            <xdr:cNvSpPr/>
          </xdr:nvSpPr>
          <xdr:spPr>
            <a:xfrm>
              <a:off x="2794866" y="8069094"/>
              <a:ext cx="9182303" cy="216410"/>
            </a:xfrm>
            <a:prstGeom prst="rect">
              <a:avLst/>
            </a:prstGeom>
            <a:solidFill>
              <a:srgbClr val="F2F2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AU" sz="1100">
                <a:solidFill>
                  <a:schemeClr val="tx1"/>
                </a:solidFill>
              </a:endParaRPr>
            </a:p>
          </xdr:txBody>
        </xdr:sp>
        <xdr:sp macro="" textlink="">
          <xdr:nvSpPr>
            <xdr:cNvPr id="4" name="Rectangle 3">
              <a:extLst>
                <a:ext uri="{FF2B5EF4-FFF2-40B4-BE49-F238E27FC236}">
                  <a16:creationId xmlns:a16="http://schemas.microsoft.com/office/drawing/2014/main" id="{30FDA05B-CA0D-97D0-7EF5-4AE73FA9B2BF}"/>
                </a:ext>
              </a:extLst>
            </xdr:cNvPr>
            <xdr:cNvSpPr/>
          </xdr:nvSpPr>
          <xdr:spPr>
            <a:xfrm>
              <a:off x="2517589" y="397653"/>
              <a:ext cx="9481072" cy="213433"/>
            </a:xfrm>
            <a:prstGeom prst="rect">
              <a:avLst/>
            </a:prstGeom>
            <a:solidFill>
              <a:srgbClr val="F2F2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chemeClr val="tx1"/>
                </a:solidFill>
              </a:endParaRPr>
            </a:p>
          </xdr:txBody>
        </xdr:sp>
        <xdr:sp macro="" textlink="">
          <xdr:nvSpPr>
            <xdr:cNvPr id="9" name="Rectangle 8">
              <a:extLst>
                <a:ext uri="{FF2B5EF4-FFF2-40B4-BE49-F238E27FC236}">
                  <a16:creationId xmlns:a16="http://schemas.microsoft.com/office/drawing/2014/main" id="{B41A8AB5-7ECC-44AC-B9AA-96A4E3674F44}"/>
                </a:ext>
              </a:extLst>
            </xdr:cNvPr>
            <xdr:cNvSpPr/>
          </xdr:nvSpPr>
          <xdr:spPr>
            <a:xfrm>
              <a:off x="2822099" y="2494234"/>
              <a:ext cx="9131070" cy="5576269"/>
            </a:xfrm>
            <a:prstGeom prst="rect">
              <a:avLst/>
            </a:prstGeom>
            <a:solidFill>
              <a:srgbClr val="F6F6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chemeClr val="tx1"/>
                </a:solidFill>
              </a:endParaRPr>
            </a:p>
          </xdr:txBody>
        </xdr:sp>
      </xdr:grpSp>
      <xdr:grpSp>
        <xdr:nvGrpSpPr>
          <xdr:cNvPr id="18" name="Group 17">
            <a:extLst>
              <a:ext uri="{FF2B5EF4-FFF2-40B4-BE49-F238E27FC236}">
                <a16:creationId xmlns:a16="http://schemas.microsoft.com/office/drawing/2014/main" id="{7BD284BF-6FDF-E1FE-1BBD-B1BE04A55A73}"/>
              </a:ext>
            </a:extLst>
          </xdr:cNvPr>
          <xdr:cNvGrpSpPr/>
        </xdr:nvGrpSpPr>
        <xdr:grpSpPr>
          <a:xfrm>
            <a:off x="11944509" y="401484"/>
            <a:ext cx="3720527" cy="7886168"/>
            <a:chOff x="11944509" y="401484"/>
            <a:chExt cx="3720527" cy="7886168"/>
          </a:xfrm>
        </xdr:grpSpPr>
        <xdr:sp macro="" textlink="">
          <xdr:nvSpPr>
            <xdr:cNvPr id="14" name="Rectangle: Top Corners Rounded 13">
              <a:extLst>
                <a:ext uri="{FF2B5EF4-FFF2-40B4-BE49-F238E27FC236}">
                  <a16:creationId xmlns:a16="http://schemas.microsoft.com/office/drawing/2014/main" id="{0E0C7239-9D23-26F6-3FDF-F52CF2B5B982}"/>
                </a:ext>
              </a:extLst>
            </xdr:cNvPr>
            <xdr:cNvSpPr>
              <a:spLocks/>
            </xdr:cNvSpPr>
          </xdr:nvSpPr>
          <xdr:spPr>
            <a:xfrm rot="5400000">
              <a:off x="9861689" y="2484304"/>
              <a:ext cx="7886168" cy="3720527"/>
            </a:xfrm>
            <a:prstGeom prst="round2SameRect">
              <a:avLst>
                <a:gd name="adj1" fmla="val 21343"/>
                <a:gd name="adj2" fmla="val 0"/>
              </a:avLst>
            </a:prstGeom>
            <a:solidFill>
              <a:srgbClr val="F2F2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AU" sz="1100">
                <a:solidFill>
                  <a:schemeClr val="tx1"/>
                </a:solidFill>
              </a:endParaRPr>
            </a:p>
          </xdr:txBody>
        </xdr:sp>
        <xdr:sp macro="" textlink="">
          <xdr:nvSpPr>
            <xdr:cNvPr id="15" name="Rectangle: Top Corners Rounded 14">
              <a:extLst>
                <a:ext uri="{FF2B5EF4-FFF2-40B4-BE49-F238E27FC236}">
                  <a16:creationId xmlns:a16="http://schemas.microsoft.com/office/drawing/2014/main" id="{50B69827-1763-58DE-C5B6-F40C8D93DD43}"/>
                </a:ext>
              </a:extLst>
            </xdr:cNvPr>
            <xdr:cNvSpPr>
              <a:spLocks/>
            </xdr:cNvSpPr>
          </xdr:nvSpPr>
          <xdr:spPr>
            <a:xfrm rot="5400000">
              <a:off x="9909408" y="2659251"/>
              <a:ext cx="7466406" cy="3384546"/>
            </a:xfrm>
            <a:prstGeom prst="round2SameRect">
              <a:avLst>
                <a:gd name="adj1" fmla="val 21267"/>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AU" sz="1100">
                <a:solidFill>
                  <a:schemeClr val="tx1"/>
                </a:solidFill>
              </a:endParaRPr>
            </a:p>
          </xdr:txBody>
        </xdr:sp>
      </xdr:grpSp>
    </xdr:grpSp>
    <xdr:clientData/>
  </xdr:twoCellAnchor>
  <xdr:twoCellAnchor editAs="absolute">
    <xdr:from>
      <xdr:col>7</xdr:col>
      <xdr:colOff>563809</xdr:colOff>
      <xdr:row>6</xdr:row>
      <xdr:rowOff>54970</xdr:rowOff>
    </xdr:from>
    <xdr:to>
      <xdr:col>9</xdr:col>
      <xdr:colOff>410525</xdr:colOff>
      <xdr:row>11</xdr:row>
      <xdr:rowOff>155686</xdr:rowOff>
    </xdr:to>
    <xdr:pic>
      <xdr:nvPicPr>
        <xdr:cNvPr id="20" name="Picture 19">
          <a:extLst>
            <a:ext uri="{FF2B5EF4-FFF2-40B4-BE49-F238E27FC236}">
              <a16:creationId xmlns:a16="http://schemas.microsoft.com/office/drawing/2014/main" id="{0960CC7E-7E40-FEAA-D46F-99E64AB80B4C}"/>
            </a:ext>
          </a:extLst>
        </xdr:cNvPr>
        <xdr:cNvPicPr>
          <a:picLocks noChangeAspect="1"/>
        </xdr:cNvPicPr>
      </xdr:nvPicPr>
      <xdr:blipFill>
        <a:blip xmlns:r="http://schemas.openxmlformats.org/officeDocument/2006/relationships" r:embed="rId1"/>
        <a:stretch>
          <a:fillRect/>
        </a:stretch>
      </xdr:blipFill>
      <xdr:spPr>
        <a:xfrm>
          <a:off x="4852844" y="1191286"/>
          <a:ext cx="1072155" cy="1047646"/>
        </a:xfrm>
        <a:prstGeom prst="rect">
          <a:avLst/>
        </a:prstGeom>
      </xdr:spPr>
    </xdr:pic>
    <xdr:clientData/>
  </xdr:twoCellAnchor>
  <xdr:twoCellAnchor editAs="absolute">
    <xdr:from>
      <xdr:col>4</xdr:col>
      <xdr:colOff>0</xdr:colOff>
      <xdr:row>37</xdr:row>
      <xdr:rowOff>0</xdr:rowOff>
    </xdr:from>
    <xdr:to>
      <xdr:col>4</xdr:col>
      <xdr:colOff>304800</xdr:colOff>
      <xdr:row>38</xdr:row>
      <xdr:rowOff>120650</xdr:rowOff>
    </xdr:to>
    <xdr:sp macro="" textlink="">
      <xdr:nvSpPr>
        <xdr:cNvPr id="1025" name="AutoShape 1" descr="Icon image">
          <a:extLst>
            <a:ext uri="{FF2B5EF4-FFF2-40B4-BE49-F238E27FC236}">
              <a16:creationId xmlns:a16="http://schemas.microsoft.com/office/drawing/2014/main" id="{B6CD0FC8-CAA4-716F-EE32-B6D475E626BA}"/>
            </a:ext>
          </a:extLst>
        </xdr:cNvPr>
        <xdr:cNvSpPr>
          <a:spLocks noChangeAspect="1" noChangeArrowheads="1"/>
        </xdr:cNvSpPr>
      </xdr:nvSpPr>
      <xdr:spPr bwMode="auto">
        <a:xfrm>
          <a:off x="1828800" y="6813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absolute">
    <xdr:from>
      <xdr:col>4</xdr:col>
      <xdr:colOff>0</xdr:colOff>
      <xdr:row>37</xdr:row>
      <xdr:rowOff>0</xdr:rowOff>
    </xdr:from>
    <xdr:to>
      <xdr:col>4</xdr:col>
      <xdr:colOff>304800</xdr:colOff>
      <xdr:row>38</xdr:row>
      <xdr:rowOff>120650</xdr:rowOff>
    </xdr:to>
    <xdr:sp macro="" textlink="">
      <xdr:nvSpPr>
        <xdr:cNvPr id="1026" name="AutoShape 2" descr="Icon image">
          <a:extLst>
            <a:ext uri="{FF2B5EF4-FFF2-40B4-BE49-F238E27FC236}">
              <a16:creationId xmlns:a16="http://schemas.microsoft.com/office/drawing/2014/main" id="{21B956FF-EA28-BE19-10EB-B753A7CF1C29}"/>
            </a:ext>
          </a:extLst>
        </xdr:cNvPr>
        <xdr:cNvSpPr>
          <a:spLocks noChangeAspect="1" noChangeArrowheads="1"/>
        </xdr:cNvSpPr>
      </xdr:nvSpPr>
      <xdr:spPr bwMode="auto">
        <a:xfrm>
          <a:off x="1828800" y="6813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absolute">
    <xdr:from>
      <xdr:col>7</xdr:col>
      <xdr:colOff>364379</xdr:colOff>
      <xdr:row>13</xdr:row>
      <xdr:rowOff>41572</xdr:rowOff>
    </xdr:from>
    <xdr:to>
      <xdr:col>10</xdr:col>
      <xdr:colOff>28065</xdr:colOff>
      <xdr:row>15</xdr:row>
      <xdr:rowOff>107800</xdr:rowOff>
    </xdr:to>
    <xdr:sp macro="" textlink="">
      <xdr:nvSpPr>
        <xdr:cNvPr id="30" name="Rectangle: Top Corners Rounded 29">
          <a:extLst>
            <a:ext uri="{FF2B5EF4-FFF2-40B4-BE49-F238E27FC236}">
              <a16:creationId xmlns:a16="http://schemas.microsoft.com/office/drawing/2014/main" id="{5D6C7121-6F13-ED9F-0C61-D0B73EBB5086}"/>
            </a:ext>
          </a:extLst>
        </xdr:cNvPr>
        <xdr:cNvSpPr/>
      </xdr:nvSpPr>
      <xdr:spPr>
        <a:xfrm>
          <a:off x="4630386" y="2423887"/>
          <a:ext cx="1491974" cy="432739"/>
        </a:xfrm>
        <a:prstGeom prst="round2SameRect">
          <a:avLst>
            <a:gd name="adj1" fmla="val 38939"/>
            <a:gd name="adj2" fmla="val 0"/>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AU" sz="1600">
              <a:solidFill>
                <a:schemeClr val="tx1"/>
              </a:solidFill>
              <a:latin typeface="Abadi" panose="020B0604020104020204" pitchFamily="34" charset="0"/>
            </a:rPr>
            <a:t>Dashboard</a:t>
          </a:r>
        </a:p>
      </xdr:txBody>
    </xdr:sp>
    <xdr:clientData/>
  </xdr:twoCellAnchor>
  <xdr:twoCellAnchor editAs="absolute">
    <xdr:from>
      <xdr:col>7</xdr:col>
      <xdr:colOff>377180</xdr:colOff>
      <xdr:row>16</xdr:row>
      <xdr:rowOff>90715</xdr:rowOff>
    </xdr:from>
    <xdr:to>
      <xdr:col>10</xdr:col>
      <xdr:colOff>28647</xdr:colOff>
      <xdr:row>18</xdr:row>
      <xdr:rowOff>87333</xdr:rowOff>
    </xdr:to>
    <xdr:sp macro="" textlink="">
      <xdr:nvSpPr>
        <xdr:cNvPr id="22" name="TextBox 21">
          <a:hlinkClick xmlns:r="http://schemas.openxmlformats.org/officeDocument/2006/relationships" r:id="rId2"/>
          <a:extLst>
            <a:ext uri="{FF2B5EF4-FFF2-40B4-BE49-F238E27FC236}">
              <a16:creationId xmlns:a16="http://schemas.microsoft.com/office/drawing/2014/main" id="{C6549F42-FE7B-48C8-8421-DB402FC975D2}"/>
            </a:ext>
          </a:extLst>
        </xdr:cNvPr>
        <xdr:cNvSpPr txBox="1"/>
      </xdr:nvSpPr>
      <xdr:spPr>
        <a:xfrm>
          <a:off x="4678793" y="3040392"/>
          <a:ext cx="1495015" cy="365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600" b="0">
              <a:latin typeface="Abadi" panose="020F0502020204030204" pitchFamily="34" charset="0"/>
              <a:cs typeface="Arial" panose="020B0604020202020204" pitchFamily="34" charset="0"/>
            </a:rPr>
            <a:t>Schedule</a:t>
          </a:r>
        </a:p>
      </xdr:txBody>
    </xdr:sp>
    <xdr:clientData/>
  </xdr:twoCellAnchor>
  <xdr:twoCellAnchor editAs="absolute">
    <xdr:from>
      <xdr:col>6</xdr:col>
      <xdr:colOff>537308</xdr:colOff>
      <xdr:row>13</xdr:row>
      <xdr:rowOff>151955</xdr:rowOff>
    </xdr:from>
    <xdr:to>
      <xdr:col>6</xdr:col>
      <xdr:colOff>605804</xdr:colOff>
      <xdr:row>15</xdr:row>
      <xdr:rowOff>96114</xdr:rowOff>
    </xdr:to>
    <xdr:sp macro="" textlink="">
      <xdr:nvSpPr>
        <xdr:cNvPr id="33" name="Rectangle: Top Corners Rounded 32">
          <a:extLst>
            <a:ext uri="{FF2B5EF4-FFF2-40B4-BE49-F238E27FC236}">
              <a16:creationId xmlns:a16="http://schemas.microsoft.com/office/drawing/2014/main" id="{1EFDDE0B-6BDB-9D6B-438E-914F2DAA56F7}"/>
            </a:ext>
          </a:extLst>
        </xdr:cNvPr>
        <xdr:cNvSpPr/>
      </xdr:nvSpPr>
      <xdr:spPr>
        <a:xfrm rot="5400000" flipH="1" flipV="1">
          <a:off x="4095626" y="2644384"/>
          <a:ext cx="309102" cy="68496"/>
        </a:xfrm>
        <a:prstGeom prst="round2Same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solidFill>
              <a:schemeClr val="tx1"/>
            </a:solidFill>
          </a:endParaRPr>
        </a:p>
      </xdr:txBody>
    </xdr:sp>
    <xdr:clientData/>
  </xdr:twoCellAnchor>
  <xdr:twoCellAnchor editAs="absolute">
    <xdr:from>
      <xdr:col>10</xdr:col>
      <xdr:colOff>303724</xdr:colOff>
      <xdr:row>6</xdr:row>
      <xdr:rowOff>109012</xdr:rowOff>
    </xdr:from>
    <xdr:to>
      <xdr:col>19</xdr:col>
      <xdr:colOff>542074</xdr:colOff>
      <xdr:row>10</xdr:row>
      <xdr:rowOff>46463</xdr:rowOff>
    </xdr:to>
    <xdr:sp macro="" textlink="">
      <xdr:nvSpPr>
        <xdr:cNvPr id="34" name="TextBox 33">
          <a:extLst>
            <a:ext uri="{FF2B5EF4-FFF2-40B4-BE49-F238E27FC236}">
              <a16:creationId xmlns:a16="http://schemas.microsoft.com/office/drawing/2014/main" id="{1627BD00-3805-D097-D9BA-7A38D77B7F89}"/>
            </a:ext>
          </a:extLst>
        </xdr:cNvPr>
        <xdr:cNvSpPr txBox="1"/>
      </xdr:nvSpPr>
      <xdr:spPr>
        <a:xfrm>
          <a:off x="6343968" y="1224134"/>
          <a:ext cx="5674569" cy="68086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3200">
              <a:solidFill>
                <a:schemeClr val="bg1"/>
              </a:solidFill>
              <a:latin typeface="Abadi" panose="020B0604020104020204" pitchFamily="34" charset="0"/>
            </a:rPr>
            <a:t>Fleet Management</a:t>
          </a:r>
          <a:r>
            <a:rPr lang="en-AU" sz="3200" baseline="0">
              <a:solidFill>
                <a:schemeClr val="bg1"/>
              </a:solidFill>
              <a:latin typeface="Abadi" panose="020B0604020104020204" pitchFamily="34" charset="0"/>
            </a:rPr>
            <a:t> Dashboard 2025</a:t>
          </a:r>
          <a:endParaRPr lang="en-AU" sz="3200">
            <a:solidFill>
              <a:schemeClr val="bg1"/>
            </a:solidFill>
            <a:latin typeface="Abadi" panose="020B0604020104020204" pitchFamily="34" charset="0"/>
          </a:endParaRPr>
        </a:p>
      </xdr:txBody>
    </xdr:sp>
    <xdr:clientData/>
  </xdr:twoCellAnchor>
  <xdr:twoCellAnchor editAs="absolute">
    <xdr:from>
      <xdr:col>10</xdr:col>
      <xdr:colOff>341880</xdr:colOff>
      <xdr:row>12</xdr:row>
      <xdr:rowOff>18819</xdr:rowOff>
    </xdr:from>
    <xdr:to>
      <xdr:col>12</xdr:col>
      <xdr:colOff>273119</xdr:colOff>
      <xdr:row>13</xdr:row>
      <xdr:rowOff>168179</xdr:rowOff>
    </xdr:to>
    <xdr:sp macro="" textlink="">
      <xdr:nvSpPr>
        <xdr:cNvPr id="37" name="TextBox 36">
          <a:extLst>
            <a:ext uri="{FF2B5EF4-FFF2-40B4-BE49-F238E27FC236}">
              <a16:creationId xmlns:a16="http://schemas.microsoft.com/office/drawing/2014/main" id="{F125343C-6197-44E1-86E1-880ADC9FADBB}"/>
            </a:ext>
          </a:extLst>
        </xdr:cNvPr>
        <xdr:cNvSpPr txBox="1"/>
      </xdr:nvSpPr>
      <xdr:spPr>
        <a:xfrm>
          <a:off x="6382124" y="2249063"/>
          <a:ext cx="1139288" cy="33521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solidFill>
                <a:schemeClr val="bg1"/>
              </a:solidFill>
              <a:latin typeface="Abadi" panose="020B0604020104020204" pitchFamily="34" charset="0"/>
            </a:rPr>
            <a:t>Overview</a:t>
          </a:r>
        </a:p>
      </xdr:txBody>
    </xdr:sp>
    <xdr:clientData/>
  </xdr:twoCellAnchor>
  <xdr:twoCellAnchor editAs="absolute">
    <xdr:from>
      <xdr:col>22</xdr:col>
      <xdr:colOff>137989</xdr:colOff>
      <xdr:row>5</xdr:row>
      <xdr:rowOff>176285</xdr:rowOff>
    </xdr:from>
    <xdr:to>
      <xdr:col>25</xdr:col>
      <xdr:colOff>37797</xdr:colOff>
      <xdr:row>13</xdr:row>
      <xdr:rowOff>60477</xdr:rowOff>
    </xdr:to>
    <xdr:pic>
      <xdr:nvPicPr>
        <xdr:cNvPr id="39" name="Picture 38">
          <a:extLst>
            <a:ext uri="{FF2B5EF4-FFF2-40B4-BE49-F238E27FC236}">
              <a16:creationId xmlns:a16="http://schemas.microsoft.com/office/drawing/2014/main" id="{341A5D00-DDD3-B67C-98E8-505768308DC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13609060" y="1083428"/>
          <a:ext cx="1736773" cy="1335620"/>
        </a:xfrm>
        <a:prstGeom prst="rect">
          <a:avLst/>
        </a:prstGeom>
      </xdr:spPr>
    </xdr:pic>
    <xdr:clientData/>
  </xdr:twoCellAnchor>
  <xdr:twoCellAnchor editAs="absolute">
    <xdr:from>
      <xdr:col>20</xdr:col>
      <xdr:colOff>26460</xdr:colOff>
      <xdr:row>17</xdr:row>
      <xdr:rowOff>157215</xdr:rowOff>
    </xdr:from>
    <xdr:to>
      <xdr:col>25</xdr:col>
      <xdr:colOff>18994</xdr:colOff>
      <xdr:row>19</xdr:row>
      <xdr:rowOff>21710</xdr:rowOff>
    </xdr:to>
    <xdr:sp macro="" textlink="">
      <xdr:nvSpPr>
        <xdr:cNvPr id="40" name="TextBox 39">
          <a:extLst>
            <a:ext uri="{FF2B5EF4-FFF2-40B4-BE49-F238E27FC236}">
              <a16:creationId xmlns:a16="http://schemas.microsoft.com/office/drawing/2014/main" id="{131B8033-0B2B-357E-EFB2-E40889599F03}"/>
            </a:ext>
          </a:extLst>
        </xdr:cNvPr>
        <xdr:cNvSpPr txBox="1"/>
      </xdr:nvSpPr>
      <xdr:spPr>
        <a:xfrm>
          <a:off x="12197293" y="3305757"/>
          <a:ext cx="306511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AU" sz="900"/>
        </a:p>
      </xdr:txBody>
    </xdr:sp>
    <xdr:clientData/>
  </xdr:twoCellAnchor>
  <xdr:twoCellAnchor editAs="absolute">
    <xdr:from>
      <xdr:col>11</xdr:col>
      <xdr:colOff>179401</xdr:colOff>
      <xdr:row>15</xdr:row>
      <xdr:rowOff>49834</xdr:rowOff>
    </xdr:from>
    <xdr:to>
      <xdr:col>14</xdr:col>
      <xdr:colOff>562140</xdr:colOff>
      <xdr:row>21</xdr:row>
      <xdr:rowOff>149263</xdr:rowOff>
    </xdr:to>
    <xdr:sp macro="" textlink="">
      <xdr:nvSpPr>
        <xdr:cNvPr id="41" name="Rectangle: Rounded Corners 40">
          <a:extLst>
            <a:ext uri="{FF2B5EF4-FFF2-40B4-BE49-F238E27FC236}">
              <a16:creationId xmlns:a16="http://schemas.microsoft.com/office/drawing/2014/main" id="{5EFF606D-B4CF-D9C8-7CDD-52666E4A965E}"/>
            </a:ext>
          </a:extLst>
        </xdr:cNvPr>
        <xdr:cNvSpPr/>
      </xdr:nvSpPr>
      <xdr:spPr>
        <a:xfrm>
          <a:off x="6912689" y="2795780"/>
          <a:ext cx="2219091" cy="119780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clientData/>
  </xdr:twoCellAnchor>
  <xdr:twoCellAnchor editAs="absolute">
    <xdr:from>
      <xdr:col>15</xdr:col>
      <xdr:colOff>475512</xdr:colOff>
      <xdr:row>15</xdr:row>
      <xdr:rowOff>60852</xdr:rowOff>
    </xdr:from>
    <xdr:to>
      <xdr:col>19</xdr:col>
      <xdr:colOff>245929</xdr:colOff>
      <xdr:row>21</xdr:row>
      <xdr:rowOff>160281</xdr:rowOff>
    </xdr:to>
    <xdr:sp macro="" textlink="">
      <xdr:nvSpPr>
        <xdr:cNvPr id="42" name="Rectangle: Rounded Corners 41">
          <a:extLst>
            <a:ext uri="{FF2B5EF4-FFF2-40B4-BE49-F238E27FC236}">
              <a16:creationId xmlns:a16="http://schemas.microsoft.com/office/drawing/2014/main" id="{D65CCB8D-5D31-4CC2-9737-F9D62C1D99AD}"/>
            </a:ext>
          </a:extLst>
        </xdr:cNvPr>
        <xdr:cNvSpPr/>
      </xdr:nvSpPr>
      <xdr:spPr>
        <a:xfrm>
          <a:off x="9660333" y="2782281"/>
          <a:ext cx="2219703" cy="1188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clientData/>
  </xdr:twoCellAnchor>
  <xdr:twoCellAnchor editAs="absolute">
    <xdr:from>
      <xdr:col>20</xdr:col>
      <xdr:colOff>159299</xdr:colOff>
      <xdr:row>15</xdr:row>
      <xdr:rowOff>84738</xdr:rowOff>
    </xdr:from>
    <xdr:to>
      <xdr:col>23</xdr:col>
      <xdr:colOff>542038</xdr:colOff>
      <xdr:row>22</xdr:row>
      <xdr:rowOff>2738</xdr:rowOff>
    </xdr:to>
    <xdr:sp macro="" textlink="">
      <xdr:nvSpPr>
        <xdr:cNvPr id="43" name="Rectangle: Rounded Corners 42">
          <a:extLst>
            <a:ext uri="{FF2B5EF4-FFF2-40B4-BE49-F238E27FC236}">
              <a16:creationId xmlns:a16="http://schemas.microsoft.com/office/drawing/2014/main" id="{C7E9488F-677C-439C-868E-CDAAC1A7373A}"/>
            </a:ext>
          </a:extLst>
        </xdr:cNvPr>
        <xdr:cNvSpPr/>
      </xdr:nvSpPr>
      <xdr:spPr>
        <a:xfrm>
          <a:off x="12405728" y="2806167"/>
          <a:ext cx="2219703" cy="1188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clientData/>
  </xdr:twoCellAnchor>
  <xdr:twoCellAnchor editAs="absolute">
    <xdr:from>
      <xdr:col>10</xdr:col>
      <xdr:colOff>359833</xdr:colOff>
      <xdr:row>23</xdr:row>
      <xdr:rowOff>79376</xdr:rowOff>
    </xdr:from>
    <xdr:to>
      <xdr:col>17</xdr:col>
      <xdr:colOff>393583</xdr:colOff>
      <xdr:row>39</xdr:row>
      <xdr:rowOff>56519</xdr:rowOff>
    </xdr:to>
    <xdr:sp macro="" textlink="">
      <xdr:nvSpPr>
        <xdr:cNvPr id="44" name="Rectangle: Rounded Corners 43">
          <a:extLst>
            <a:ext uri="{FF2B5EF4-FFF2-40B4-BE49-F238E27FC236}">
              <a16:creationId xmlns:a16="http://schemas.microsoft.com/office/drawing/2014/main" id="{086BF461-A210-7C20-A81E-D150E609FE73}"/>
            </a:ext>
          </a:extLst>
        </xdr:cNvPr>
        <xdr:cNvSpPr/>
      </xdr:nvSpPr>
      <xdr:spPr>
        <a:xfrm>
          <a:off x="6483047" y="4252233"/>
          <a:ext cx="4320000" cy="2880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clientData/>
  </xdr:twoCellAnchor>
  <xdr:twoCellAnchor editAs="absolute">
    <xdr:from>
      <xdr:col>18</xdr:col>
      <xdr:colOff>107722</xdr:colOff>
      <xdr:row>24</xdr:row>
      <xdr:rowOff>128512</xdr:rowOff>
    </xdr:from>
    <xdr:to>
      <xdr:col>25</xdr:col>
      <xdr:colOff>141472</xdr:colOff>
      <xdr:row>40</xdr:row>
      <xdr:rowOff>105655</xdr:rowOff>
    </xdr:to>
    <xdr:sp macro="" textlink="">
      <xdr:nvSpPr>
        <xdr:cNvPr id="45" name="Rectangle: Rounded Corners 44">
          <a:extLst>
            <a:ext uri="{FF2B5EF4-FFF2-40B4-BE49-F238E27FC236}">
              <a16:creationId xmlns:a16="http://schemas.microsoft.com/office/drawing/2014/main" id="{63647D4F-B42C-4CA4-A55F-96648D822F4A}"/>
            </a:ext>
          </a:extLst>
        </xdr:cNvPr>
        <xdr:cNvSpPr/>
      </xdr:nvSpPr>
      <xdr:spPr>
        <a:xfrm>
          <a:off x="11129508" y="4482798"/>
          <a:ext cx="4320000" cy="2880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clientData/>
  </xdr:twoCellAnchor>
  <xdr:twoCellAnchor editAs="absolute">
    <xdr:from>
      <xdr:col>18</xdr:col>
      <xdr:colOff>90714</xdr:colOff>
      <xdr:row>41</xdr:row>
      <xdr:rowOff>62069</xdr:rowOff>
    </xdr:from>
    <xdr:to>
      <xdr:col>25</xdr:col>
      <xdr:colOff>124464</xdr:colOff>
      <xdr:row>57</xdr:row>
      <xdr:rowOff>39211</xdr:rowOff>
    </xdr:to>
    <xdr:sp macro="" textlink="">
      <xdr:nvSpPr>
        <xdr:cNvPr id="47" name="Rectangle: Rounded Corners 46">
          <a:extLst>
            <a:ext uri="{FF2B5EF4-FFF2-40B4-BE49-F238E27FC236}">
              <a16:creationId xmlns:a16="http://schemas.microsoft.com/office/drawing/2014/main" id="{22D0F1AD-2A90-4FAD-8B34-E128A831F717}"/>
            </a:ext>
          </a:extLst>
        </xdr:cNvPr>
        <xdr:cNvSpPr/>
      </xdr:nvSpPr>
      <xdr:spPr>
        <a:xfrm>
          <a:off x="11112500" y="7500640"/>
          <a:ext cx="4320000" cy="2880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clientData/>
  </xdr:twoCellAnchor>
  <xdr:twoCellAnchor editAs="absolute">
    <xdr:from>
      <xdr:col>25</xdr:col>
      <xdr:colOff>453346</xdr:colOff>
      <xdr:row>6</xdr:row>
      <xdr:rowOff>100349</xdr:rowOff>
    </xdr:from>
    <xdr:to>
      <xdr:col>30</xdr:col>
      <xdr:colOff>478693</xdr:colOff>
      <xdr:row>12</xdr:row>
      <xdr:rowOff>156307</xdr:rowOff>
    </xdr:to>
    <xdr:sp macro="" textlink="">
      <xdr:nvSpPr>
        <xdr:cNvPr id="48" name="Rectangle: Rounded Corners 47">
          <a:extLst>
            <a:ext uri="{FF2B5EF4-FFF2-40B4-BE49-F238E27FC236}">
              <a16:creationId xmlns:a16="http://schemas.microsoft.com/office/drawing/2014/main" id="{8857C079-1FE1-59A2-D94C-93C1F18944ED}"/>
            </a:ext>
          </a:extLst>
        </xdr:cNvPr>
        <xdr:cNvSpPr/>
      </xdr:nvSpPr>
      <xdr:spPr>
        <a:xfrm>
          <a:off x="15595654" y="1214041"/>
          <a:ext cx="3053808" cy="1169651"/>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clientData/>
  </xdr:twoCellAnchor>
  <xdr:twoCellAnchor editAs="absolute">
    <xdr:from>
      <xdr:col>26</xdr:col>
      <xdr:colOff>445463</xdr:colOff>
      <xdr:row>7</xdr:row>
      <xdr:rowOff>142023</xdr:rowOff>
    </xdr:from>
    <xdr:to>
      <xdr:col>28</xdr:col>
      <xdr:colOff>118016</xdr:colOff>
      <xdr:row>10</xdr:row>
      <xdr:rowOff>32211</xdr:rowOff>
    </xdr:to>
    <xdr:sp macro="" textlink="Pivot!$B$5">
      <xdr:nvSpPr>
        <xdr:cNvPr id="52" name="TextBox 51">
          <a:extLst>
            <a:ext uri="{FF2B5EF4-FFF2-40B4-BE49-F238E27FC236}">
              <a16:creationId xmlns:a16="http://schemas.microsoft.com/office/drawing/2014/main" id="{6D823222-2B8D-4214-9E24-A70A832FA8BD}"/>
            </a:ext>
          </a:extLst>
        </xdr:cNvPr>
        <xdr:cNvSpPr txBox="1"/>
      </xdr:nvSpPr>
      <xdr:spPr>
        <a:xfrm>
          <a:off x="16257857" y="1456741"/>
          <a:ext cx="888891" cy="453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09B6EF-D84B-4BE1-BA3B-EA6B4175647C}" type="TxLink">
            <a:rPr lang="en-US" sz="2000" b="0" i="0" u="none" strike="noStrike">
              <a:solidFill>
                <a:srgbClr val="000000"/>
              </a:solidFill>
              <a:latin typeface="Abadi" panose="020B0604020104020204" pitchFamily="34" charset="0"/>
            </a:rPr>
            <a:pPr algn="ctr"/>
            <a:t>24</a:t>
          </a:fld>
          <a:endParaRPr lang="en-US" sz="2000">
            <a:latin typeface="Abadi" panose="020B0604020104020204" pitchFamily="34" charset="0"/>
          </a:endParaRPr>
        </a:p>
      </xdr:txBody>
    </xdr:sp>
    <xdr:clientData/>
  </xdr:twoCellAnchor>
  <xdr:twoCellAnchor editAs="absolute">
    <xdr:from>
      <xdr:col>26</xdr:col>
      <xdr:colOff>297290</xdr:colOff>
      <xdr:row>6</xdr:row>
      <xdr:rowOff>118429</xdr:rowOff>
    </xdr:from>
    <xdr:to>
      <xdr:col>28</xdr:col>
      <xdr:colOff>228528</xdr:colOff>
      <xdr:row>8</xdr:row>
      <xdr:rowOff>81935</xdr:rowOff>
    </xdr:to>
    <xdr:sp macro="" textlink="">
      <xdr:nvSpPr>
        <xdr:cNvPr id="53" name="TextBox 52">
          <a:extLst>
            <a:ext uri="{FF2B5EF4-FFF2-40B4-BE49-F238E27FC236}">
              <a16:creationId xmlns:a16="http://schemas.microsoft.com/office/drawing/2014/main" id="{8ED422E4-93E6-4D3C-BADE-EC8C8B453712}"/>
            </a:ext>
          </a:extLst>
        </xdr:cNvPr>
        <xdr:cNvSpPr txBox="1"/>
      </xdr:nvSpPr>
      <xdr:spPr>
        <a:xfrm>
          <a:off x="16237980" y="1213257"/>
          <a:ext cx="1157445" cy="328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solidFill>
                <a:schemeClr val="tx1"/>
              </a:solidFill>
              <a:latin typeface="Abadi" panose="020B0604020104020204" pitchFamily="34" charset="0"/>
            </a:rPr>
            <a:t>Total Trips</a:t>
          </a:r>
        </a:p>
      </xdr:txBody>
    </xdr:sp>
    <xdr:clientData/>
  </xdr:twoCellAnchor>
  <xdr:twoCellAnchor editAs="absolute">
    <xdr:from>
      <xdr:col>25</xdr:col>
      <xdr:colOff>514001</xdr:colOff>
      <xdr:row>10</xdr:row>
      <xdr:rowOff>8177</xdr:rowOff>
    </xdr:from>
    <xdr:to>
      <xdr:col>28</xdr:col>
      <xdr:colOff>474014</xdr:colOff>
      <xdr:row>11</xdr:row>
      <xdr:rowOff>57036</xdr:rowOff>
    </xdr:to>
    <xdr:sp macro="" textlink="">
      <xdr:nvSpPr>
        <xdr:cNvPr id="54" name="TextBox 53">
          <a:extLst>
            <a:ext uri="{FF2B5EF4-FFF2-40B4-BE49-F238E27FC236}">
              <a16:creationId xmlns:a16="http://schemas.microsoft.com/office/drawing/2014/main" id="{8AE369B5-688F-497B-8AB6-BDEB88F2F76C}"/>
            </a:ext>
          </a:extLst>
        </xdr:cNvPr>
        <xdr:cNvSpPr txBox="1"/>
      </xdr:nvSpPr>
      <xdr:spPr>
        <a:xfrm>
          <a:off x="15723582" y="1833327"/>
          <a:ext cx="1785163" cy="231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a:solidFill>
                <a:schemeClr val="tx1"/>
              </a:solidFill>
              <a:latin typeface="Abadi" panose="020B0604020104020204" pitchFamily="34" charset="0"/>
            </a:rPr>
            <a:t>Hired Transportation</a:t>
          </a:r>
        </a:p>
      </xdr:txBody>
    </xdr:sp>
    <xdr:clientData/>
  </xdr:twoCellAnchor>
  <xdr:twoCellAnchor editAs="absolute">
    <xdr:from>
      <xdr:col>28</xdr:col>
      <xdr:colOff>64923</xdr:colOff>
      <xdr:row>9</xdr:row>
      <xdr:rowOff>179096</xdr:rowOff>
    </xdr:from>
    <xdr:to>
      <xdr:col>28</xdr:col>
      <xdr:colOff>489702</xdr:colOff>
      <xdr:row>11</xdr:row>
      <xdr:rowOff>107627</xdr:rowOff>
    </xdr:to>
    <xdr:sp macro="" textlink="Pivot!$E$12">
      <xdr:nvSpPr>
        <xdr:cNvPr id="55" name="TextBox 54">
          <a:extLst>
            <a:ext uri="{FF2B5EF4-FFF2-40B4-BE49-F238E27FC236}">
              <a16:creationId xmlns:a16="http://schemas.microsoft.com/office/drawing/2014/main" id="{5BF694C3-91CA-445F-BEC5-A45E15CBA217}"/>
            </a:ext>
          </a:extLst>
        </xdr:cNvPr>
        <xdr:cNvSpPr txBox="1"/>
      </xdr:nvSpPr>
      <xdr:spPr>
        <a:xfrm>
          <a:off x="17091533" y="1825791"/>
          <a:ext cx="424779" cy="29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1C9445-558F-425F-99BA-05C2F66EB582}" type="TxLink">
            <a:rPr lang="en-US" sz="1400" b="1" i="0" u="none" strike="noStrike">
              <a:solidFill>
                <a:schemeClr val="accent1"/>
              </a:solidFill>
              <a:latin typeface="Aptos Narrow"/>
            </a:rPr>
            <a:pPr algn="ctr"/>
            <a:t>5</a:t>
          </a:fld>
          <a:endParaRPr lang="en-US" sz="1400" b="1">
            <a:solidFill>
              <a:schemeClr val="accent1"/>
            </a:solidFill>
          </a:endParaRPr>
        </a:p>
      </xdr:txBody>
    </xdr:sp>
    <xdr:clientData/>
  </xdr:twoCellAnchor>
  <xdr:twoCellAnchor editAs="absolute">
    <xdr:from>
      <xdr:col>29</xdr:col>
      <xdr:colOff>83648</xdr:colOff>
      <xdr:row>6</xdr:row>
      <xdr:rowOff>38228</xdr:rowOff>
    </xdr:from>
    <xdr:to>
      <xdr:col>30</xdr:col>
      <xdr:colOff>410307</xdr:colOff>
      <xdr:row>13</xdr:row>
      <xdr:rowOff>17175</xdr:rowOff>
    </xdr:to>
    <xdr:pic>
      <xdr:nvPicPr>
        <xdr:cNvPr id="57" name="Picture 56">
          <a:extLst>
            <a:ext uri="{FF2B5EF4-FFF2-40B4-BE49-F238E27FC236}">
              <a16:creationId xmlns:a16="http://schemas.microsoft.com/office/drawing/2014/main" id="{6D5AA053-1001-093B-144E-C3B8C0356FB8}"/>
            </a:ext>
          </a:extLst>
        </xdr:cNvPr>
        <xdr:cNvPicPr>
          <a:picLocks noChangeAspect="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9596" b="91667" l="1875" r="95750">
                      <a14:foregroundMark x1="30500" y1="13131" x2="30875" y2="56313"/>
                      <a14:foregroundMark x1="30875" y1="56313" x2="17250" y2="23485"/>
                      <a14:foregroundMark x1="17250" y1="23485" x2="3000" y2="55303"/>
                      <a14:foregroundMark x1="3000" y1="55303" x2="13375" y2="89141"/>
                      <a14:foregroundMark x1="13375" y1="89141" x2="81750" y2="76263"/>
                      <a14:foregroundMark x1="81750" y1="76263" x2="92250" y2="26010"/>
                      <a14:foregroundMark x1="92250" y1="26010" x2="92000" y2="12374"/>
                      <a14:foregroundMark x1="31250" y1="16919" x2="61500" y2="17424"/>
                      <a14:foregroundMark x1="61500" y1="17424" x2="90750" y2="15152"/>
                      <a14:foregroundMark x1="90750" y1="15152" x2="95750" y2="15404"/>
                      <a14:foregroundMark x1="21750" y1="35354" x2="3625" y2="58838"/>
                      <a14:foregroundMark x1="3625" y1="58838" x2="17000" y2="89646"/>
                      <a14:foregroundMark x1="17000" y1="89646" x2="26125" y2="91919"/>
                      <a14:foregroundMark x1="22875" y1="50000" x2="6250" y2="59596"/>
                      <a14:foregroundMark x1="1875" y1="55808" x2="17875" y2="30051"/>
                      <a14:foregroundMark x1="17875" y1="30051" x2="18000" y2="30051"/>
                    </a14:backgroundRemoval>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7"/>
            </a:ext>
          </a:extLst>
        </a:blip>
        <a:srcRect t="3332" r="66453" b="1"/>
        <a:stretch>
          <a:fillRect/>
        </a:stretch>
      </xdr:blipFill>
      <xdr:spPr>
        <a:xfrm>
          <a:off x="17648725" y="1151920"/>
          <a:ext cx="932351" cy="1278255"/>
        </a:xfrm>
        <a:prstGeom prst="rect">
          <a:avLst/>
        </a:prstGeom>
      </xdr:spPr>
    </xdr:pic>
    <xdr:clientData/>
  </xdr:twoCellAnchor>
  <xdr:twoCellAnchor editAs="absolute">
    <xdr:from>
      <xdr:col>28</xdr:col>
      <xdr:colOff>247114</xdr:colOff>
      <xdr:row>9</xdr:row>
      <xdr:rowOff>149943</xdr:rowOff>
    </xdr:from>
    <xdr:to>
      <xdr:col>29</xdr:col>
      <xdr:colOff>256058</xdr:colOff>
      <xdr:row>11</xdr:row>
      <xdr:rowOff>152925</xdr:rowOff>
    </xdr:to>
    <xdr:sp macro="" textlink="Pivot!$E$12">
      <xdr:nvSpPr>
        <xdr:cNvPr id="59" name="TextBox 58">
          <a:extLst>
            <a:ext uri="{FF2B5EF4-FFF2-40B4-BE49-F238E27FC236}">
              <a16:creationId xmlns:a16="http://schemas.microsoft.com/office/drawing/2014/main" id="{F9000B3D-4C35-4E6D-AFBA-24DBD135D50A}"/>
            </a:ext>
          </a:extLst>
        </xdr:cNvPr>
        <xdr:cNvSpPr txBox="1"/>
      </xdr:nvSpPr>
      <xdr:spPr>
        <a:xfrm>
          <a:off x="17281845" y="1792578"/>
          <a:ext cx="617327" cy="368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solidFill>
              <a:latin typeface="Abadi" panose="020B0604020104020204" pitchFamily="34" charset="0"/>
            </a:rPr>
            <a:t>Trips</a:t>
          </a:r>
        </a:p>
      </xdr:txBody>
    </xdr:sp>
    <xdr:clientData/>
  </xdr:twoCellAnchor>
  <xdr:twoCellAnchor editAs="absolute">
    <xdr:from>
      <xdr:col>6</xdr:col>
      <xdr:colOff>493162</xdr:colOff>
      <xdr:row>20</xdr:row>
      <xdr:rowOff>66903</xdr:rowOff>
    </xdr:from>
    <xdr:to>
      <xdr:col>8</xdr:col>
      <xdr:colOff>537086</xdr:colOff>
      <xdr:row>22</xdr:row>
      <xdr:rowOff>25234</xdr:rowOff>
    </xdr:to>
    <xdr:sp macro="" textlink="">
      <xdr:nvSpPr>
        <xdr:cNvPr id="61" name="TextBox 60">
          <a:extLst>
            <a:ext uri="{FF2B5EF4-FFF2-40B4-BE49-F238E27FC236}">
              <a16:creationId xmlns:a16="http://schemas.microsoft.com/office/drawing/2014/main" id="{C2D3B413-BD9F-44E0-933E-604D6C5A3992}"/>
            </a:ext>
          </a:extLst>
        </xdr:cNvPr>
        <xdr:cNvSpPr txBox="1"/>
      </xdr:nvSpPr>
      <xdr:spPr>
        <a:xfrm>
          <a:off x="4139876" y="3695474"/>
          <a:ext cx="1259496" cy="321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600" b="0">
              <a:latin typeface="Abadi" panose="020F0502020204030204" pitchFamily="34" charset="0"/>
              <a:cs typeface="Arial" panose="020B0604020202020204" pitchFamily="34" charset="0"/>
            </a:rPr>
            <a:t> Drivers</a:t>
          </a:r>
        </a:p>
      </xdr:txBody>
    </xdr:sp>
    <xdr:clientData/>
  </xdr:twoCellAnchor>
  <xdr:twoCellAnchor editAs="absolute">
    <xdr:from>
      <xdr:col>6</xdr:col>
      <xdr:colOff>478462</xdr:colOff>
      <xdr:row>34</xdr:row>
      <xdr:rowOff>161469</xdr:rowOff>
    </xdr:from>
    <xdr:to>
      <xdr:col>9</xdr:col>
      <xdr:colOff>129928</xdr:colOff>
      <xdr:row>36</xdr:row>
      <xdr:rowOff>158085</xdr:rowOff>
    </xdr:to>
    <xdr:sp macro="" textlink="">
      <xdr:nvSpPr>
        <xdr:cNvPr id="63" name="TextBox 62">
          <a:extLst>
            <a:ext uri="{FF2B5EF4-FFF2-40B4-BE49-F238E27FC236}">
              <a16:creationId xmlns:a16="http://schemas.microsoft.com/office/drawing/2014/main" id="{693807C0-D89B-4E77-99A9-CBDB80B27BD7}"/>
            </a:ext>
          </a:extLst>
        </xdr:cNvPr>
        <xdr:cNvSpPr txBox="1"/>
      </xdr:nvSpPr>
      <xdr:spPr>
        <a:xfrm>
          <a:off x="4122810" y="6262991"/>
          <a:ext cx="1473640" cy="355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600" b="0">
              <a:latin typeface="Abadi" panose="020F0502020204030204" pitchFamily="34" charset="0"/>
              <a:cs typeface="Arial" panose="020B0604020202020204" pitchFamily="34" charset="0"/>
            </a:rPr>
            <a:t>Months</a:t>
          </a:r>
        </a:p>
      </xdr:txBody>
    </xdr:sp>
    <xdr:clientData/>
  </xdr:twoCellAnchor>
  <xdr:twoCellAnchor editAs="absolute">
    <xdr:from>
      <xdr:col>6</xdr:col>
      <xdr:colOff>571202</xdr:colOff>
      <xdr:row>37</xdr:row>
      <xdr:rowOff>135447</xdr:rowOff>
    </xdr:from>
    <xdr:to>
      <xdr:col>10</xdr:col>
      <xdr:colOff>107383</xdr:colOff>
      <xdr:row>47</xdr:row>
      <xdr:rowOff>118134</xdr:rowOff>
    </xdr:to>
    <mc:AlternateContent xmlns:mc="http://schemas.openxmlformats.org/markup-compatibility/2006" xmlns:a14="http://schemas.microsoft.com/office/drawing/2010/main">
      <mc:Choice Requires="a14">
        <xdr:graphicFrame macro="">
          <xdr:nvGraphicFramePr>
            <xdr:cNvPr id="1024" name="Month">
              <a:extLst>
                <a:ext uri="{FF2B5EF4-FFF2-40B4-BE49-F238E27FC236}">
                  <a16:creationId xmlns:a16="http://schemas.microsoft.com/office/drawing/2014/main" id="{A300F233-3DC9-4370-B172-1BCA7A82CD1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215550" y="6775338"/>
              <a:ext cx="1965746" cy="177725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45203</xdr:colOff>
      <xdr:row>23</xdr:row>
      <xdr:rowOff>9405</xdr:rowOff>
    </xdr:from>
    <xdr:to>
      <xdr:col>10</xdr:col>
      <xdr:colOff>26796</xdr:colOff>
      <xdr:row>30</xdr:row>
      <xdr:rowOff>26796</xdr:rowOff>
    </xdr:to>
    <mc:AlternateContent xmlns:mc="http://schemas.openxmlformats.org/markup-compatibility/2006" xmlns:a14="http://schemas.microsoft.com/office/drawing/2010/main">
      <mc:Choice Requires="a14">
        <xdr:graphicFrame macro="">
          <xdr:nvGraphicFramePr>
            <xdr:cNvPr id="1029" name="Driver">
              <a:extLst>
                <a:ext uri="{FF2B5EF4-FFF2-40B4-BE49-F238E27FC236}">
                  <a16:creationId xmlns:a16="http://schemas.microsoft.com/office/drawing/2014/main" id="{022879E0-E8E7-46C1-AB89-E20C9A44141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4904333" y="4136905"/>
              <a:ext cx="1196376" cy="127358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7</xdr:col>
      <xdr:colOff>82825</xdr:colOff>
      <xdr:row>26</xdr:row>
      <xdr:rowOff>142850</xdr:rowOff>
    </xdr:from>
    <xdr:to>
      <xdr:col>7</xdr:col>
      <xdr:colOff>505002</xdr:colOff>
      <xdr:row>29</xdr:row>
      <xdr:rowOff>65233</xdr:rowOff>
    </xdr:to>
    <xdr:pic>
      <xdr:nvPicPr>
        <xdr:cNvPr id="1031" name="Picture 1030">
          <a:extLst>
            <a:ext uri="{FF2B5EF4-FFF2-40B4-BE49-F238E27FC236}">
              <a16:creationId xmlns:a16="http://schemas.microsoft.com/office/drawing/2014/main" id="{AEB8BF97-AD35-851F-1CA0-A3393EECFC95}"/>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saturation sat="66000"/>
                  </a14:imgEffect>
                </a14:imgLayer>
              </a14:imgProps>
            </a:ext>
          </a:extLst>
        </a:blip>
        <a:srcRect l="18694" t="6082" r="46981" b="37510"/>
        <a:stretch>
          <a:fillRect/>
        </a:stretch>
      </xdr:blipFill>
      <xdr:spPr>
        <a:xfrm>
          <a:off x="4397090" y="4998732"/>
          <a:ext cx="422177" cy="482677"/>
        </a:xfrm>
        <a:prstGeom prst="flowChartConnector">
          <a:avLst/>
        </a:prstGeom>
      </xdr:spPr>
    </xdr:pic>
    <xdr:clientData/>
  </xdr:twoCellAnchor>
  <xdr:twoCellAnchor editAs="absolute">
    <xdr:from>
      <xdr:col>7</xdr:col>
      <xdr:colOff>45746</xdr:colOff>
      <xdr:row>23</xdr:row>
      <xdr:rowOff>109248</xdr:rowOff>
    </xdr:from>
    <xdr:to>
      <xdr:col>7</xdr:col>
      <xdr:colOff>508481</xdr:colOff>
      <xdr:row>25</xdr:row>
      <xdr:rowOff>157802</xdr:rowOff>
    </xdr:to>
    <xdr:pic>
      <xdr:nvPicPr>
        <xdr:cNvPr id="1033" name="Picture 1032">
          <a:extLst>
            <a:ext uri="{FF2B5EF4-FFF2-40B4-BE49-F238E27FC236}">
              <a16:creationId xmlns:a16="http://schemas.microsoft.com/office/drawing/2014/main" id="{00A92E18-3388-9C20-8BCF-B85A841344D2}"/>
            </a:ext>
          </a:extLst>
        </xdr:cNvPr>
        <xdr:cNvPicPr>
          <a:picLocks noChangeAspect="1"/>
        </xdr:cNvPicPr>
      </xdr:nvPicPr>
      <xdr:blipFill rotWithShape="1">
        <a:blip xmlns:r="http://schemas.openxmlformats.org/officeDocument/2006/relationships" r:embed="rId10"/>
        <a:srcRect l="48329" t="13613" r="22025" b="32408"/>
        <a:stretch>
          <a:fillRect/>
        </a:stretch>
      </xdr:blipFill>
      <xdr:spPr>
        <a:xfrm>
          <a:off x="4360011" y="4404836"/>
          <a:ext cx="462735" cy="422084"/>
        </a:xfrm>
        <a:prstGeom prst="flowChartConnector">
          <a:avLst/>
        </a:prstGeom>
      </xdr:spPr>
    </xdr:pic>
    <xdr:clientData/>
  </xdr:twoCellAnchor>
  <xdr:twoCellAnchor editAs="absolute">
    <xdr:from>
      <xdr:col>25</xdr:col>
      <xdr:colOff>498929</xdr:colOff>
      <xdr:row>14</xdr:row>
      <xdr:rowOff>113392</xdr:rowOff>
    </xdr:from>
    <xdr:to>
      <xdr:col>30</xdr:col>
      <xdr:colOff>340178</xdr:colOff>
      <xdr:row>38</xdr:row>
      <xdr:rowOff>68035</xdr:rowOff>
    </xdr:to>
    <xdr:sp macro="" textlink="">
      <xdr:nvSpPr>
        <xdr:cNvPr id="1034" name="Rectangle: Rounded Corners 1033">
          <a:extLst>
            <a:ext uri="{FF2B5EF4-FFF2-40B4-BE49-F238E27FC236}">
              <a16:creationId xmlns:a16="http://schemas.microsoft.com/office/drawing/2014/main" id="{A8D68EEC-E0E3-927E-6E41-B7EF90DA7AF2}"/>
            </a:ext>
          </a:extLst>
        </xdr:cNvPr>
        <xdr:cNvSpPr/>
      </xdr:nvSpPr>
      <xdr:spPr>
        <a:xfrm>
          <a:off x="15773253" y="2708311"/>
          <a:ext cx="2896114" cy="4403075"/>
        </a:xfrm>
        <a:prstGeom prst="roundRect">
          <a:avLst/>
        </a:prstGeom>
        <a:solidFill>
          <a:srgbClr val="FAFA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clientData/>
  </xdr:twoCellAnchor>
  <xdr:twoCellAnchor editAs="absolute">
    <xdr:from>
      <xdr:col>26</xdr:col>
      <xdr:colOff>147714</xdr:colOff>
      <xdr:row>15</xdr:row>
      <xdr:rowOff>83708</xdr:rowOff>
    </xdr:from>
    <xdr:to>
      <xdr:col>28</xdr:col>
      <xdr:colOff>463541</xdr:colOff>
      <xdr:row>23</xdr:row>
      <xdr:rowOff>136415</xdr:rowOff>
    </xdr:to>
    <xdr:grpSp>
      <xdr:nvGrpSpPr>
        <xdr:cNvPr id="1037" name="Group 1036">
          <a:extLst>
            <a:ext uri="{FF2B5EF4-FFF2-40B4-BE49-F238E27FC236}">
              <a16:creationId xmlns:a16="http://schemas.microsoft.com/office/drawing/2014/main" id="{C5F9038A-CC5C-44C6-8FB4-F6440706C6C9}"/>
            </a:ext>
          </a:extLst>
        </xdr:cNvPr>
        <xdr:cNvGrpSpPr/>
      </xdr:nvGrpSpPr>
      <xdr:grpSpPr>
        <a:xfrm>
          <a:off x="16034695" y="2779463"/>
          <a:ext cx="1537903" cy="1490443"/>
          <a:chOff x="15966652" y="3026787"/>
          <a:chExt cx="1398839" cy="1472461"/>
        </a:xfrm>
        <a:solidFill>
          <a:schemeClr val="bg1"/>
        </a:solidFill>
      </xdr:grpSpPr>
      <xdr:graphicFrame macro="">
        <xdr:nvGraphicFramePr>
          <xdr:cNvPr id="1035" name="Chart 1034">
            <a:extLst>
              <a:ext uri="{FF2B5EF4-FFF2-40B4-BE49-F238E27FC236}">
                <a16:creationId xmlns:a16="http://schemas.microsoft.com/office/drawing/2014/main" id="{3EF35467-5856-4F23-8CA9-9F966912E627}"/>
              </a:ext>
            </a:extLst>
          </xdr:cNvPr>
          <xdr:cNvGraphicFramePr>
            <a:graphicFrameLocks/>
          </xdr:cNvGraphicFramePr>
        </xdr:nvGraphicFramePr>
        <xdr:xfrm>
          <a:off x="15966652" y="3026787"/>
          <a:ext cx="1398839" cy="1472461"/>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1036" name="Circle: Hollow 1035">
            <a:extLst>
              <a:ext uri="{FF2B5EF4-FFF2-40B4-BE49-F238E27FC236}">
                <a16:creationId xmlns:a16="http://schemas.microsoft.com/office/drawing/2014/main" id="{412C4FB9-95AC-CD8C-3748-61E8F59828F8}"/>
              </a:ext>
            </a:extLst>
          </xdr:cNvPr>
          <xdr:cNvSpPr/>
        </xdr:nvSpPr>
        <xdr:spPr>
          <a:xfrm>
            <a:off x="15976288" y="3082001"/>
            <a:ext cx="1380435" cy="1343623"/>
          </a:xfrm>
          <a:prstGeom prst="donut">
            <a:avLst>
              <a:gd name="adj" fmla="val 5811"/>
            </a:avLst>
          </a:prstGeom>
          <a:grpFill/>
          <a:ln w="3175">
            <a:solidFill>
              <a:srgbClr val="E4ECED"/>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solidFill>
                <a:schemeClr val="tx1"/>
              </a:solidFill>
            </a:endParaRPr>
          </a:p>
        </xdr:txBody>
      </xdr:sp>
    </xdr:grpSp>
    <xdr:clientData/>
  </xdr:twoCellAnchor>
  <xdr:twoCellAnchor editAs="absolute">
    <xdr:from>
      <xdr:col>29</xdr:col>
      <xdr:colOff>135561</xdr:colOff>
      <xdr:row>17</xdr:row>
      <xdr:rowOff>23947</xdr:rowOff>
    </xdr:from>
    <xdr:to>
      <xdr:col>30</xdr:col>
      <xdr:colOff>190520</xdr:colOff>
      <xdr:row>22</xdr:row>
      <xdr:rowOff>120227</xdr:rowOff>
    </xdr:to>
    <xdr:grpSp>
      <xdr:nvGrpSpPr>
        <xdr:cNvPr id="1041" name="Group 1040">
          <a:extLst>
            <a:ext uri="{FF2B5EF4-FFF2-40B4-BE49-F238E27FC236}">
              <a16:creationId xmlns:a16="http://schemas.microsoft.com/office/drawing/2014/main" id="{1B6E9656-9351-7929-9FAA-16D6F39A676A}"/>
            </a:ext>
          </a:extLst>
        </xdr:cNvPr>
        <xdr:cNvGrpSpPr/>
      </xdr:nvGrpSpPr>
      <xdr:grpSpPr>
        <a:xfrm>
          <a:off x="17855655" y="3079136"/>
          <a:ext cx="665997" cy="994865"/>
          <a:chOff x="17799242" y="3210974"/>
          <a:chExt cx="661095" cy="1011670"/>
        </a:xfrm>
      </xdr:grpSpPr>
      <xdr:sp macro="" textlink="Pivot!$E$12">
        <xdr:nvSpPr>
          <xdr:cNvPr id="1038" name="TextBox 1037">
            <a:extLst>
              <a:ext uri="{FF2B5EF4-FFF2-40B4-BE49-F238E27FC236}">
                <a16:creationId xmlns:a16="http://schemas.microsoft.com/office/drawing/2014/main" id="{DEA167AE-6398-4C96-86D1-87E4EC4E61E5}"/>
              </a:ext>
            </a:extLst>
          </xdr:cNvPr>
          <xdr:cNvSpPr txBox="1"/>
        </xdr:nvSpPr>
        <xdr:spPr>
          <a:xfrm>
            <a:off x="17816393" y="3210974"/>
            <a:ext cx="615081" cy="36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1"/>
                </a:solidFill>
                <a:latin typeface="Abadi" panose="020B0604020104020204" pitchFamily="34" charset="0"/>
              </a:rPr>
              <a:t>Close</a:t>
            </a:r>
          </a:p>
        </xdr:txBody>
      </xdr:sp>
      <xdr:sp macro="" textlink="Pivot!$E$12">
        <xdr:nvSpPr>
          <xdr:cNvPr id="1039" name="TextBox 1038">
            <a:extLst>
              <a:ext uri="{FF2B5EF4-FFF2-40B4-BE49-F238E27FC236}">
                <a16:creationId xmlns:a16="http://schemas.microsoft.com/office/drawing/2014/main" id="{251B626F-124F-4B20-B58A-C7D29FB2E217}"/>
              </a:ext>
            </a:extLst>
          </xdr:cNvPr>
          <xdr:cNvSpPr txBox="1"/>
        </xdr:nvSpPr>
        <xdr:spPr>
          <a:xfrm>
            <a:off x="17799242" y="3551993"/>
            <a:ext cx="661095" cy="329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1"/>
                </a:solidFill>
                <a:latin typeface="Abadi" panose="020B0604020104020204" pitchFamily="34" charset="0"/>
              </a:rPr>
              <a:t>Regular</a:t>
            </a:r>
          </a:p>
        </xdr:txBody>
      </xdr:sp>
      <xdr:sp macro="" textlink="Pivot!$E$12">
        <xdr:nvSpPr>
          <xdr:cNvPr id="1040" name="TextBox 1039">
            <a:extLst>
              <a:ext uri="{FF2B5EF4-FFF2-40B4-BE49-F238E27FC236}">
                <a16:creationId xmlns:a16="http://schemas.microsoft.com/office/drawing/2014/main" id="{6721AF9A-08AF-4D0E-8EF6-80597B94D542}"/>
              </a:ext>
            </a:extLst>
          </xdr:cNvPr>
          <xdr:cNvSpPr txBox="1"/>
        </xdr:nvSpPr>
        <xdr:spPr>
          <a:xfrm>
            <a:off x="17834096" y="3854056"/>
            <a:ext cx="615081" cy="36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1"/>
                </a:solidFill>
                <a:latin typeface="Abadi" panose="020B0604020104020204" pitchFamily="34" charset="0"/>
              </a:rPr>
              <a:t>Far</a:t>
            </a:r>
          </a:p>
        </xdr:txBody>
      </xdr:sp>
    </xdr:grpSp>
    <xdr:clientData/>
  </xdr:twoCellAnchor>
  <xdr:twoCellAnchor editAs="absolute">
    <xdr:from>
      <xdr:col>28</xdr:col>
      <xdr:colOff>527518</xdr:colOff>
      <xdr:row>17</xdr:row>
      <xdr:rowOff>21584</xdr:rowOff>
    </xdr:from>
    <xdr:to>
      <xdr:col>29</xdr:col>
      <xdr:colOff>582476</xdr:colOff>
      <xdr:row>22</xdr:row>
      <xdr:rowOff>122207</xdr:rowOff>
    </xdr:to>
    <xdr:grpSp>
      <xdr:nvGrpSpPr>
        <xdr:cNvPr id="1042" name="Group 1041">
          <a:extLst>
            <a:ext uri="{FF2B5EF4-FFF2-40B4-BE49-F238E27FC236}">
              <a16:creationId xmlns:a16="http://schemas.microsoft.com/office/drawing/2014/main" id="{E5F65622-85F5-452C-BEB9-F5685BFDABD9}"/>
            </a:ext>
          </a:extLst>
        </xdr:cNvPr>
        <xdr:cNvGrpSpPr/>
      </xdr:nvGrpSpPr>
      <xdr:grpSpPr>
        <a:xfrm>
          <a:off x="17636575" y="3076773"/>
          <a:ext cx="665995" cy="999208"/>
          <a:chOff x="17799242" y="3210974"/>
          <a:chExt cx="661095" cy="1011670"/>
        </a:xfrm>
      </xdr:grpSpPr>
      <xdr:sp macro="" textlink="Pivot!H12">
        <xdr:nvSpPr>
          <xdr:cNvPr id="1043" name="TextBox 1042">
            <a:extLst>
              <a:ext uri="{FF2B5EF4-FFF2-40B4-BE49-F238E27FC236}">
                <a16:creationId xmlns:a16="http://schemas.microsoft.com/office/drawing/2014/main" id="{E5FE472B-B6B8-57CE-0C14-CEEF4FF4EF53}"/>
              </a:ext>
            </a:extLst>
          </xdr:cNvPr>
          <xdr:cNvSpPr txBox="1"/>
        </xdr:nvSpPr>
        <xdr:spPr>
          <a:xfrm>
            <a:off x="17816393" y="3210974"/>
            <a:ext cx="615081" cy="36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17677E8-2CD6-4C39-A009-D656BDA68316}" type="TxLink">
              <a:rPr lang="en-US" sz="1100" b="0" i="0" u="none" strike="noStrike">
                <a:solidFill>
                  <a:srgbClr val="000000"/>
                </a:solidFill>
                <a:latin typeface="Abadi" panose="020B0604020104020204" pitchFamily="34" charset="0"/>
              </a:rPr>
              <a:pPr algn="l"/>
              <a:t>16</a:t>
            </a:fld>
            <a:endParaRPr lang="en-US" sz="1100">
              <a:solidFill>
                <a:schemeClr val="tx1"/>
              </a:solidFill>
              <a:latin typeface="Abadi" panose="020B0604020104020204" pitchFamily="34" charset="0"/>
            </a:endParaRPr>
          </a:p>
        </xdr:txBody>
      </xdr:sp>
      <xdr:sp macro="" textlink="Pivot!H13">
        <xdr:nvSpPr>
          <xdr:cNvPr id="1044" name="TextBox 1043">
            <a:extLst>
              <a:ext uri="{FF2B5EF4-FFF2-40B4-BE49-F238E27FC236}">
                <a16:creationId xmlns:a16="http://schemas.microsoft.com/office/drawing/2014/main" id="{14109B3B-C456-37FE-ECB9-4931DF560C06}"/>
              </a:ext>
            </a:extLst>
          </xdr:cNvPr>
          <xdr:cNvSpPr txBox="1"/>
        </xdr:nvSpPr>
        <xdr:spPr>
          <a:xfrm>
            <a:off x="17799242" y="3551993"/>
            <a:ext cx="661095" cy="329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rgbClr val="000000"/>
                </a:solidFill>
                <a:latin typeface="Abadi" panose="020B0604020104020204" pitchFamily="34" charset="0"/>
              </a:rPr>
              <a:t> 2</a:t>
            </a:r>
            <a:endParaRPr lang="en-US" sz="1100">
              <a:solidFill>
                <a:schemeClr val="tx1"/>
              </a:solidFill>
              <a:latin typeface="Abadi" panose="020B0604020104020204" pitchFamily="34" charset="0"/>
            </a:endParaRPr>
          </a:p>
        </xdr:txBody>
      </xdr:sp>
      <xdr:sp macro="" textlink="Pivot!H14">
        <xdr:nvSpPr>
          <xdr:cNvPr id="1045" name="TextBox 1044">
            <a:extLst>
              <a:ext uri="{FF2B5EF4-FFF2-40B4-BE49-F238E27FC236}">
                <a16:creationId xmlns:a16="http://schemas.microsoft.com/office/drawing/2014/main" id="{1DC225B4-5E46-0038-CFA1-3A17B1F148F7}"/>
              </a:ext>
            </a:extLst>
          </xdr:cNvPr>
          <xdr:cNvSpPr txBox="1"/>
        </xdr:nvSpPr>
        <xdr:spPr>
          <a:xfrm>
            <a:off x="17834096" y="3854056"/>
            <a:ext cx="615081" cy="36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rgbClr val="000000"/>
                </a:solidFill>
                <a:latin typeface="Abadi" panose="020B0604020104020204" pitchFamily="34" charset="0"/>
              </a:rPr>
              <a:t>6</a:t>
            </a:r>
            <a:endParaRPr lang="en-US" sz="1100">
              <a:solidFill>
                <a:schemeClr val="tx1"/>
              </a:solidFill>
              <a:latin typeface="Abadi" panose="020B0604020104020204" pitchFamily="34" charset="0"/>
            </a:endParaRPr>
          </a:p>
        </xdr:txBody>
      </xdr:sp>
    </xdr:grpSp>
    <xdr:clientData/>
  </xdr:twoCellAnchor>
  <xdr:twoCellAnchor editAs="absolute">
    <xdr:from>
      <xdr:col>26</xdr:col>
      <xdr:colOff>101335</xdr:colOff>
      <xdr:row>27</xdr:row>
      <xdr:rowOff>147412</xdr:rowOff>
    </xdr:from>
    <xdr:to>
      <xdr:col>30</xdr:col>
      <xdr:colOff>147410</xdr:colOff>
      <xdr:row>36</xdr:row>
      <xdr:rowOff>175634</xdr:rowOff>
    </xdr:to>
    <xdr:graphicFrame macro="">
      <xdr:nvGraphicFramePr>
        <xdr:cNvPr id="1046" name="Chart 1045">
          <a:extLst>
            <a:ext uri="{FF2B5EF4-FFF2-40B4-BE49-F238E27FC236}">
              <a16:creationId xmlns:a16="http://schemas.microsoft.com/office/drawing/2014/main" id="{BBD4BB9D-6641-432A-913E-BFF853F28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25</xdr:col>
      <xdr:colOff>497523</xdr:colOff>
      <xdr:row>24</xdr:row>
      <xdr:rowOff>176513</xdr:rowOff>
    </xdr:from>
    <xdr:to>
      <xdr:col>29</xdr:col>
      <xdr:colOff>578304</xdr:colOff>
      <xdr:row>27</xdr:row>
      <xdr:rowOff>68036</xdr:rowOff>
    </xdr:to>
    <xdr:sp macro="" textlink="Pivot!$E$12">
      <xdr:nvSpPr>
        <xdr:cNvPr id="1047" name="TextBox 1046">
          <a:extLst>
            <a:ext uri="{FF2B5EF4-FFF2-40B4-BE49-F238E27FC236}">
              <a16:creationId xmlns:a16="http://schemas.microsoft.com/office/drawing/2014/main" id="{5450B55C-9140-4839-A683-CE0014934C3F}"/>
            </a:ext>
          </a:extLst>
        </xdr:cNvPr>
        <xdr:cNvSpPr txBox="1"/>
      </xdr:nvSpPr>
      <xdr:spPr>
        <a:xfrm>
          <a:off x="15805559" y="4530799"/>
          <a:ext cx="2530066" cy="435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latin typeface="Abadi" panose="020B0604020104020204" pitchFamily="34" charset="0"/>
            </a:rPr>
            <a:t>Driver</a:t>
          </a:r>
          <a:r>
            <a:rPr lang="en-US" sz="1200" baseline="0">
              <a:solidFill>
                <a:schemeClr val="tx1"/>
              </a:solidFill>
              <a:latin typeface="Abadi" panose="020B0604020104020204" pitchFamily="34" charset="0"/>
            </a:rPr>
            <a:t> and Buddy Income per Trip</a:t>
          </a:r>
          <a:endParaRPr lang="en-US" sz="1200">
            <a:solidFill>
              <a:schemeClr val="tx1"/>
            </a:solidFill>
            <a:latin typeface="Abadi" panose="020B0604020104020204" pitchFamily="34" charset="0"/>
          </a:endParaRPr>
        </a:p>
      </xdr:txBody>
    </xdr:sp>
    <xdr:clientData/>
  </xdr:twoCellAnchor>
  <xdr:twoCellAnchor editAs="absolute">
    <xdr:from>
      <xdr:col>25</xdr:col>
      <xdr:colOff>504574</xdr:colOff>
      <xdr:row>39</xdr:row>
      <xdr:rowOff>56697</xdr:rowOff>
    </xdr:from>
    <xdr:to>
      <xdr:col>30</xdr:col>
      <xdr:colOff>340178</xdr:colOff>
      <xdr:row>55</xdr:row>
      <xdr:rowOff>102054</xdr:rowOff>
    </xdr:to>
    <xdr:sp macro="" textlink="">
      <xdr:nvSpPr>
        <xdr:cNvPr id="1049" name="Rectangle: Rounded Corners 1048">
          <a:extLst>
            <a:ext uri="{FF2B5EF4-FFF2-40B4-BE49-F238E27FC236}">
              <a16:creationId xmlns:a16="http://schemas.microsoft.com/office/drawing/2014/main" id="{7BF60836-12AB-4E5F-B8E2-3461535AFF95}"/>
            </a:ext>
          </a:extLst>
        </xdr:cNvPr>
        <xdr:cNvSpPr/>
      </xdr:nvSpPr>
      <xdr:spPr>
        <a:xfrm>
          <a:off x="15812610" y="7132411"/>
          <a:ext cx="2897211" cy="2948214"/>
        </a:xfrm>
        <a:prstGeom prst="roundRect">
          <a:avLst/>
        </a:prstGeom>
        <a:solidFill>
          <a:srgbClr val="FAFA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clientData/>
  </xdr:twoCellAnchor>
  <xdr:twoCellAnchor editAs="absolute">
    <xdr:from>
      <xdr:col>25</xdr:col>
      <xdr:colOff>5644</xdr:colOff>
      <xdr:row>40</xdr:row>
      <xdr:rowOff>82884</xdr:rowOff>
    </xdr:from>
    <xdr:to>
      <xdr:col>29</xdr:col>
      <xdr:colOff>86425</xdr:colOff>
      <xdr:row>42</xdr:row>
      <xdr:rowOff>155835</xdr:rowOff>
    </xdr:to>
    <xdr:sp macro="" textlink="Pivot!$E$12">
      <xdr:nvSpPr>
        <xdr:cNvPr id="1050" name="TextBox 1049">
          <a:extLst>
            <a:ext uri="{FF2B5EF4-FFF2-40B4-BE49-F238E27FC236}">
              <a16:creationId xmlns:a16="http://schemas.microsoft.com/office/drawing/2014/main" id="{5527A7DA-44AF-4517-BD8A-905A2E869C9F}"/>
            </a:ext>
          </a:extLst>
        </xdr:cNvPr>
        <xdr:cNvSpPr txBox="1"/>
      </xdr:nvSpPr>
      <xdr:spPr>
        <a:xfrm>
          <a:off x="15313680" y="7340027"/>
          <a:ext cx="2530066" cy="435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latin typeface="Abadi" panose="020B0604020104020204" pitchFamily="34" charset="0"/>
            </a:rPr>
            <a:t>Cargo</a:t>
          </a:r>
          <a:r>
            <a:rPr lang="en-US" sz="1200" baseline="0">
              <a:solidFill>
                <a:schemeClr val="tx1"/>
              </a:solidFill>
              <a:latin typeface="Abadi" panose="020B0604020104020204" pitchFamily="34" charset="0"/>
            </a:rPr>
            <a:t> Types</a:t>
          </a:r>
        </a:p>
        <a:p>
          <a:pPr algn="ctr"/>
          <a:endParaRPr lang="en-US" sz="1200">
            <a:solidFill>
              <a:schemeClr val="tx1"/>
            </a:solidFill>
            <a:latin typeface="Abadi" panose="020B0604020104020204" pitchFamily="34" charset="0"/>
          </a:endParaRPr>
        </a:p>
      </xdr:txBody>
    </xdr:sp>
    <xdr:clientData/>
  </xdr:twoCellAnchor>
  <xdr:twoCellAnchor editAs="absolute">
    <xdr:from>
      <xdr:col>25</xdr:col>
      <xdr:colOff>600981</xdr:colOff>
      <xdr:row>43</xdr:row>
      <xdr:rowOff>68035</xdr:rowOff>
    </xdr:from>
    <xdr:to>
      <xdr:col>30</xdr:col>
      <xdr:colOff>226785</xdr:colOff>
      <xdr:row>53</xdr:row>
      <xdr:rowOff>170091</xdr:rowOff>
    </xdr:to>
    <xdr:graphicFrame macro="">
      <xdr:nvGraphicFramePr>
        <xdr:cNvPr id="1051" name="Chart 1050">
          <a:extLst>
            <a:ext uri="{FF2B5EF4-FFF2-40B4-BE49-F238E27FC236}">
              <a16:creationId xmlns:a16="http://schemas.microsoft.com/office/drawing/2014/main" id="{80D52FF3-E6BE-4C45-BFDD-A4B9AB4EA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11</xdr:col>
      <xdr:colOff>558334</xdr:colOff>
      <xdr:row>16</xdr:row>
      <xdr:rowOff>2313</xdr:rowOff>
    </xdr:from>
    <xdr:to>
      <xdr:col>14</xdr:col>
      <xdr:colOff>133202</xdr:colOff>
      <xdr:row>18</xdr:row>
      <xdr:rowOff>5295</xdr:rowOff>
    </xdr:to>
    <xdr:sp macro="" textlink="Pivot!$E$12">
      <xdr:nvSpPr>
        <xdr:cNvPr id="1053" name="TextBox 1052">
          <a:extLst>
            <a:ext uri="{FF2B5EF4-FFF2-40B4-BE49-F238E27FC236}">
              <a16:creationId xmlns:a16="http://schemas.microsoft.com/office/drawing/2014/main" id="{638275EB-16DF-4989-A07C-90743C0D31B7}"/>
            </a:ext>
          </a:extLst>
        </xdr:cNvPr>
        <xdr:cNvSpPr txBox="1"/>
      </xdr:nvSpPr>
      <xdr:spPr>
        <a:xfrm>
          <a:off x="7225834" y="3004131"/>
          <a:ext cx="1393277" cy="378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solidFill>
              <a:latin typeface="Abadi" panose="020B0604020104020204" pitchFamily="34" charset="0"/>
            </a:rPr>
            <a:t>Total</a:t>
          </a:r>
          <a:r>
            <a:rPr lang="en-US" sz="1100" baseline="0">
              <a:solidFill>
                <a:schemeClr val="tx1"/>
              </a:solidFill>
              <a:latin typeface="Abadi" panose="020B0604020104020204" pitchFamily="34" charset="0"/>
            </a:rPr>
            <a:t> Expenses</a:t>
          </a:r>
          <a:endParaRPr lang="en-US" sz="1100">
            <a:solidFill>
              <a:schemeClr val="tx1"/>
            </a:solidFill>
            <a:latin typeface="Abadi" panose="020B0604020104020204" pitchFamily="34" charset="0"/>
          </a:endParaRPr>
        </a:p>
      </xdr:txBody>
    </xdr:sp>
    <xdr:clientData/>
  </xdr:twoCellAnchor>
  <xdr:twoCellAnchor editAs="absolute">
    <xdr:from>
      <xdr:col>11</xdr:col>
      <xdr:colOff>555082</xdr:colOff>
      <xdr:row>17</xdr:row>
      <xdr:rowOff>158333</xdr:rowOff>
    </xdr:from>
    <xdr:to>
      <xdr:col>14</xdr:col>
      <xdr:colOff>129950</xdr:colOff>
      <xdr:row>19</xdr:row>
      <xdr:rowOff>161316</xdr:rowOff>
    </xdr:to>
    <xdr:sp macro="" textlink="Pivot!$S$6">
      <xdr:nvSpPr>
        <xdr:cNvPr id="1054" name="TextBox 1053">
          <a:extLst>
            <a:ext uri="{FF2B5EF4-FFF2-40B4-BE49-F238E27FC236}">
              <a16:creationId xmlns:a16="http://schemas.microsoft.com/office/drawing/2014/main" id="{85CFBB9A-C9D1-4C9C-9862-36BCF79B846D}"/>
            </a:ext>
          </a:extLst>
        </xdr:cNvPr>
        <xdr:cNvSpPr txBox="1"/>
      </xdr:nvSpPr>
      <xdr:spPr>
        <a:xfrm>
          <a:off x="7222582" y="3347765"/>
          <a:ext cx="1393277" cy="37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721FC8-CAD7-4D8A-8E13-D3AB004C801E}" type="TxLink">
            <a:rPr lang="en-US" sz="1400" b="0" i="0" u="none" strike="noStrike">
              <a:solidFill>
                <a:srgbClr val="000000"/>
              </a:solidFill>
              <a:latin typeface="Abadi" panose="020B0604020104020204" pitchFamily="34" charset="0"/>
            </a:rPr>
            <a:pPr algn="ctr"/>
            <a:t>$27,200.00</a:t>
          </a:fld>
          <a:endParaRPr lang="en-US" sz="1100">
            <a:solidFill>
              <a:schemeClr val="tx1"/>
            </a:solidFill>
            <a:latin typeface="Abadi" panose="020B0604020104020204" pitchFamily="34" charset="0"/>
          </a:endParaRPr>
        </a:p>
      </xdr:txBody>
    </xdr:sp>
    <xdr:clientData/>
  </xdr:twoCellAnchor>
  <xdr:twoCellAnchor editAs="absolute">
    <xdr:from>
      <xdr:col>16</xdr:col>
      <xdr:colOff>604432</xdr:colOff>
      <xdr:row>15</xdr:row>
      <xdr:rowOff>179353</xdr:rowOff>
    </xdr:from>
    <xdr:to>
      <xdr:col>19</xdr:col>
      <xdr:colOff>173320</xdr:colOff>
      <xdr:row>17</xdr:row>
      <xdr:rowOff>182335</xdr:rowOff>
    </xdr:to>
    <xdr:sp macro="" textlink="Pivot!$E$12">
      <xdr:nvSpPr>
        <xdr:cNvPr id="1055" name="TextBox 1054">
          <a:extLst>
            <a:ext uri="{FF2B5EF4-FFF2-40B4-BE49-F238E27FC236}">
              <a16:creationId xmlns:a16="http://schemas.microsoft.com/office/drawing/2014/main" id="{01E344A9-0C07-485A-BDF5-4228BA5459B7}"/>
            </a:ext>
          </a:extLst>
        </xdr:cNvPr>
        <xdr:cNvSpPr txBox="1"/>
      </xdr:nvSpPr>
      <xdr:spPr>
        <a:xfrm>
          <a:off x="10398306" y="2925299"/>
          <a:ext cx="1405239" cy="369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solidFill>
              <a:latin typeface="Abadi" panose="020B0604020104020204" pitchFamily="34" charset="0"/>
            </a:rPr>
            <a:t>Total</a:t>
          </a:r>
          <a:r>
            <a:rPr lang="en-US" sz="1100" baseline="0">
              <a:solidFill>
                <a:schemeClr val="tx1"/>
              </a:solidFill>
              <a:latin typeface="Abadi" panose="020B0604020104020204" pitchFamily="34" charset="0"/>
            </a:rPr>
            <a:t> Salaries</a:t>
          </a:r>
          <a:endParaRPr lang="en-US" sz="1100">
            <a:solidFill>
              <a:schemeClr val="tx1"/>
            </a:solidFill>
            <a:latin typeface="Abadi" panose="020B0604020104020204" pitchFamily="34" charset="0"/>
          </a:endParaRPr>
        </a:p>
      </xdr:txBody>
    </xdr:sp>
    <xdr:clientData/>
  </xdr:twoCellAnchor>
  <xdr:twoCellAnchor editAs="absolute">
    <xdr:from>
      <xdr:col>17</xdr:col>
      <xdr:colOff>121117</xdr:colOff>
      <xdr:row>17</xdr:row>
      <xdr:rowOff>172351</xdr:rowOff>
    </xdr:from>
    <xdr:to>
      <xdr:col>19</xdr:col>
      <xdr:colOff>302122</xdr:colOff>
      <xdr:row>19</xdr:row>
      <xdr:rowOff>175334</xdr:rowOff>
    </xdr:to>
    <xdr:sp macro="" textlink="Pivot!$U$6">
      <xdr:nvSpPr>
        <xdr:cNvPr id="1056" name="TextBox 1055">
          <a:extLst>
            <a:ext uri="{FF2B5EF4-FFF2-40B4-BE49-F238E27FC236}">
              <a16:creationId xmlns:a16="http://schemas.microsoft.com/office/drawing/2014/main" id="{0E786CD5-2059-4549-B9E9-BE728234B67E}"/>
            </a:ext>
          </a:extLst>
        </xdr:cNvPr>
        <xdr:cNvSpPr txBox="1"/>
      </xdr:nvSpPr>
      <xdr:spPr>
        <a:xfrm>
          <a:off x="10425435" y="3361783"/>
          <a:ext cx="1393278" cy="37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2C18C7-48BE-44EA-AD4A-231C48F6E9AF}" type="TxLink">
            <a:rPr lang="en-US" sz="1400" b="0" i="0" u="none" strike="noStrike">
              <a:solidFill>
                <a:srgbClr val="000000"/>
              </a:solidFill>
              <a:latin typeface="Abadi" panose="020B0604020104020204" pitchFamily="34" charset="0"/>
            </a:rPr>
            <a:pPr algn="ctr"/>
            <a:t>$12,100.00</a:t>
          </a:fld>
          <a:endParaRPr lang="en-US" sz="1100">
            <a:solidFill>
              <a:schemeClr val="tx1"/>
            </a:solidFill>
            <a:latin typeface="Abadi" panose="020B0604020104020204" pitchFamily="34" charset="0"/>
          </a:endParaRPr>
        </a:p>
      </xdr:txBody>
    </xdr:sp>
    <xdr:clientData/>
  </xdr:twoCellAnchor>
  <xdr:twoCellAnchor editAs="absolute">
    <xdr:from>
      <xdr:col>21</xdr:col>
      <xdr:colOff>346448</xdr:colOff>
      <xdr:row>16</xdr:row>
      <xdr:rowOff>31617</xdr:rowOff>
    </xdr:from>
    <xdr:to>
      <xdr:col>23</xdr:col>
      <xdr:colOff>527452</xdr:colOff>
      <xdr:row>18</xdr:row>
      <xdr:rowOff>34599</xdr:rowOff>
    </xdr:to>
    <xdr:sp macro="" textlink="Pivot!$E$12">
      <xdr:nvSpPr>
        <xdr:cNvPr id="1057" name="TextBox 1056">
          <a:extLst>
            <a:ext uri="{FF2B5EF4-FFF2-40B4-BE49-F238E27FC236}">
              <a16:creationId xmlns:a16="http://schemas.microsoft.com/office/drawing/2014/main" id="{363B40F0-9053-4EE9-9100-E3A6C9CE2110}"/>
            </a:ext>
          </a:extLst>
        </xdr:cNvPr>
        <xdr:cNvSpPr txBox="1"/>
      </xdr:nvSpPr>
      <xdr:spPr>
        <a:xfrm>
          <a:off x="13200907" y="2960626"/>
          <a:ext cx="1405239" cy="369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solidFill>
              <a:latin typeface="Abadi" panose="020B0604020104020204" pitchFamily="34" charset="0"/>
            </a:rPr>
            <a:t>Total</a:t>
          </a:r>
          <a:r>
            <a:rPr lang="en-US" sz="1100" baseline="0">
              <a:solidFill>
                <a:schemeClr val="tx1"/>
              </a:solidFill>
              <a:latin typeface="Abadi" panose="020B0604020104020204" pitchFamily="34" charset="0"/>
            </a:rPr>
            <a:t> Wages</a:t>
          </a:r>
          <a:endParaRPr lang="en-US" sz="1100">
            <a:solidFill>
              <a:schemeClr val="tx1"/>
            </a:solidFill>
            <a:latin typeface="Abadi" panose="020B0604020104020204" pitchFamily="34" charset="0"/>
          </a:endParaRPr>
        </a:p>
      </xdr:txBody>
    </xdr:sp>
    <xdr:clientData/>
  </xdr:twoCellAnchor>
  <xdr:twoCellAnchor editAs="absolute">
    <xdr:from>
      <xdr:col>21</xdr:col>
      <xdr:colOff>369591</xdr:colOff>
      <xdr:row>17</xdr:row>
      <xdr:rowOff>168199</xdr:rowOff>
    </xdr:from>
    <xdr:to>
      <xdr:col>23</xdr:col>
      <xdr:colOff>550595</xdr:colOff>
      <xdr:row>19</xdr:row>
      <xdr:rowOff>171182</xdr:rowOff>
    </xdr:to>
    <xdr:sp macro="" textlink="Pivot!$W$6">
      <xdr:nvSpPr>
        <xdr:cNvPr id="1058" name="TextBox 1057">
          <a:extLst>
            <a:ext uri="{FF2B5EF4-FFF2-40B4-BE49-F238E27FC236}">
              <a16:creationId xmlns:a16="http://schemas.microsoft.com/office/drawing/2014/main" id="{7EFB525F-E273-477A-A04B-280BA5369E3E}"/>
            </a:ext>
          </a:extLst>
        </xdr:cNvPr>
        <xdr:cNvSpPr txBox="1"/>
      </xdr:nvSpPr>
      <xdr:spPr>
        <a:xfrm>
          <a:off x="13098455" y="3357631"/>
          <a:ext cx="1393276" cy="37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422BC2-CD58-4D7E-B619-699922FC59D8}" type="TxLink">
            <a:rPr lang="en-US" sz="1400" b="0" i="0" u="none" strike="noStrike">
              <a:solidFill>
                <a:srgbClr val="000000"/>
              </a:solidFill>
              <a:latin typeface="Abadi" panose="020B0604020104020204" pitchFamily="34" charset="0"/>
            </a:rPr>
            <a:pPr algn="ctr"/>
            <a:t>$15,100.00</a:t>
          </a:fld>
          <a:endParaRPr lang="en-US" sz="1100">
            <a:solidFill>
              <a:schemeClr val="tx1"/>
            </a:solidFill>
            <a:latin typeface="Abadi" panose="020B0604020104020204" pitchFamily="34" charset="0"/>
          </a:endParaRPr>
        </a:p>
      </xdr:txBody>
    </xdr:sp>
    <xdr:clientData/>
  </xdr:twoCellAnchor>
  <xdr:twoCellAnchor editAs="absolute">
    <xdr:from>
      <xdr:col>15</xdr:col>
      <xdr:colOff>558666</xdr:colOff>
      <xdr:row>16</xdr:row>
      <xdr:rowOff>70660</xdr:rowOff>
    </xdr:from>
    <xdr:to>
      <xdr:col>17</xdr:col>
      <xdr:colOff>251711</xdr:colOff>
      <xdr:row>21</xdr:row>
      <xdr:rowOff>45767</xdr:rowOff>
    </xdr:to>
    <xdr:graphicFrame macro="">
      <xdr:nvGraphicFramePr>
        <xdr:cNvPr id="1059" name="Chart 1058">
          <a:extLst>
            <a:ext uri="{FF2B5EF4-FFF2-40B4-BE49-F238E27FC236}">
              <a16:creationId xmlns:a16="http://schemas.microsoft.com/office/drawing/2014/main" id="{413903AB-B53C-43FC-87A7-D4107714A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20</xdr:col>
      <xdr:colOff>257789</xdr:colOff>
      <xdr:row>16</xdr:row>
      <xdr:rowOff>67679</xdr:rowOff>
    </xdr:from>
    <xdr:to>
      <xdr:col>21</xdr:col>
      <xdr:colOff>593224</xdr:colOff>
      <xdr:row>21</xdr:row>
      <xdr:rowOff>41776</xdr:rowOff>
    </xdr:to>
    <xdr:graphicFrame macro="">
      <xdr:nvGraphicFramePr>
        <xdr:cNvPr id="1060" name="Chart 1059">
          <a:extLst>
            <a:ext uri="{FF2B5EF4-FFF2-40B4-BE49-F238E27FC236}">
              <a16:creationId xmlns:a16="http://schemas.microsoft.com/office/drawing/2014/main" id="{B11D3953-79AB-40B2-AD02-2FB001F7D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16</xdr:col>
      <xdr:colOff>117643</xdr:colOff>
      <xdr:row>17</xdr:row>
      <xdr:rowOff>69824</xdr:rowOff>
    </xdr:from>
    <xdr:to>
      <xdr:col>17</xdr:col>
      <xdr:colOff>102054</xdr:colOff>
      <xdr:row>19</xdr:row>
      <xdr:rowOff>102053</xdr:rowOff>
    </xdr:to>
    <xdr:sp macro="" textlink="Pivot!$U$7">
      <xdr:nvSpPr>
        <xdr:cNvPr id="1061" name="TextBox 1060">
          <a:extLst>
            <a:ext uri="{FF2B5EF4-FFF2-40B4-BE49-F238E27FC236}">
              <a16:creationId xmlns:a16="http://schemas.microsoft.com/office/drawing/2014/main" id="{2A44114D-89D2-4C1D-959C-872B69947DBA}"/>
            </a:ext>
          </a:extLst>
        </xdr:cNvPr>
        <xdr:cNvSpPr txBox="1"/>
      </xdr:nvSpPr>
      <xdr:spPr>
        <a:xfrm>
          <a:off x="9914786" y="3154110"/>
          <a:ext cx="596732" cy="395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3C339-0A05-414A-A69B-C5E3D3F95474}" type="TxLink">
            <a:rPr lang="en-US" sz="1400" b="0" i="0" u="none" strike="noStrike">
              <a:solidFill>
                <a:srgbClr val="000000"/>
              </a:solidFill>
              <a:latin typeface="Abadi" panose="020B0604020104020204" pitchFamily="34" charset="0"/>
            </a:rPr>
            <a:pPr algn="ctr"/>
            <a:t>44%</a:t>
          </a:fld>
          <a:endParaRPr lang="en-US" sz="1100">
            <a:solidFill>
              <a:schemeClr val="tx1"/>
            </a:solidFill>
            <a:latin typeface="Abadi" panose="020B0604020104020204" pitchFamily="34" charset="0"/>
          </a:endParaRPr>
        </a:p>
      </xdr:txBody>
    </xdr:sp>
    <xdr:clientData/>
  </xdr:twoCellAnchor>
  <xdr:twoCellAnchor editAs="absolute">
    <xdr:from>
      <xdr:col>20</xdr:col>
      <xdr:colOff>406115</xdr:colOff>
      <xdr:row>17</xdr:row>
      <xdr:rowOff>97491</xdr:rowOff>
    </xdr:from>
    <xdr:to>
      <xdr:col>21</xdr:col>
      <xdr:colOff>390526</xdr:colOff>
      <xdr:row>19</xdr:row>
      <xdr:rowOff>129720</xdr:rowOff>
    </xdr:to>
    <xdr:sp macro="" textlink="Pivot!$W$7">
      <xdr:nvSpPr>
        <xdr:cNvPr id="1062" name="TextBox 1061">
          <a:extLst>
            <a:ext uri="{FF2B5EF4-FFF2-40B4-BE49-F238E27FC236}">
              <a16:creationId xmlns:a16="http://schemas.microsoft.com/office/drawing/2014/main" id="{5A239634-376D-4397-AE81-E1CAEB2FDEFB}"/>
            </a:ext>
          </a:extLst>
        </xdr:cNvPr>
        <xdr:cNvSpPr txBox="1"/>
      </xdr:nvSpPr>
      <xdr:spPr>
        <a:xfrm>
          <a:off x="12652544" y="3181777"/>
          <a:ext cx="596732" cy="395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2E6FE3-09CC-455C-9726-FDCC5BC7FBA7}" type="TxLink">
            <a:rPr lang="en-US" sz="1400" b="0" i="0" u="none" strike="noStrike">
              <a:solidFill>
                <a:srgbClr val="000000"/>
              </a:solidFill>
              <a:latin typeface="Abadi" panose="020B0604020104020204" pitchFamily="34" charset="0"/>
            </a:rPr>
            <a:pPr algn="ctr"/>
            <a:t>56%</a:t>
          </a:fld>
          <a:endParaRPr lang="en-US" sz="1100">
            <a:solidFill>
              <a:schemeClr val="tx1"/>
            </a:solidFill>
            <a:latin typeface="Abadi" panose="020B0604020104020204" pitchFamily="34" charset="0"/>
          </a:endParaRPr>
        </a:p>
      </xdr:txBody>
    </xdr:sp>
    <xdr:clientData/>
  </xdr:twoCellAnchor>
  <xdr:twoCellAnchor editAs="absolute">
    <xdr:from>
      <xdr:col>10</xdr:col>
      <xdr:colOff>601971</xdr:colOff>
      <xdr:row>24</xdr:row>
      <xdr:rowOff>22156</xdr:rowOff>
    </xdr:from>
    <xdr:to>
      <xdr:col>14</xdr:col>
      <xdr:colOff>48846</xdr:colOff>
      <xdr:row>26</xdr:row>
      <xdr:rowOff>48846</xdr:rowOff>
    </xdr:to>
    <xdr:sp macro="" textlink="Pivot!$E$12">
      <xdr:nvSpPr>
        <xdr:cNvPr id="1063" name="TextBox 1062">
          <a:extLst>
            <a:ext uri="{FF2B5EF4-FFF2-40B4-BE49-F238E27FC236}">
              <a16:creationId xmlns:a16="http://schemas.microsoft.com/office/drawing/2014/main" id="{35BF2DE1-30DD-4DE3-9F2C-5EE820C5B5C8}"/>
            </a:ext>
          </a:extLst>
        </xdr:cNvPr>
        <xdr:cNvSpPr txBox="1"/>
      </xdr:nvSpPr>
      <xdr:spPr>
        <a:xfrm>
          <a:off x="6658894" y="4476925"/>
          <a:ext cx="1869644" cy="397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aseline="0">
              <a:solidFill>
                <a:schemeClr val="tx1"/>
              </a:solidFill>
              <a:latin typeface="Abadi" panose="020B0604020104020204" pitchFamily="34" charset="0"/>
            </a:rPr>
            <a:t>Expenses By Month </a:t>
          </a:r>
          <a:endParaRPr lang="en-US" sz="1400">
            <a:solidFill>
              <a:schemeClr val="tx1"/>
            </a:solidFill>
            <a:latin typeface="Abadi" panose="020B0604020104020204" pitchFamily="34" charset="0"/>
          </a:endParaRPr>
        </a:p>
      </xdr:txBody>
    </xdr:sp>
    <xdr:clientData/>
  </xdr:twoCellAnchor>
  <xdr:twoCellAnchor editAs="absolute">
    <xdr:from>
      <xdr:col>10</xdr:col>
      <xdr:colOff>586154</xdr:colOff>
      <xdr:row>27</xdr:row>
      <xdr:rowOff>100311</xdr:rowOff>
    </xdr:from>
    <xdr:to>
      <xdr:col>17</xdr:col>
      <xdr:colOff>205154</xdr:colOff>
      <xdr:row>37</xdr:row>
      <xdr:rowOff>136769</xdr:rowOff>
    </xdr:to>
    <xdr:graphicFrame macro="">
      <xdr:nvGraphicFramePr>
        <xdr:cNvPr id="1064" name="Chart 1063">
          <a:extLst>
            <a:ext uri="{FF2B5EF4-FFF2-40B4-BE49-F238E27FC236}">
              <a16:creationId xmlns:a16="http://schemas.microsoft.com/office/drawing/2014/main" id="{D2160411-1C01-4F10-85B4-52964ADAC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10</xdr:col>
      <xdr:colOff>399144</xdr:colOff>
      <xdr:row>41</xdr:row>
      <xdr:rowOff>146538</xdr:rowOff>
    </xdr:from>
    <xdr:to>
      <xdr:col>17</xdr:col>
      <xdr:colOff>301668</xdr:colOff>
      <xdr:row>57</xdr:row>
      <xdr:rowOff>43599</xdr:rowOff>
    </xdr:to>
    <xdr:grpSp>
      <xdr:nvGrpSpPr>
        <xdr:cNvPr id="1067" name="Group 1066">
          <a:extLst>
            <a:ext uri="{FF2B5EF4-FFF2-40B4-BE49-F238E27FC236}">
              <a16:creationId xmlns:a16="http://schemas.microsoft.com/office/drawing/2014/main" id="{0605A88C-1B46-C31D-57D4-1822C2EFE40D}"/>
            </a:ext>
          </a:extLst>
        </xdr:cNvPr>
        <xdr:cNvGrpSpPr/>
      </xdr:nvGrpSpPr>
      <xdr:grpSpPr>
        <a:xfrm>
          <a:off x="6509521" y="7514934"/>
          <a:ext cx="4179789" cy="2772533"/>
          <a:chOff x="6456066" y="7660191"/>
          <a:chExt cx="4200693" cy="2984112"/>
        </a:xfrm>
      </xdr:grpSpPr>
      <xdr:sp macro="" textlink="">
        <xdr:nvSpPr>
          <xdr:cNvPr id="46" name="Rectangle: Rounded Corners 45">
            <a:extLst>
              <a:ext uri="{FF2B5EF4-FFF2-40B4-BE49-F238E27FC236}">
                <a16:creationId xmlns:a16="http://schemas.microsoft.com/office/drawing/2014/main" id="{68C3F6F8-E0DE-4512-ABC3-B7B4E9CCC7FC}"/>
              </a:ext>
            </a:extLst>
          </xdr:cNvPr>
          <xdr:cNvSpPr/>
        </xdr:nvSpPr>
        <xdr:spPr>
          <a:xfrm>
            <a:off x="6456066" y="7690697"/>
            <a:ext cx="1277740" cy="295360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sp macro="" textlink="">
        <xdr:nvSpPr>
          <xdr:cNvPr id="1065" name="Rectangle: Rounded Corners 1064">
            <a:extLst>
              <a:ext uri="{FF2B5EF4-FFF2-40B4-BE49-F238E27FC236}">
                <a16:creationId xmlns:a16="http://schemas.microsoft.com/office/drawing/2014/main" id="{23D068BF-547A-459B-B621-7A97E1749C06}"/>
              </a:ext>
            </a:extLst>
          </xdr:cNvPr>
          <xdr:cNvSpPr/>
        </xdr:nvSpPr>
        <xdr:spPr>
          <a:xfrm>
            <a:off x="7917542" y="7662102"/>
            <a:ext cx="1277740" cy="294698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sp macro="" textlink="">
        <xdr:nvSpPr>
          <xdr:cNvPr id="1066" name="Rectangle: Rounded Corners 1065">
            <a:extLst>
              <a:ext uri="{FF2B5EF4-FFF2-40B4-BE49-F238E27FC236}">
                <a16:creationId xmlns:a16="http://schemas.microsoft.com/office/drawing/2014/main" id="{B981E2FE-F976-4AE5-9261-3A2E07D36353}"/>
              </a:ext>
            </a:extLst>
          </xdr:cNvPr>
          <xdr:cNvSpPr/>
        </xdr:nvSpPr>
        <xdr:spPr>
          <a:xfrm>
            <a:off x="9379019" y="7660191"/>
            <a:ext cx="1277740" cy="294698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grpSp>
    <xdr:clientData/>
  </xdr:twoCellAnchor>
  <xdr:twoCellAnchor editAs="absolute">
    <xdr:from>
      <xdr:col>13</xdr:col>
      <xdr:colOff>234461</xdr:colOff>
      <xdr:row>43</xdr:row>
      <xdr:rowOff>117231</xdr:rowOff>
    </xdr:from>
    <xdr:to>
      <xdr:col>14</xdr:col>
      <xdr:colOff>429847</xdr:colOff>
      <xdr:row>47</xdr:row>
      <xdr:rowOff>175848</xdr:rowOff>
    </xdr:to>
    <xdr:pic>
      <xdr:nvPicPr>
        <xdr:cNvPr id="1069" name="Picture 1068">
          <a:extLst>
            <a:ext uri="{FF2B5EF4-FFF2-40B4-BE49-F238E27FC236}">
              <a16:creationId xmlns:a16="http://schemas.microsoft.com/office/drawing/2014/main" id="{B64E6A83-AC09-D9B1-15C3-759C6D26CB3A}"/>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8108461" y="8098693"/>
          <a:ext cx="801078" cy="801078"/>
        </a:xfrm>
        <a:prstGeom prst="rect">
          <a:avLst/>
        </a:prstGeom>
      </xdr:spPr>
    </xdr:pic>
    <xdr:clientData/>
  </xdr:twoCellAnchor>
  <xdr:twoCellAnchor editAs="absolute">
    <xdr:from>
      <xdr:col>15</xdr:col>
      <xdr:colOff>468923</xdr:colOff>
      <xdr:row>43</xdr:row>
      <xdr:rowOff>117232</xdr:rowOff>
    </xdr:from>
    <xdr:to>
      <xdr:col>17</xdr:col>
      <xdr:colOff>39077</xdr:colOff>
      <xdr:row>47</xdr:row>
      <xdr:rowOff>131365</xdr:rowOff>
    </xdr:to>
    <xdr:pic>
      <xdr:nvPicPr>
        <xdr:cNvPr id="1071" name="Picture 1070">
          <a:extLst>
            <a:ext uri="{FF2B5EF4-FFF2-40B4-BE49-F238E27FC236}">
              <a16:creationId xmlns:a16="http://schemas.microsoft.com/office/drawing/2014/main" id="{57C6464A-34B3-DC7C-8348-4B8207E82239}"/>
            </a:ext>
          </a:extLst>
        </xdr:cNvPr>
        <xdr:cNvPicPr>
          <a:picLocks noChangeAspect="1"/>
        </xdr:cNvPicPr>
      </xdr:nvPicPr>
      <xdr:blipFill rotWithShape="1">
        <a:blip xmlns:r="http://schemas.openxmlformats.org/officeDocument/2006/relationships" r:embed="rId19" cstate="print">
          <a:extLst>
            <a:ext uri="{28A0092B-C50C-407E-A947-70E740481C1C}">
              <a14:useLocalDpi xmlns:a14="http://schemas.microsoft.com/office/drawing/2010/main" val="0"/>
            </a:ext>
            <a:ext uri="{837473B0-CC2E-450A-ABE3-18F120FF3D39}">
              <a1611:picAttrSrcUrl xmlns:a1611="http://schemas.microsoft.com/office/drawing/2016/11/main" r:id="rId20"/>
            </a:ext>
          </a:extLst>
        </a:blip>
        <a:srcRect l="32052" t="16710" r="35513" b="46221"/>
        <a:stretch>
          <a:fillRect/>
        </a:stretch>
      </xdr:blipFill>
      <xdr:spPr>
        <a:xfrm>
          <a:off x="9554308" y="8098694"/>
          <a:ext cx="781538" cy="756594"/>
        </a:xfrm>
        <a:prstGeom prst="flowChartConnector">
          <a:avLst/>
        </a:prstGeom>
      </xdr:spPr>
    </xdr:pic>
    <xdr:clientData/>
  </xdr:twoCellAnchor>
  <xdr:twoCellAnchor editAs="absolute">
    <xdr:from>
      <xdr:col>11</xdr:col>
      <xdr:colOff>131380</xdr:colOff>
      <xdr:row>43</xdr:row>
      <xdr:rowOff>87586</xdr:rowOff>
    </xdr:from>
    <xdr:to>
      <xdr:col>12</xdr:col>
      <xdr:colOff>40045</xdr:colOff>
      <xdr:row>47</xdr:row>
      <xdr:rowOff>180471</xdr:rowOff>
    </xdr:to>
    <xdr:pic>
      <xdr:nvPicPr>
        <xdr:cNvPr id="1075" name="Picture 1074">
          <a:extLst>
            <a:ext uri="{FF2B5EF4-FFF2-40B4-BE49-F238E27FC236}">
              <a16:creationId xmlns:a16="http://schemas.microsoft.com/office/drawing/2014/main" id="{BDD9CF3F-754A-CC66-1D78-D6CB4E9D0EEB}"/>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a:off x="6864668" y="7959298"/>
          <a:ext cx="520782" cy="825137"/>
        </a:xfrm>
        <a:prstGeom prst="rect">
          <a:avLst/>
        </a:prstGeom>
      </xdr:spPr>
    </xdr:pic>
    <xdr:clientData/>
  </xdr:twoCellAnchor>
  <xdr:twoCellAnchor editAs="absolute">
    <xdr:from>
      <xdr:col>10</xdr:col>
      <xdr:colOff>399145</xdr:colOff>
      <xdr:row>49</xdr:row>
      <xdr:rowOff>128839</xdr:rowOff>
    </xdr:from>
    <xdr:to>
      <xdr:col>12</xdr:col>
      <xdr:colOff>460144</xdr:colOff>
      <xdr:row>51</xdr:row>
      <xdr:rowOff>165650</xdr:rowOff>
    </xdr:to>
    <xdr:sp macro="" textlink="Pivot!$E$12">
      <xdr:nvSpPr>
        <xdr:cNvPr id="1076" name="TextBox 1075">
          <a:extLst>
            <a:ext uri="{FF2B5EF4-FFF2-40B4-BE49-F238E27FC236}">
              <a16:creationId xmlns:a16="http://schemas.microsoft.com/office/drawing/2014/main" id="{A24592C8-E268-4AFA-90D6-18E59A29B51D}"/>
            </a:ext>
          </a:extLst>
        </xdr:cNvPr>
        <xdr:cNvSpPr txBox="1"/>
      </xdr:nvSpPr>
      <xdr:spPr>
        <a:xfrm rot="10800000" flipV="1">
          <a:off x="6473058" y="9147680"/>
          <a:ext cx="1275782" cy="40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solidFill>
              <a:latin typeface="Abadi" panose="020B0604020104020204" pitchFamily="34" charset="0"/>
            </a:rPr>
            <a:t>Total Distance</a:t>
          </a:r>
        </a:p>
        <a:p>
          <a:pPr algn="ctr"/>
          <a:endParaRPr lang="en-US" sz="1400">
            <a:solidFill>
              <a:schemeClr val="tx1"/>
            </a:solidFill>
            <a:latin typeface="Abadi" panose="020B0604020104020204" pitchFamily="34" charset="0"/>
          </a:endParaRPr>
        </a:p>
      </xdr:txBody>
    </xdr:sp>
    <xdr:clientData/>
  </xdr:twoCellAnchor>
  <xdr:twoCellAnchor editAs="absolute">
    <xdr:from>
      <xdr:col>10</xdr:col>
      <xdr:colOff>497972</xdr:colOff>
      <xdr:row>52</xdr:row>
      <xdr:rowOff>114110</xdr:rowOff>
    </xdr:from>
    <xdr:to>
      <xdr:col>12</xdr:col>
      <xdr:colOff>97224</xdr:colOff>
      <xdr:row>54</xdr:row>
      <xdr:rowOff>150921</xdr:rowOff>
    </xdr:to>
    <xdr:sp macro="" textlink="Pivot!$AD$6">
      <xdr:nvSpPr>
        <xdr:cNvPr id="1077" name="TextBox 1076">
          <a:extLst>
            <a:ext uri="{FF2B5EF4-FFF2-40B4-BE49-F238E27FC236}">
              <a16:creationId xmlns:a16="http://schemas.microsoft.com/office/drawing/2014/main" id="{A8B626AF-5FEC-43FE-AB93-4C6FC73BAC03}"/>
            </a:ext>
          </a:extLst>
        </xdr:cNvPr>
        <xdr:cNvSpPr txBox="1"/>
      </xdr:nvSpPr>
      <xdr:spPr>
        <a:xfrm rot="10800000" flipV="1">
          <a:off x="6580604" y="9672531"/>
          <a:ext cx="815778" cy="404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B1C48A-0C12-4E9B-9F56-FC03BC272088}" type="TxLink">
            <a:rPr lang="en-US" sz="2000" b="0" i="0" u="none" strike="noStrike">
              <a:solidFill>
                <a:srgbClr val="000000"/>
              </a:solidFill>
              <a:latin typeface="Abadi" panose="020B0604020104020204" pitchFamily="34" charset="0"/>
            </a:rPr>
            <a:pPr algn="ctr"/>
            <a:t>868</a:t>
          </a:fld>
          <a:endParaRPr lang="en-US" sz="2000">
            <a:solidFill>
              <a:schemeClr val="tx1"/>
            </a:solidFill>
            <a:latin typeface="Abadi" panose="020B0604020104020204" pitchFamily="34" charset="0"/>
          </a:endParaRPr>
        </a:p>
      </xdr:txBody>
    </xdr:sp>
    <xdr:clientData/>
  </xdr:twoCellAnchor>
  <xdr:twoCellAnchor editAs="absolute">
    <xdr:from>
      <xdr:col>12</xdr:col>
      <xdr:colOff>592405</xdr:colOff>
      <xdr:row>49</xdr:row>
      <xdr:rowOff>118929</xdr:rowOff>
    </xdr:from>
    <xdr:to>
      <xdr:col>15</xdr:col>
      <xdr:colOff>46013</xdr:colOff>
      <xdr:row>51</xdr:row>
      <xdr:rowOff>155740</xdr:rowOff>
    </xdr:to>
    <xdr:sp macro="" textlink="Pivot!$E$12">
      <xdr:nvSpPr>
        <xdr:cNvPr id="1078" name="TextBox 1077">
          <a:extLst>
            <a:ext uri="{FF2B5EF4-FFF2-40B4-BE49-F238E27FC236}">
              <a16:creationId xmlns:a16="http://schemas.microsoft.com/office/drawing/2014/main" id="{694D6AA7-8529-4510-9E2C-C8D82C7EEA8E}"/>
            </a:ext>
          </a:extLst>
        </xdr:cNvPr>
        <xdr:cNvSpPr txBox="1"/>
      </xdr:nvSpPr>
      <xdr:spPr>
        <a:xfrm rot="10800000" flipV="1">
          <a:off x="7881101" y="9137770"/>
          <a:ext cx="1275782" cy="40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solidFill>
              <a:latin typeface="Abadi" panose="020B0604020104020204" pitchFamily="34" charset="0"/>
            </a:rPr>
            <a:t>One</a:t>
          </a:r>
          <a:r>
            <a:rPr lang="en-US" sz="1400" baseline="0">
              <a:solidFill>
                <a:schemeClr val="tx1"/>
              </a:solidFill>
              <a:latin typeface="Abadi" panose="020B0604020104020204" pitchFamily="34" charset="0"/>
            </a:rPr>
            <a:t> Way</a:t>
          </a:r>
        </a:p>
      </xdr:txBody>
    </xdr:sp>
    <xdr:clientData/>
  </xdr:twoCellAnchor>
  <xdr:twoCellAnchor editAs="absolute">
    <xdr:from>
      <xdr:col>15</xdr:col>
      <xdr:colOff>248594</xdr:colOff>
      <xdr:row>49</xdr:row>
      <xdr:rowOff>117118</xdr:rowOff>
    </xdr:from>
    <xdr:to>
      <xdr:col>17</xdr:col>
      <xdr:colOff>309594</xdr:colOff>
      <xdr:row>51</xdr:row>
      <xdr:rowOff>153929</xdr:rowOff>
    </xdr:to>
    <xdr:sp macro="" textlink="Pivot!$E$12">
      <xdr:nvSpPr>
        <xdr:cNvPr id="1079" name="TextBox 1078">
          <a:extLst>
            <a:ext uri="{FF2B5EF4-FFF2-40B4-BE49-F238E27FC236}">
              <a16:creationId xmlns:a16="http://schemas.microsoft.com/office/drawing/2014/main" id="{EC6AEF5D-F996-4422-B537-43B8341B44A6}"/>
            </a:ext>
          </a:extLst>
        </xdr:cNvPr>
        <xdr:cNvSpPr txBox="1"/>
      </xdr:nvSpPr>
      <xdr:spPr>
        <a:xfrm rot="10800000" flipV="1">
          <a:off x="9430351" y="9087208"/>
          <a:ext cx="1285234" cy="40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solidFill>
              <a:latin typeface="Abadi" panose="020B0604020104020204" pitchFamily="34" charset="0"/>
            </a:rPr>
            <a:t>Return</a:t>
          </a:r>
        </a:p>
      </xdr:txBody>
    </xdr:sp>
    <xdr:clientData/>
  </xdr:twoCellAnchor>
  <xdr:twoCellAnchor editAs="absolute">
    <xdr:from>
      <xdr:col>13</xdr:col>
      <xdr:colOff>170447</xdr:colOff>
      <xdr:row>52</xdr:row>
      <xdr:rowOff>134817</xdr:rowOff>
    </xdr:from>
    <xdr:to>
      <xdr:col>14</xdr:col>
      <xdr:colOff>120316</xdr:colOff>
      <xdr:row>54</xdr:row>
      <xdr:rowOff>171628</xdr:rowOff>
    </xdr:to>
    <xdr:sp macro="" textlink="">
      <xdr:nvSpPr>
        <xdr:cNvPr id="1080" name="TextBox 1079">
          <a:extLst>
            <a:ext uri="{FF2B5EF4-FFF2-40B4-BE49-F238E27FC236}">
              <a16:creationId xmlns:a16="http://schemas.microsoft.com/office/drawing/2014/main" id="{F66BB5E7-96C1-4120-99DD-C759018EEAF2}"/>
            </a:ext>
          </a:extLst>
        </xdr:cNvPr>
        <xdr:cNvSpPr txBox="1"/>
      </xdr:nvSpPr>
      <xdr:spPr>
        <a:xfrm rot="10800000" flipV="1">
          <a:off x="8077868" y="9693238"/>
          <a:ext cx="558132" cy="404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latin typeface="Abadi" panose="020B0604020104020204" pitchFamily="34" charset="0"/>
            </a:rPr>
            <a:t>16</a:t>
          </a:r>
        </a:p>
      </xdr:txBody>
    </xdr:sp>
    <xdr:clientData/>
  </xdr:twoCellAnchor>
  <xdr:twoCellAnchor editAs="absolute">
    <xdr:from>
      <xdr:col>15</xdr:col>
      <xdr:colOff>481264</xdr:colOff>
      <xdr:row>52</xdr:row>
      <xdr:rowOff>90498</xdr:rowOff>
    </xdr:from>
    <xdr:to>
      <xdr:col>16</xdr:col>
      <xdr:colOff>360946</xdr:colOff>
      <xdr:row>54</xdr:row>
      <xdr:rowOff>127309</xdr:rowOff>
    </xdr:to>
    <xdr:sp macro="" textlink="Pivot!$AG$14">
      <xdr:nvSpPr>
        <xdr:cNvPr id="1081" name="TextBox 1080">
          <a:extLst>
            <a:ext uri="{FF2B5EF4-FFF2-40B4-BE49-F238E27FC236}">
              <a16:creationId xmlns:a16="http://schemas.microsoft.com/office/drawing/2014/main" id="{7887CA2C-F4AA-4E9D-83A2-151DBCEC8D95}"/>
            </a:ext>
          </a:extLst>
        </xdr:cNvPr>
        <xdr:cNvSpPr txBox="1"/>
      </xdr:nvSpPr>
      <xdr:spPr>
        <a:xfrm rot="10800000" flipV="1">
          <a:off x="9605211" y="9648919"/>
          <a:ext cx="487946" cy="404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A35898-79B5-41A7-AF91-FD2B21BCE23F}" type="TxLink">
            <a:rPr lang="en-US" sz="2000" b="0" i="0" u="none" strike="noStrike">
              <a:solidFill>
                <a:srgbClr val="000000"/>
              </a:solidFill>
              <a:latin typeface="Abadi" panose="020B0604020104020204" pitchFamily="34" charset="0"/>
            </a:rPr>
            <a:pPr algn="ctr"/>
            <a:t>8</a:t>
          </a:fld>
          <a:endParaRPr lang="en-US" sz="2000" b="0" i="0" u="none" strike="noStrike">
            <a:solidFill>
              <a:srgbClr val="000000"/>
            </a:solidFill>
            <a:latin typeface="Abadi" panose="020B0604020104020204" pitchFamily="34" charset="0"/>
          </a:endParaRPr>
        </a:p>
      </xdr:txBody>
    </xdr:sp>
    <xdr:clientData/>
  </xdr:twoCellAnchor>
  <xdr:twoCellAnchor editAs="absolute">
    <xdr:from>
      <xdr:col>11</xdr:col>
      <xdr:colOff>433278</xdr:colOff>
      <xdr:row>52</xdr:row>
      <xdr:rowOff>180678</xdr:rowOff>
    </xdr:from>
    <xdr:to>
      <xdr:col>12</xdr:col>
      <xdr:colOff>434474</xdr:colOff>
      <xdr:row>54</xdr:row>
      <xdr:rowOff>91770</xdr:rowOff>
    </xdr:to>
    <xdr:sp macro="" textlink="Pivot!$E$12">
      <xdr:nvSpPr>
        <xdr:cNvPr id="1082" name="TextBox 1081">
          <a:extLst>
            <a:ext uri="{FF2B5EF4-FFF2-40B4-BE49-F238E27FC236}">
              <a16:creationId xmlns:a16="http://schemas.microsoft.com/office/drawing/2014/main" id="{AEE61654-9C2A-416E-8249-A54B24803D4E}"/>
            </a:ext>
          </a:extLst>
        </xdr:cNvPr>
        <xdr:cNvSpPr txBox="1"/>
      </xdr:nvSpPr>
      <xdr:spPr>
        <a:xfrm rot="10800000" flipV="1">
          <a:off x="7124173" y="9739099"/>
          <a:ext cx="609459" cy="278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solidFill>
              <a:latin typeface="Abadi" panose="020B0604020104020204" pitchFamily="34" charset="0"/>
            </a:rPr>
            <a:t>Km</a:t>
          </a:r>
        </a:p>
        <a:p>
          <a:pPr algn="ctr"/>
          <a:endParaRPr lang="en-US" sz="1400">
            <a:solidFill>
              <a:schemeClr val="tx1"/>
            </a:solidFill>
            <a:latin typeface="Abadi" panose="020B0604020104020204" pitchFamily="34" charset="0"/>
          </a:endParaRPr>
        </a:p>
      </xdr:txBody>
    </xdr:sp>
    <xdr:clientData/>
  </xdr:twoCellAnchor>
  <xdr:twoCellAnchor editAs="absolute">
    <xdr:from>
      <xdr:col>13</xdr:col>
      <xdr:colOff>544889</xdr:colOff>
      <xdr:row>53</xdr:row>
      <xdr:rowOff>7817</xdr:rowOff>
    </xdr:from>
    <xdr:to>
      <xdr:col>14</xdr:col>
      <xdr:colOff>546085</xdr:colOff>
      <xdr:row>54</xdr:row>
      <xdr:rowOff>102725</xdr:rowOff>
    </xdr:to>
    <xdr:sp macro="" textlink="Pivot!$E$12">
      <xdr:nvSpPr>
        <xdr:cNvPr id="1083" name="TextBox 1082">
          <a:extLst>
            <a:ext uri="{FF2B5EF4-FFF2-40B4-BE49-F238E27FC236}">
              <a16:creationId xmlns:a16="http://schemas.microsoft.com/office/drawing/2014/main" id="{3304A24C-AA62-455C-AF23-BFB105F54CF9}"/>
            </a:ext>
          </a:extLst>
        </xdr:cNvPr>
        <xdr:cNvSpPr txBox="1"/>
      </xdr:nvSpPr>
      <xdr:spPr>
        <a:xfrm rot="10800000" flipV="1">
          <a:off x="8452310" y="9750054"/>
          <a:ext cx="609459" cy="278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solidFill>
              <a:latin typeface="Abadi" panose="020B0604020104020204" pitchFamily="34" charset="0"/>
            </a:rPr>
            <a:t>Km</a:t>
          </a:r>
        </a:p>
        <a:p>
          <a:pPr algn="ctr"/>
          <a:endParaRPr lang="en-US" sz="1400">
            <a:solidFill>
              <a:schemeClr val="tx1"/>
            </a:solidFill>
            <a:latin typeface="Abadi" panose="020B0604020104020204" pitchFamily="34" charset="0"/>
          </a:endParaRPr>
        </a:p>
      </xdr:txBody>
    </xdr:sp>
    <xdr:clientData/>
  </xdr:twoCellAnchor>
  <xdr:twoCellAnchor editAs="absolute">
    <xdr:from>
      <xdr:col>16</xdr:col>
      <xdr:colOff>157348</xdr:colOff>
      <xdr:row>52</xdr:row>
      <xdr:rowOff>167366</xdr:rowOff>
    </xdr:from>
    <xdr:to>
      <xdr:col>17</xdr:col>
      <xdr:colOff>158544</xdr:colOff>
      <xdr:row>54</xdr:row>
      <xdr:rowOff>78458</xdr:rowOff>
    </xdr:to>
    <xdr:sp macro="" textlink="Pivot!$E$12">
      <xdr:nvSpPr>
        <xdr:cNvPr id="1084" name="TextBox 1083">
          <a:extLst>
            <a:ext uri="{FF2B5EF4-FFF2-40B4-BE49-F238E27FC236}">
              <a16:creationId xmlns:a16="http://schemas.microsoft.com/office/drawing/2014/main" id="{CEF47F3C-24C9-4233-9B46-DA82029873B5}"/>
            </a:ext>
          </a:extLst>
        </xdr:cNvPr>
        <xdr:cNvSpPr txBox="1"/>
      </xdr:nvSpPr>
      <xdr:spPr>
        <a:xfrm rot="10800000" flipV="1">
          <a:off x="9889559" y="9725787"/>
          <a:ext cx="609459" cy="278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solidFill>
              <a:latin typeface="Abadi" panose="020B0604020104020204" pitchFamily="34" charset="0"/>
            </a:rPr>
            <a:t>Km</a:t>
          </a:r>
        </a:p>
        <a:p>
          <a:pPr algn="ctr"/>
          <a:endParaRPr lang="en-US" sz="1400">
            <a:solidFill>
              <a:schemeClr val="tx1"/>
            </a:solidFill>
            <a:latin typeface="Abadi" panose="020B0604020104020204" pitchFamily="34" charset="0"/>
          </a:endParaRPr>
        </a:p>
      </xdr:txBody>
    </xdr:sp>
    <xdr:clientData/>
  </xdr:twoCellAnchor>
  <xdr:twoCellAnchor editAs="absolute">
    <xdr:from>
      <xdr:col>18</xdr:col>
      <xdr:colOff>167409</xdr:colOff>
      <xdr:row>45</xdr:row>
      <xdr:rowOff>8245</xdr:rowOff>
    </xdr:from>
    <xdr:to>
      <xdr:col>25</xdr:col>
      <xdr:colOff>113731</xdr:colOff>
      <xdr:row>55</xdr:row>
      <xdr:rowOff>47388</xdr:rowOff>
    </xdr:to>
    <xdr:graphicFrame macro="">
      <xdr:nvGraphicFramePr>
        <xdr:cNvPr id="1085" name="Chart 1084">
          <a:extLst>
            <a:ext uri="{FF2B5EF4-FFF2-40B4-BE49-F238E27FC236}">
              <a16:creationId xmlns:a16="http://schemas.microsoft.com/office/drawing/2014/main" id="{94DA317D-1936-4AEE-ABE2-FE927C31E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absolute">
    <xdr:from>
      <xdr:col>18</xdr:col>
      <xdr:colOff>141888</xdr:colOff>
      <xdr:row>42</xdr:row>
      <xdr:rowOff>93320</xdr:rowOff>
    </xdr:from>
    <xdr:to>
      <xdr:col>21</xdr:col>
      <xdr:colOff>200672</xdr:colOff>
      <xdr:row>44</xdr:row>
      <xdr:rowOff>120009</xdr:rowOff>
    </xdr:to>
    <xdr:sp macro="" textlink="Pivot!$E$12">
      <xdr:nvSpPr>
        <xdr:cNvPr id="1086" name="TextBox 1085">
          <a:extLst>
            <a:ext uri="{FF2B5EF4-FFF2-40B4-BE49-F238E27FC236}">
              <a16:creationId xmlns:a16="http://schemas.microsoft.com/office/drawing/2014/main" id="{DC3E121B-762C-49D6-B60C-80E103CFE7F7}"/>
            </a:ext>
          </a:extLst>
        </xdr:cNvPr>
        <xdr:cNvSpPr txBox="1"/>
      </xdr:nvSpPr>
      <xdr:spPr>
        <a:xfrm>
          <a:off x="11090625" y="7953952"/>
          <a:ext cx="1883573" cy="401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aseline="0">
              <a:solidFill>
                <a:schemeClr val="tx1"/>
              </a:solidFill>
              <a:latin typeface="Abadi" panose="020B0604020104020204" pitchFamily="34" charset="0"/>
            </a:rPr>
            <a:t>Trips By Month </a:t>
          </a:r>
          <a:endParaRPr lang="en-US" sz="1400">
            <a:solidFill>
              <a:schemeClr val="tx1"/>
            </a:solidFill>
            <a:latin typeface="Abadi" panose="020B0604020104020204" pitchFamily="34" charset="0"/>
          </a:endParaRPr>
        </a:p>
      </xdr:txBody>
    </xdr:sp>
    <xdr:clientData/>
  </xdr:twoCellAnchor>
  <xdr:twoCellAnchor editAs="absolute">
    <xdr:from>
      <xdr:col>19</xdr:col>
      <xdr:colOff>18578</xdr:colOff>
      <xdr:row>25</xdr:row>
      <xdr:rowOff>36024</xdr:rowOff>
    </xdr:from>
    <xdr:to>
      <xdr:col>21</xdr:col>
      <xdr:colOff>107108</xdr:colOff>
      <xdr:row>27</xdr:row>
      <xdr:rowOff>15303</xdr:rowOff>
    </xdr:to>
    <xdr:sp macro="" textlink="Pivot!$E$12">
      <xdr:nvSpPr>
        <xdr:cNvPr id="1087" name="TextBox 1086">
          <a:extLst>
            <a:ext uri="{FF2B5EF4-FFF2-40B4-BE49-F238E27FC236}">
              <a16:creationId xmlns:a16="http://schemas.microsoft.com/office/drawing/2014/main" id="{AC002A6F-CB54-45C6-B7DD-9C7A0234BBC9}"/>
            </a:ext>
          </a:extLst>
        </xdr:cNvPr>
        <xdr:cNvSpPr txBox="1"/>
      </xdr:nvSpPr>
      <xdr:spPr>
        <a:xfrm>
          <a:off x="11647494" y="4626385"/>
          <a:ext cx="1312626" cy="346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aseline="0">
              <a:solidFill>
                <a:schemeClr val="tx1"/>
              </a:solidFill>
              <a:latin typeface="Abadi" panose="020B0604020104020204" pitchFamily="34" charset="0"/>
            </a:rPr>
            <a:t>Wage</a:t>
          </a:r>
        </a:p>
      </xdr:txBody>
    </xdr:sp>
    <xdr:clientData/>
  </xdr:twoCellAnchor>
  <xdr:twoCellAnchor editAs="absolute">
    <xdr:from>
      <xdr:col>22</xdr:col>
      <xdr:colOff>552791</xdr:colOff>
      <xdr:row>25</xdr:row>
      <xdr:rowOff>20111</xdr:rowOff>
    </xdr:from>
    <xdr:to>
      <xdr:col>25</xdr:col>
      <xdr:colOff>36086</xdr:colOff>
      <xdr:row>26</xdr:row>
      <xdr:rowOff>183004</xdr:rowOff>
    </xdr:to>
    <xdr:sp macro="" textlink="Pivot!$E$12">
      <xdr:nvSpPr>
        <xdr:cNvPr id="1088" name="TextBox 1087">
          <a:extLst>
            <a:ext uri="{FF2B5EF4-FFF2-40B4-BE49-F238E27FC236}">
              <a16:creationId xmlns:a16="http://schemas.microsoft.com/office/drawing/2014/main" id="{3DC130E3-A092-412D-9B15-1438C691E537}"/>
            </a:ext>
          </a:extLst>
        </xdr:cNvPr>
        <xdr:cNvSpPr txBox="1"/>
      </xdr:nvSpPr>
      <xdr:spPr>
        <a:xfrm>
          <a:off x="13867947" y="4733002"/>
          <a:ext cx="1298998" cy="351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aseline="0">
              <a:solidFill>
                <a:schemeClr val="tx1"/>
              </a:solidFill>
              <a:latin typeface="Abadi" panose="020B0604020104020204" pitchFamily="34" charset="0"/>
            </a:rPr>
            <a:t>Salary</a:t>
          </a:r>
        </a:p>
      </xdr:txBody>
    </xdr:sp>
    <xdr:clientData/>
  </xdr:twoCellAnchor>
  <xdr:twoCellAnchor editAs="absolute">
    <xdr:from>
      <xdr:col>18</xdr:col>
      <xdr:colOff>426640</xdr:colOff>
      <xdr:row>27</xdr:row>
      <xdr:rowOff>79375</xdr:rowOff>
    </xdr:from>
    <xdr:to>
      <xdr:col>22</xdr:col>
      <xdr:colOff>436563</xdr:colOff>
      <xdr:row>32</xdr:row>
      <xdr:rowOff>39688</xdr:rowOff>
    </xdr:to>
    <xdr:sp macro="" textlink="">
      <xdr:nvSpPr>
        <xdr:cNvPr id="1089" name="Rectangle: Rounded Corners 1088">
          <a:extLst>
            <a:ext uri="{FF2B5EF4-FFF2-40B4-BE49-F238E27FC236}">
              <a16:creationId xmlns:a16="http://schemas.microsoft.com/office/drawing/2014/main" id="{C884FB13-6E6E-FE39-979F-0AB546A3A9E2}"/>
            </a:ext>
          </a:extLst>
        </xdr:cNvPr>
        <xdr:cNvSpPr/>
      </xdr:nvSpPr>
      <xdr:spPr>
        <a:xfrm>
          <a:off x="11320859" y="5169297"/>
          <a:ext cx="2430860" cy="902891"/>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clientData/>
  </xdr:twoCellAnchor>
  <xdr:twoCellAnchor editAs="absolute">
    <xdr:from>
      <xdr:col>18</xdr:col>
      <xdr:colOff>229519</xdr:colOff>
      <xdr:row>33</xdr:row>
      <xdr:rowOff>15301</xdr:rowOff>
    </xdr:from>
    <xdr:to>
      <xdr:col>25</xdr:col>
      <xdr:colOff>38253</xdr:colOff>
      <xdr:row>33</xdr:row>
      <xdr:rowOff>38252</xdr:rowOff>
    </xdr:to>
    <xdr:cxnSp macro="">
      <xdr:nvCxnSpPr>
        <xdr:cNvPr id="1091" name="Straight Connector 1090">
          <a:extLst>
            <a:ext uri="{FF2B5EF4-FFF2-40B4-BE49-F238E27FC236}">
              <a16:creationId xmlns:a16="http://schemas.microsoft.com/office/drawing/2014/main" id="{980D4397-429C-116A-3653-D24981CEA390}"/>
            </a:ext>
          </a:extLst>
        </xdr:cNvPr>
        <xdr:cNvCxnSpPr/>
      </xdr:nvCxnSpPr>
      <xdr:spPr>
        <a:xfrm flipV="1">
          <a:off x="11246386" y="6074578"/>
          <a:ext cx="4093072" cy="22951"/>
        </a:xfrm>
        <a:prstGeom prst="line">
          <a:avLst/>
        </a:prstGeom>
        <a:ln>
          <a:solidFill>
            <a:schemeClr val="bg2"/>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22</xdr:col>
      <xdr:colOff>515937</xdr:colOff>
      <xdr:row>28</xdr:row>
      <xdr:rowOff>109250</xdr:rowOff>
    </xdr:from>
    <xdr:to>
      <xdr:col>24</xdr:col>
      <xdr:colOff>536668</xdr:colOff>
      <xdr:row>32</xdr:row>
      <xdr:rowOff>149</xdr:rowOff>
    </xdr:to>
    <xdr:sp macro="" textlink="">
      <xdr:nvSpPr>
        <xdr:cNvPr id="1094" name="Rectangle: Rounded Corners 1093">
          <a:extLst>
            <a:ext uri="{FF2B5EF4-FFF2-40B4-BE49-F238E27FC236}">
              <a16:creationId xmlns:a16="http://schemas.microsoft.com/office/drawing/2014/main" id="{1D9B66E7-BFB7-47D2-8B5F-D3EB1FA12460}"/>
            </a:ext>
          </a:extLst>
        </xdr:cNvPr>
        <xdr:cNvSpPr/>
      </xdr:nvSpPr>
      <xdr:spPr>
        <a:xfrm>
          <a:off x="13831093" y="5387688"/>
          <a:ext cx="1231200" cy="6408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clientData/>
  </xdr:twoCellAnchor>
  <xdr:twoCellAnchor editAs="absolute">
    <xdr:from>
      <xdr:col>18</xdr:col>
      <xdr:colOff>376583</xdr:colOff>
      <xdr:row>34</xdr:row>
      <xdr:rowOff>59639</xdr:rowOff>
    </xdr:from>
    <xdr:to>
      <xdr:col>22</xdr:col>
      <xdr:colOff>466327</xdr:colOff>
      <xdr:row>39</xdr:row>
      <xdr:rowOff>69452</xdr:rowOff>
    </xdr:to>
    <xdr:sp macro="" textlink="">
      <xdr:nvSpPr>
        <xdr:cNvPr id="1095" name="Rectangle: Rounded Corners 1094">
          <a:extLst>
            <a:ext uri="{FF2B5EF4-FFF2-40B4-BE49-F238E27FC236}">
              <a16:creationId xmlns:a16="http://schemas.microsoft.com/office/drawing/2014/main" id="{7FFD332E-E69B-4740-8BD0-F0BBCD179BD4}"/>
            </a:ext>
          </a:extLst>
        </xdr:cNvPr>
        <xdr:cNvSpPr/>
      </xdr:nvSpPr>
      <xdr:spPr>
        <a:xfrm>
          <a:off x="11270802" y="6469170"/>
          <a:ext cx="2510681" cy="952391"/>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clientData/>
  </xdr:twoCellAnchor>
  <xdr:twoCellAnchor editAs="absolute">
    <xdr:from>
      <xdr:col>22</xdr:col>
      <xdr:colOff>525860</xdr:colOff>
      <xdr:row>35</xdr:row>
      <xdr:rowOff>81754</xdr:rowOff>
    </xdr:from>
    <xdr:to>
      <xdr:col>24</xdr:col>
      <xdr:colOff>547221</xdr:colOff>
      <xdr:row>38</xdr:row>
      <xdr:rowOff>157007</xdr:rowOff>
    </xdr:to>
    <xdr:sp macro="" textlink="">
      <xdr:nvSpPr>
        <xdr:cNvPr id="1096" name="Rectangle: Rounded Corners 1095">
          <a:extLst>
            <a:ext uri="{FF2B5EF4-FFF2-40B4-BE49-F238E27FC236}">
              <a16:creationId xmlns:a16="http://schemas.microsoft.com/office/drawing/2014/main" id="{C627CFEC-D972-402F-B0EC-09731D4C1AD7}"/>
            </a:ext>
          </a:extLst>
        </xdr:cNvPr>
        <xdr:cNvSpPr/>
      </xdr:nvSpPr>
      <xdr:spPr>
        <a:xfrm>
          <a:off x="13841016" y="6679801"/>
          <a:ext cx="1231830" cy="6408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clientData/>
  </xdr:twoCellAnchor>
  <xdr:twoCellAnchor editAs="absolute">
    <xdr:from>
      <xdr:col>18</xdr:col>
      <xdr:colOff>224019</xdr:colOff>
      <xdr:row>27</xdr:row>
      <xdr:rowOff>149067</xdr:rowOff>
    </xdr:from>
    <xdr:to>
      <xdr:col>20</xdr:col>
      <xdr:colOff>132212</xdr:colOff>
      <xdr:row>29</xdr:row>
      <xdr:rowOff>64911</xdr:rowOff>
    </xdr:to>
    <xdr:sp macro="" textlink="Pivot!$E$12">
      <xdr:nvSpPr>
        <xdr:cNvPr id="1097" name="TextBox 1096">
          <a:extLst>
            <a:ext uri="{FF2B5EF4-FFF2-40B4-BE49-F238E27FC236}">
              <a16:creationId xmlns:a16="http://schemas.microsoft.com/office/drawing/2014/main" id="{A1723209-94D8-4719-965F-F4C86BBFD060}"/>
            </a:ext>
          </a:extLst>
        </xdr:cNvPr>
        <xdr:cNvSpPr txBox="1"/>
      </xdr:nvSpPr>
      <xdr:spPr>
        <a:xfrm>
          <a:off x="11118238" y="5238989"/>
          <a:ext cx="1118662" cy="29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aseline="0">
              <a:solidFill>
                <a:schemeClr val="tx1"/>
              </a:solidFill>
              <a:latin typeface="Abadi" panose="020B0604020104020204" pitchFamily="34" charset="0"/>
            </a:rPr>
            <a:t>Driver</a:t>
          </a:r>
        </a:p>
      </xdr:txBody>
    </xdr:sp>
    <xdr:clientData/>
  </xdr:twoCellAnchor>
  <xdr:twoCellAnchor editAs="absolute">
    <xdr:from>
      <xdr:col>23</xdr:col>
      <xdr:colOff>57168</xdr:colOff>
      <xdr:row>27</xdr:row>
      <xdr:rowOff>176232</xdr:rowOff>
    </xdr:from>
    <xdr:to>
      <xdr:col>23</xdr:col>
      <xdr:colOff>57168</xdr:colOff>
      <xdr:row>32</xdr:row>
      <xdr:rowOff>9922</xdr:rowOff>
    </xdr:to>
    <xdr:cxnSp macro="">
      <xdr:nvCxnSpPr>
        <xdr:cNvPr id="1101" name="Straight Connector 1100">
          <a:extLst>
            <a:ext uri="{FF2B5EF4-FFF2-40B4-BE49-F238E27FC236}">
              <a16:creationId xmlns:a16="http://schemas.microsoft.com/office/drawing/2014/main" id="{B7D30161-3147-7B18-9BEA-C73AF558A11B}"/>
            </a:ext>
          </a:extLst>
        </xdr:cNvPr>
        <xdr:cNvCxnSpPr/>
      </xdr:nvCxnSpPr>
      <xdr:spPr>
        <a:xfrm>
          <a:off x="13977559" y="5266154"/>
          <a:ext cx="0" cy="776268"/>
        </a:xfrm>
        <a:prstGeom prst="line">
          <a:avLst/>
        </a:prstGeom>
        <a:ln>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23</xdr:col>
      <xdr:colOff>61212</xdr:colOff>
      <xdr:row>34</xdr:row>
      <xdr:rowOff>150037</xdr:rowOff>
    </xdr:from>
    <xdr:to>
      <xdr:col>23</xdr:col>
      <xdr:colOff>61212</xdr:colOff>
      <xdr:row>38</xdr:row>
      <xdr:rowOff>165155</xdr:rowOff>
    </xdr:to>
    <xdr:cxnSp macro="">
      <xdr:nvCxnSpPr>
        <xdr:cNvPr id="1102" name="Straight Connector 1101">
          <a:extLst>
            <a:ext uri="{FF2B5EF4-FFF2-40B4-BE49-F238E27FC236}">
              <a16:creationId xmlns:a16="http://schemas.microsoft.com/office/drawing/2014/main" id="{CA96DF5D-27F4-41D1-929D-DE54A845A836}"/>
            </a:ext>
          </a:extLst>
        </xdr:cNvPr>
        <xdr:cNvCxnSpPr/>
      </xdr:nvCxnSpPr>
      <xdr:spPr>
        <a:xfrm>
          <a:off x="13981603" y="6559568"/>
          <a:ext cx="0" cy="769181"/>
        </a:xfrm>
        <a:prstGeom prst="line">
          <a:avLst/>
        </a:prstGeom>
        <a:ln>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18</xdr:col>
      <xdr:colOff>237514</xdr:colOff>
      <xdr:row>34</xdr:row>
      <xdr:rowOff>172483</xdr:rowOff>
    </xdr:from>
    <xdr:to>
      <xdr:col>20</xdr:col>
      <xdr:colOff>145707</xdr:colOff>
      <xdr:row>36</xdr:row>
      <xdr:rowOff>88326</xdr:rowOff>
    </xdr:to>
    <xdr:sp macro="" textlink="Pivot!$E$12">
      <xdr:nvSpPr>
        <xdr:cNvPr id="1103" name="TextBox 1102">
          <a:extLst>
            <a:ext uri="{FF2B5EF4-FFF2-40B4-BE49-F238E27FC236}">
              <a16:creationId xmlns:a16="http://schemas.microsoft.com/office/drawing/2014/main" id="{56D3951F-0B69-49BA-937D-5D37FF8D7B4F}"/>
            </a:ext>
          </a:extLst>
        </xdr:cNvPr>
        <xdr:cNvSpPr txBox="1"/>
      </xdr:nvSpPr>
      <xdr:spPr>
        <a:xfrm>
          <a:off x="11131733" y="6582014"/>
          <a:ext cx="1118662" cy="29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aseline="0">
              <a:solidFill>
                <a:schemeClr val="tx1"/>
              </a:solidFill>
              <a:latin typeface="Abadi" panose="020B0604020104020204" pitchFamily="34" charset="0"/>
            </a:rPr>
            <a:t>Buddy</a:t>
          </a:r>
        </a:p>
      </xdr:txBody>
    </xdr:sp>
    <xdr:clientData/>
  </xdr:twoCellAnchor>
  <xdr:twoCellAnchor editAs="absolute">
    <xdr:from>
      <xdr:col>18</xdr:col>
      <xdr:colOff>277812</xdr:colOff>
      <xdr:row>29</xdr:row>
      <xdr:rowOff>119063</xdr:rowOff>
    </xdr:from>
    <xdr:to>
      <xdr:col>20</xdr:col>
      <xdr:colOff>366341</xdr:colOff>
      <xdr:row>31</xdr:row>
      <xdr:rowOff>93440</xdr:rowOff>
    </xdr:to>
    <xdr:sp macro="" textlink="Pivot!$AN$6">
      <xdr:nvSpPr>
        <xdr:cNvPr id="1104" name="TextBox 1103">
          <a:extLst>
            <a:ext uri="{FF2B5EF4-FFF2-40B4-BE49-F238E27FC236}">
              <a16:creationId xmlns:a16="http://schemas.microsoft.com/office/drawing/2014/main" id="{9DCBAE08-B803-42A7-B3FC-27E6920FCBCF}"/>
            </a:ext>
          </a:extLst>
        </xdr:cNvPr>
        <xdr:cNvSpPr txBox="1"/>
      </xdr:nvSpPr>
      <xdr:spPr>
        <a:xfrm>
          <a:off x="11172031" y="5586016"/>
          <a:ext cx="1298998" cy="351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2504E5-03BD-4738-9C0D-1A250D609C62}" type="TxLink">
            <a:rPr lang="en-US" sz="1400" b="0" i="0" u="none" strike="noStrike" baseline="0">
              <a:solidFill>
                <a:srgbClr val="000000"/>
              </a:solidFill>
              <a:latin typeface="Abadi" panose="020B0604020104020204" pitchFamily="34" charset="0"/>
            </a:rPr>
            <a:pPr algn="ctr"/>
            <a:t>9000</a:t>
          </a:fld>
          <a:endParaRPr lang="en-US" sz="1400" baseline="0">
            <a:solidFill>
              <a:schemeClr val="tx1"/>
            </a:solidFill>
            <a:latin typeface="Abadi" panose="020B0604020104020204" pitchFamily="34" charset="0"/>
          </a:endParaRPr>
        </a:p>
      </xdr:txBody>
    </xdr:sp>
    <xdr:clientData/>
  </xdr:twoCellAnchor>
  <xdr:twoCellAnchor editAs="absolute">
    <xdr:from>
      <xdr:col>18</xdr:col>
      <xdr:colOff>257522</xdr:colOff>
      <xdr:row>36</xdr:row>
      <xdr:rowOff>129092</xdr:rowOff>
    </xdr:from>
    <xdr:to>
      <xdr:col>20</xdr:col>
      <xdr:colOff>346051</xdr:colOff>
      <xdr:row>38</xdr:row>
      <xdr:rowOff>103469</xdr:rowOff>
    </xdr:to>
    <xdr:sp macro="" textlink="Pivot!$AQ$6">
      <xdr:nvSpPr>
        <xdr:cNvPr id="1105" name="TextBox 1104">
          <a:extLst>
            <a:ext uri="{FF2B5EF4-FFF2-40B4-BE49-F238E27FC236}">
              <a16:creationId xmlns:a16="http://schemas.microsoft.com/office/drawing/2014/main" id="{B0E4420C-EBFB-415C-9C43-F4EC592E1406}"/>
            </a:ext>
          </a:extLst>
        </xdr:cNvPr>
        <xdr:cNvSpPr txBox="1"/>
      </xdr:nvSpPr>
      <xdr:spPr>
        <a:xfrm>
          <a:off x="11151741" y="6915655"/>
          <a:ext cx="1298998" cy="351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5DFB30-8CC1-4A5F-B840-1C7CC9AAB217}" type="TxLink">
            <a:rPr lang="en-US" sz="1400" b="0" i="0" u="none" strike="noStrike" baseline="0">
              <a:solidFill>
                <a:srgbClr val="000000"/>
              </a:solidFill>
              <a:latin typeface="Abadi" panose="020B0604020104020204" pitchFamily="34" charset="0"/>
            </a:rPr>
            <a:pPr algn="ctr"/>
            <a:t>3900</a:t>
          </a:fld>
          <a:endParaRPr lang="en-US" sz="1400" baseline="0">
            <a:solidFill>
              <a:schemeClr val="tx1"/>
            </a:solidFill>
            <a:latin typeface="Abadi" panose="020B0604020104020204" pitchFamily="34" charset="0"/>
          </a:endParaRPr>
        </a:p>
      </xdr:txBody>
    </xdr:sp>
    <xdr:clientData/>
  </xdr:twoCellAnchor>
  <xdr:twoCellAnchor editAs="absolute">
    <xdr:from>
      <xdr:col>22</xdr:col>
      <xdr:colOff>532946</xdr:colOff>
      <xdr:row>29</xdr:row>
      <xdr:rowOff>8033</xdr:rowOff>
    </xdr:from>
    <xdr:to>
      <xdr:col>25</xdr:col>
      <xdr:colOff>16241</xdr:colOff>
      <xdr:row>30</xdr:row>
      <xdr:rowOff>170925</xdr:rowOff>
    </xdr:to>
    <xdr:sp macro="" textlink="Pivot!$AM$6">
      <xdr:nvSpPr>
        <xdr:cNvPr id="1106" name="TextBox 1105">
          <a:extLst>
            <a:ext uri="{FF2B5EF4-FFF2-40B4-BE49-F238E27FC236}">
              <a16:creationId xmlns:a16="http://schemas.microsoft.com/office/drawing/2014/main" id="{1B37A212-C5CD-4D18-A731-0BE0DB3F7FC5}"/>
            </a:ext>
          </a:extLst>
        </xdr:cNvPr>
        <xdr:cNvSpPr txBox="1"/>
      </xdr:nvSpPr>
      <xdr:spPr>
        <a:xfrm>
          <a:off x="13848102" y="5474986"/>
          <a:ext cx="1298998" cy="351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baseline="0">
              <a:solidFill>
                <a:srgbClr val="000000"/>
              </a:solidFill>
              <a:latin typeface="Abadi" panose="020B0604020104020204" pitchFamily="34" charset="0"/>
            </a:rPr>
            <a:t>$ </a:t>
          </a:r>
          <a:fld id="{A142F280-F602-42E8-8826-80284A705458}" type="TxLink">
            <a:rPr lang="en-US" sz="1400" b="0" i="0" u="none" strike="noStrike" baseline="0">
              <a:solidFill>
                <a:srgbClr val="000000"/>
              </a:solidFill>
              <a:latin typeface="Abadi" panose="020B0604020104020204" pitchFamily="34" charset="0"/>
            </a:rPr>
            <a:pPr algn="ctr"/>
            <a:t>11200</a:t>
          </a:fld>
          <a:endParaRPr lang="en-US" sz="1400" baseline="0">
            <a:solidFill>
              <a:schemeClr val="tx1"/>
            </a:solidFill>
            <a:latin typeface="Abadi" panose="020B0604020104020204" pitchFamily="34" charset="0"/>
          </a:endParaRPr>
        </a:p>
      </xdr:txBody>
    </xdr:sp>
    <xdr:clientData/>
  </xdr:twoCellAnchor>
  <xdr:twoCellAnchor editAs="absolute">
    <xdr:from>
      <xdr:col>23</xdr:col>
      <xdr:colOff>9921</xdr:colOff>
      <xdr:row>35</xdr:row>
      <xdr:rowOff>137017</xdr:rowOff>
    </xdr:from>
    <xdr:to>
      <xdr:col>24</xdr:col>
      <xdr:colOff>522256</xdr:colOff>
      <xdr:row>37</xdr:row>
      <xdr:rowOff>99219</xdr:rowOff>
    </xdr:to>
    <xdr:sp macro="" textlink="Pivot!$AP$6">
      <xdr:nvSpPr>
        <xdr:cNvPr id="1107" name="TextBox 1106">
          <a:extLst>
            <a:ext uri="{FF2B5EF4-FFF2-40B4-BE49-F238E27FC236}">
              <a16:creationId xmlns:a16="http://schemas.microsoft.com/office/drawing/2014/main" id="{C0BB4FE7-EC89-4EA3-B068-28129EF9F9B0}"/>
            </a:ext>
          </a:extLst>
        </xdr:cNvPr>
        <xdr:cNvSpPr txBox="1"/>
      </xdr:nvSpPr>
      <xdr:spPr>
        <a:xfrm>
          <a:off x="13930312" y="6735064"/>
          <a:ext cx="1117569" cy="339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baseline="0">
              <a:solidFill>
                <a:srgbClr val="000000"/>
              </a:solidFill>
              <a:latin typeface="Abadi" panose="020B0604020104020204" pitchFamily="34" charset="0"/>
            </a:rPr>
            <a:t>$ </a:t>
          </a:r>
          <a:fld id="{B8A3EE05-79B2-4A3F-A939-63B5B18DD74E}" type="TxLink">
            <a:rPr lang="en-US" sz="1400" b="0" i="0" u="none" strike="noStrike" baseline="0">
              <a:solidFill>
                <a:srgbClr val="000000"/>
              </a:solidFill>
              <a:latin typeface="Abadi" panose="020B0604020104020204" pitchFamily="34" charset="0"/>
            </a:rPr>
            <a:pPr algn="ctr"/>
            <a:t>3100</a:t>
          </a:fld>
          <a:endParaRPr lang="en-US" sz="1400" baseline="0">
            <a:solidFill>
              <a:schemeClr val="tx1"/>
            </a:solidFill>
            <a:latin typeface="Abadi" panose="020B0604020104020204" pitchFamily="34" charset="0"/>
          </a:endParaRPr>
        </a:p>
      </xdr:txBody>
    </xdr:sp>
    <xdr:clientData/>
  </xdr:twoCellAnchor>
  <xdr:twoCellAnchor editAs="absolute">
    <xdr:from>
      <xdr:col>19</xdr:col>
      <xdr:colOff>555626</xdr:colOff>
      <xdr:row>27</xdr:row>
      <xdr:rowOff>99219</xdr:rowOff>
    </xdr:from>
    <xdr:to>
      <xdr:col>22</xdr:col>
      <xdr:colOff>367110</xdr:colOff>
      <xdr:row>32</xdr:row>
      <xdr:rowOff>1</xdr:rowOff>
    </xdr:to>
    <xdr:graphicFrame macro="">
      <xdr:nvGraphicFramePr>
        <xdr:cNvPr id="1109" name="Chart 1108">
          <a:extLst>
            <a:ext uri="{FF2B5EF4-FFF2-40B4-BE49-F238E27FC236}">
              <a16:creationId xmlns:a16="http://schemas.microsoft.com/office/drawing/2014/main" id="{F358999D-92D2-43BE-828F-6A4220E61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absolute">
    <xdr:from>
      <xdr:col>20</xdr:col>
      <xdr:colOff>78926</xdr:colOff>
      <xdr:row>34</xdr:row>
      <xdr:rowOff>79483</xdr:rowOff>
    </xdr:from>
    <xdr:to>
      <xdr:col>22</xdr:col>
      <xdr:colOff>363151</xdr:colOff>
      <xdr:row>39</xdr:row>
      <xdr:rowOff>6367</xdr:rowOff>
    </xdr:to>
    <xdr:graphicFrame macro="">
      <xdr:nvGraphicFramePr>
        <xdr:cNvPr id="1110" name="Chart 1109">
          <a:extLst>
            <a:ext uri="{FF2B5EF4-FFF2-40B4-BE49-F238E27FC236}">
              <a16:creationId xmlns:a16="http://schemas.microsoft.com/office/drawing/2014/main" id="{B165619D-AA93-4485-9FA1-E8CA9F923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30</xdr:col>
      <xdr:colOff>41188</xdr:colOff>
      <xdr:row>17</xdr:row>
      <xdr:rowOff>157890</xdr:rowOff>
    </xdr:from>
    <xdr:to>
      <xdr:col>30</xdr:col>
      <xdr:colOff>123567</xdr:colOff>
      <xdr:row>18</xdr:row>
      <xdr:rowOff>74806</xdr:rowOff>
    </xdr:to>
    <xdr:sp macro="" textlink="">
      <xdr:nvSpPr>
        <xdr:cNvPr id="3" name="Flowchart: Connector 2">
          <a:extLst>
            <a:ext uri="{FF2B5EF4-FFF2-40B4-BE49-F238E27FC236}">
              <a16:creationId xmlns:a16="http://schemas.microsoft.com/office/drawing/2014/main" id="{F39A2DD2-F1FE-B4C0-87BA-31FC14E2B35E}"/>
            </a:ext>
          </a:extLst>
        </xdr:cNvPr>
        <xdr:cNvSpPr/>
      </xdr:nvSpPr>
      <xdr:spPr>
        <a:xfrm flipH="1" flipV="1">
          <a:off x="18370377" y="3308863"/>
          <a:ext cx="82379" cy="102267"/>
        </a:xfrm>
        <a:prstGeom prst="flowChartConnector">
          <a:avLst/>
        </a:prstGeom>
        <a:solidFill>
          <a:srgbClr val="20375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30</xdr:col>
      <xdr:colOff>137130</xdr:colOff>
      <xdr:row>19</xdr:row>
      <xdr:rowOff>130352</xdr:rowOff>
    </xdr:from>
    <xdr:to>
      <xdr:col>30</xdr:col>
      <xdr:colOff>219509</xdr:colOff>
      <xdr:row>20</xdr:row>
      <xdr:rowOff>47268</xdr:rowOff>
    </xdr:to>
    <xdr:sp macro="" textlink="">
      <xdr:nvSpPr>
        <xdr:cNvPr id="5" name="Flowchart: Connector 4">
          <a:extLst>
            <a:ext uri="{FF2B5EF4-FFF2-40B4-BE49-F238E27FC236}">
              <a16:creationId xmlns:a16="http://schemas.microsoft.com/office/drawing/2014/main" id="{1B7FAB78-3B14-471C-AF7F-4EEA964EF88D}"/>
            </a:ext>
          </a:extLst>
        </xdr:cNvPr>
        <xdr:cNvSpPr/>
      </xdr:nvSpPr>
      <xdr:spPr>
        <a:xfrm flipH="1" flipV="1">
          <a:off x="18466319" y="3652028"/>
          <a:ext cx="82379" cy="102267"/>
        </a:xfrm>
        <a:prstGeom prst="flowChartConnector">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29</xdr:col>
      <xdr:colOff>560859</xdr:colOff>
      <xdr:row>21</xdr:row>
      <xdr:rowOff>70020</xdr:rowOff>
    </xdr:from>
    <xdr:to>
      <xdr:col>30</xdr:col>
      <xdr:colOff>32265</xdr:colOff>
      <xdr:row>21</xdr:row>
      <xdr:rowOff>172287</xdr:rowOff>
    </xdr:to>
    <xdr:sp macro="" textlink="">
      <xdr:nvSpPr>
        <xdr:cNvPr id="7" name="Flowchart: Connector 6">
          <a:extLst>
            <a:ext uri="{FF2B5EF4-FFF2-40B4-BE49-F238E27FC236}">
              <a16:creationId xmlns:a16="http://schemas.microsoft.com/office/drawing/2014/main" id="{7FB7FB84-46A5-4425-975C-F9744EAE72CE}"/>
            </a:ext>
          </a:extLst>
        </xdr:cNvPr>
        <xdr:cNvSpPr/>
      </xdr:nvSpPr>
      <xdr:spPr>
        <a:xfrm flipH="1" flipV="1">
          <a:off x="18279075" y="3962398"/>
          <a:ext cx="82379" cy="102267"/>
        </a:xfrm>
        <a:prstGeom prst="flowChartConnector">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355399</xdr:colOff>
      <xdr:row>13</xdr:row>
      <xdr:rowOff>84667</xdr:rowOff>
    </xdr:from>
    <xdr:to>
      <xdr:col>10</xdr:col>
      <xdr:colOff>27892</xdr:colOff>
      <xdr:row>15</xdr:row>
      <xdr:rowOff>115877</xdr:rowOff>
    </xdr:to>
    <xdr:sp macro="" textlink="">
      <xdr:nvSpPr>
        <xdr:cNvPr id="2" name="TextBox 1">
          <a:extLst>
            <a:ext uri="{FF2B5EF4-FFF2-40B4-BE49-F238E27FC236}">
              <a16:creationId xmlns:a16="http://schemas.microsoft.com/office/drawing/2014/main" id="{BB3D8C67-94F6-4EA6-8AE7-6D1F2B21FC6A}"/>
            </a:ext>
          </a:extLst>
        </xdr:cNvPr>
        <xdr:cNvSpPr txBox="1"/>
      </xdr:nvSpPr>
      <xdr:spPr>
        <a:xfrm>
          <a:off x="4622599" y="2478617"/>
          <a:ext cx="1501293" cy="39951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b="0">
              <a:solidFill>
                <a:schemeClr val="tx1"/>
              </a:solidFill>
              <a:latin typeface="Abadi" panose="020F0502020204030204" pitchFamily="34" charset="0"/>
              <a:cs typeface="Arial" panose="020B0604020202020204" pitchFamily="34" charset="0"/>
            </a:rPr>
            <a:t>Dashboard</a:t>
          </a:r>
        </a:p>
      </xdr:txBody>
    </xdr:sp>
    <xdr:clientData/>
  </xdr:twoCellAnchor>
  <xdr:twoCellAnchor editAs="absolute">
    <xdr:from>
      <xdr:col>6</xdr:col>
      <xdr:colOff>195541</xdr:colOff>
      <xdr:row>3</xdr:row>
      <xdr:rowOff>156725</xdr:rowOff>
    </xdr:from>
    <xdr:to>
      <xdr:col>25</xdr:col>
      <xdr:colOff>21526</xdr:colOff>
      <xdr:row>56</xdr:row>
      <xdr:rowOff>32288</xdr:rowOff>
    </xdr:to>
    <xdr:grpSp>
      <xdr:nvGrpSpPr>
        <xdr:cNvPr id="3" name="Group 2">
          <a:extLst>
            <a:ext uri="{FF2B5EF4-FFF2-40B4-BE49-F238E27FC236}">
              <a16:creationId xmlns:a16="http://schemas.microsoft.com/office/drawing/2014/main" id="{AD75F512-FF53-4756-95DF-312F9A0A7C51}"/>
            </a:ext>
          </a:extLst>
        </xdr:cNvPr>
        <xdr:cNvGrpSpPr/>
      </xdr:nvGrpSpPr>
      <xdr:grpSpPr>
        <a:xfrm>
          <a:off x="3826947" y="722272"/>
          <a:ext cx="15125517" cy="9946266"/>
          <a:chOff x="363561" y="391409"/>
          <a:chExt cx="15050843" cy="7895925"/>
        </a:xfrm>
      </xdr:grpSpPr>
      <xdr:grpSp>
        <xdr:nvGrpSpPr>
          <xdr:cNvPr id="4" name="Group 3">
            <a:extLst>
              <a:ext uri="{FF2B5EF4-FFF2-40B4-BE49-F238E27FC236}">
                <a16:creationId xmlns:a16="http://schemas.microsoft.com/office/drawing/2014/main" id="{0EF69F7F-615A-EE7B-5EE4-0120D4B2FFE9}"/>
              </a:ext>
            </a:extLst>
          </xdr:cNvPr>
          <xdr:cNvGrpSpPr/>
        </xdr:nvGrpSpPr>
        <xdr:grpSpPr>
          <a:xfrm>
            <a:off x="363561" y="391409"/>
            <a:ext cx="2448178" cy="7892678"/>
            <a:chOff x="363561" y="391409"/>
            <a:chExt cx="2448178" cy="7892678"/>
          </a:xfrm>
        </xdr:grpSpPr>
        <xdr:sp macro="" textlink="">
          <xdr:nvSpPr>
            <xdr:cNvPr id="13" name="Rectangle: Top Corners Rounded 12">
              <a:extLst>
                <a:ext uri="{FF2B5EF4-FFF2-40B4-BE49-F238E27FC236}">
                  <a16:creationId xmlns:a16="http://schemas.microsoft.com/office/drawing/2014/main" id="{CD519BB1-1662-9AB5-3CBC-D16AD2CBA420}"/>
                </a:ext>
              </a:extLst>
            </xdr:cNvPr>
            <xdr:cNvSpPr>
              <a:spLocks/>
            </xdr:cNvSpPr>
          </xdr:nvSpPr>
          <xdr:spPr>
            <a:xfrm rot="16200000">
              <a:off x="-2365393" y="3120363"/>
              <a:ext cx="7892678" cy="2434770"/>
            </a:xfrm>
            <a:prstGeom prst="round2SameRect">
              <a:avLst>
                <a:gd name="adj1" fmla="val 28098"/>
                <a:gd name="adj2" fmla="val 0"/>
              </a:avLst>
            </a:prstGeom>
            <a:solidFill>
              <a:srgbClr val="F2F2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AU" sz="1100">
                <a:solidFill>
                  <a:schemeClr val="tx1"/>
                </a:solidFill>
              </a:endParaRPr>
            </a:p>
          </xdr:txBody>
        </xdr:sp>
        <xdr:sp macro="" textlink="">
          <xdr:nvSpPr>
            <xdr:cNvPr id="14" name="Rectangle: Top Corners Rounded 13">
              <a:extLst>
                <a:ext uri="{FF2B5EF4-FFF2-40B4-BE49-F238E27FC236}">
                  <a16:creationId xmlns:a16="http://schemas.microsoft.com/office/drawing/2014/main" id="{C64C9A67-CECC-3136-A553-5D9B8C9D610B}"/>
                </a:ext>
              </a:extLst>
            </xdr:cNvPr>
            <xdr:cNvSpPr>
              <a:spLocks/>
            </xdr:cNvSpPr>
          </xdr:nvSpPr>
          <xdr:spPr>
            <a:xfrm rot="16200000">
              <a:off x="-1988949" y="3280691"/>
              <a:ext cx="7472141" cy="2129235"/>
            </a:xfrm>
            <a:prstGeom prst="round2SameRect">
              <a:avLst>
                <a:gd name="adj1" fmla="val 28098"/>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AU" sz="1100">
                <a:solidFill>
                  <a:schemeClr val="tx1"/>
                </a:solidFill>
              </a:endParaRPr>
            </a:p>
          </xdr:txBody>
        </xdr:sp>
      </xdr:grpSp>
      <xdr:grpSp>
        <xdr:nvGrpSpPr>
          <xdr:cNvPr id="5" name="Group 4">
            <a:extLst>
              <a:ext uri="{FF2B5EF4-FFF2-40B4-BE49-F238E27FC236}">
                <a16:creationId xmlns:a16="http://schemas.microsoft.com/office/drawing/2014/main" id="{399FBFED-AAE2-00BD-AB91-6639205689DA}"/>
              </a:ext>
            </a:extLst>
          </xdr:cNvPr>
          <xdr:cNvGrpSpPr/>
        </xdr:nvGrpSpPr>
        <xdr:grpSpPr>
          <a:xfrm>
            <a:off x="2517589" y="397653"/>
            <a:ext cx="12896815" cy="7889681"/>
            <a:chOff x="2517589" y="397653"/>
            <a:chExt cx="12896815" cy="7889681"/>
          </a:xfrm>
        </xdr:grpSpPr>
        <xdr:sp macro="" textlink="">
          <xdr:nvSpPr>
            <xdr:cNvPr id="9" name="Rectangle 8">
              <a:extLst>
                <a:ext uri="{FF2B5EF4-FFF2-40B4-BE49-F238E27FC236}">
                  <a16:creationId xmlns:a16="http://schemas.microsoft.com/office/drawing/2014/main" id="{F65B5014-3E15-1AA7-73C7-46E3B30CE706}"/>
                </a:ext>
              </a:extLst>
            </xdr:cNvPr>
            <xdr:cNvSpPr/>
          </xdr:nvSpPr>
          <xdr:spPr>
            <a:xfrm>
              <a:off x="2803980" y="616711"/>
              <a:ext cx="12589086" cy="1835047"/>
            </a:xfrm>
            <a:prstGeom prst="rect">
              <a:avLst/>
            </a:prstGeom>
            <a:gradFill flip="none" rotWithShape="1">
              <a:gsLst>
                <a:gs pos="100000">
                  <a:srgbClr val="203754"/>
                </a:gs>
                <a:gs pos="100000">
                  <a:schemeClr val="accent1">
                    <a:lumMod val="30000"/>
                    <a:lumOff val="70000"/>
                  </a:schemeClr>
                </a:gs>
              </a:gsLst>
              <a:lin ang="132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chemeClr val="tx1"/>
                </a:solidFill>
              </a:endParaRPr>
            </a:p>
          </xdr:txBody>
        </xdr:sp>
        <xdr:sp macro="" textlink="">
          <xdr:nvSpPr>
            <xdr:cNvPr id="10" name="Rectangle 9">
              <a:extLst>
                <a:ext uri="{FF2B5EF4-FFF2-40B4-BE49-F238E27FC236}">
                  <a16:creationId xmlns:a16="http://schemas.microsoft.com/office/drawing/2014/main" id="{F35F0E7B-1C8F-6E59-F1E9-778E45F448FF}"/>
                </a:ext>
              </a:extLst>
            </xdr:cNvPr>
            <xdr:cNvSpPr/>
          </xdr:nvSpPr>
          <xdr:spPr>
            <a:xfrm>
              <a:off x="2794866" y="8069094"/>
              <a:ext cx="12619538" cy="218240"/>
            </a:xfrm>
            <a:prstGeom prst="rect">
              <a:avLst/>
            </a:prstGeom>
            <a:solidFill>
              <a:srgbClr val="F2F2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AU" sz="1100">
                <a:solidFill>
                  <a:schemeClr val="tx1"/>
                </a:solidFill>
              </a:endParaRPr>
            </a:p>
          </xdr:txBody>
        </xdr:sp>
        <xdr:sp macro="" textlink="">
          <xdr:nvSpPr>
            <xdr:cNvPr id="11" name="Rectangle 10">
              <a:extLst>
                <a:ext uri="{FF2B5EF4-FFF2-40B4-BE49-F238E27FC236}">
                  <a16:creationId xmlns:a16="http://schemas.microsoft.com/office/drawing/2014/main" id="{B1B98A65-5CB2-90B8-618A-7B12C15CFE8B}"/>
                </a:ext>
              </a:extLst>
            </xdr:cNvPr>
            <xdr:cNvSpPr/>
          </xdr:nvSpPr>
          <xdr:spPr>
            <a:xfrm>
              <a:off x="2517589" y="397653"/>
              <a:ext cx="9481072" cy="213433"/>
            </a:xfrm>
            <a:prstGeom prst="rect">
              <a:avLst/>
            </a:prstGeom>
            <a:solidFill>
              <a:srgbClr val="F2F2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chemeClr val="tx1"/>
                </a:solidFill>
              </a:endParaRPr>
            </a:p>
          </xdr:txBody>
        </xdr:sp>
      </xdr:grpSp>
    </xdr:grpSp>
    <xdr:clientData/>
  </xdr:twoCellAnchor>
  <xdr:twoCellAnchor editAs="absolute">
    <xdr:from>
      <xdr:col>7</xdr:col>
      <xdr:colOff>563809</xdr:colOff>
      <xdr:row>6</xdr:row>
      <xdr:rowOff>54970</xdr:rowOff>
    </xdr:from>
    <xdr:to>
      <xdr:col>9</xdr:col>
      <xdr:colOff>410525</xdr:colOff>
      <xdr:row>11</xdr:row>
      <xdr:rowOff>155686</xdr:rowOff>
    </xdr:to>
    <xdr:pic>
      <xdr:nvPicPr>
        <xdr:cNvPr id="15" name="Picture 14">
          <a:extLst>
            <a:ext uri="{FF2B5EF4-FFF2-40B4-BE49-F238E27FC236}">
              <a16:creationId xmlns:a16="http://schemas.microsoft.com/office/drawing/2014/main" id="{00DCFFB2-C18A-4808-8325-EE7CF25A80A0}"/>
            </a:ext>
          </a:extLst>
        </xdr:cNvPr>
        <xdr:cNvPicPr>
          <a:picLocks noChangeAspect="1"/>
        </xdr:cNvPicPr>
      </xdr:nvPicPr>
      <xdr:blipFill>
        <a:blip xmlns:r="http://schemas.openxmlformats.org/officeDocument/2006/relationships" r:embed="rId1"/>
        <a:stretch>
          <a:fillRect/>
        </a:stretch>
      </xdr:blipFill>
      <xdr:spPr>
        <a:xfrm>
          <a:off x="4831009" y="1159870"/>
          <a:ext cx="1065916" cy="1021466"/>
        </a:xfrm>
        <a:prstGeom prst="rect">
          <a:avLst/>
        </a:prstGeom>
      </xdr:spPr>
    </xdr:pic>
    <xdr:clientData/>
  </xdr:twoCellAnchor>
  <xdr:twoCellAnchor editAs="absolute">
    <xdr:from>
      <xdr:col>4</xdr:col>
      <xdr:colOff>808</xdr:colOff>
      <xdr:row>35</xdr:row>
      <xdr:rowOff>167291</xdr:rowOff>
    </xdr:from>
    <xdr:to>
      <xdr:col>4</xdr:col>
      <xdr:colOff>304800</xdr:colOff>
      <xdr:row>37</xdr:row>
      <xdr:rowOff>82791</xdr:rowOff>
    </xdr:to>
    <xdr:sp macro="" textlink="">
      <xdr:nvSpPr>
        <xdr:cNvPr id="16" name="AutoShape 1" descr="Icon image">
          <a:extLst>
            <a:ext uri="{FF2B5EF4-FFF2-40B4-BE49-F238E27FC236}">
              <a16:creationId xmlns:a16="http://schemas.microsoft.com/office/drawing/2014/main" id="{61BADC27-017A-46ED-A340-EBF3368766D5}"/>
            </a:ext>
          </a:extLst>
        </xdr:cNvPr>
        <xdr:cNvSpPr>
          <a:spLocks noChangeAspect="1" noChangeArrowheads="1"/>
        </xdr:cNvSpPr>
      </xdr:nvSpPr>
      <xdr:spPr bwMode="auto">
        <a:xfrm>
          <a:off x="2438400" y="6813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absolute">
    <xdr:from>
      <xdr:col>4</xdr:col>
      <xdr:colOff>808</xdr:colOff>
      <xdr:row>35</xdr:row>
      <xdr:rowOff>167291</xdr:rowOff>
    </xdr:from>
    <xdr:to>
      <xdr:col>4</xdr:col>
      <xdr:colOff>304800</xdr:colOff>
      <xdr:row>37</xdr:row>
      <xdr:rowOff>82791</xdr:rowOff>
    </xdr:to>
    <xdr:sp macro="" textlink="">
      <xdr:nvSpPr>
        <xdr:cNvPr id="17" name="AutoShape 2" descr="Icon image">
          <a:extLst>
            <a:ext uri="{FF2B5EF4-FFF2-40B4-BE49-F238E27FC236}">
              <a16:creationId xmlns:a16="http://schemas.microsoft.com/office/drawing/2014/main" id="{6AE3E1BD-C9B9-4D76-A0AB-6EB82D9F70A5}"/>
            </a:ext>
          </a:extLst>
        </xdr:cNvPr>
        <xdr:cNvSpPr>
          <a:spLocks noChangeAspect="1" noChangeArrowheads="1"/>
        </xdr:cNvSpPr>
      </xdr:nvSpPr>
      <xdr:spPr bwMode="auto">
        <a:xfrm>
          <a:off x="2438400" y="6813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absolute">
    <xdr:from>
      <xdr:col>7</xdr:col>
      <xdr:colOff>364379</xdr:colOff>
      <xdr:row>13</xdr:row>
      <xdr:rowOff>41572</xdr:rowOff>
    </xdr:from>
    <xdr:to>
      <xdr:col>10</xdr:col>
      <xdr:colOff>28065</xdr:colOff>
      <xdr:row>15</xdr:row>
      <xdr:rowOff>107800</xdr:rowOff>
    </xdr:to>
    <xdr:sp macro="" textlink="">
      <xdr:nvSpPr>
        <xdr:cNvPr id="18" name="Rectangle: Top Corners Rounded 17">
          <a:hlinkClick xmlns:r="http://schemas.openxmlformats.org/officeDocument/2006/relationships" r:id="rId2"/>
          <a:extLst>
            <a:ext uri="{FF2B5EF4-FFF2-40B4-BE49-F238E27FC236}">
              <a16:creationId xmlns:a16="http://schemas.microsoft.com/office/drawing/2014/main" id="{4AA1742D-A1E3-459C-B9A6-B9312B251FE2}"/>
            </a:ext>
          </a:extLst>
        </xdr:cNvPr>
        <xdr:cNvSpPr/>
      </xdr:nvSpPr>
      <xdr:spPr>
        <a:xfrm>
          <a:off x="4631579" y="2435522"/>
          <a:ext cx="1492486" cy="434528"/>
        </a:xfrm>
        <a:prstGeom prst="round2SameRect">
          <a:avLst>
            <a:gd name="adj1" fmla="val 38939"/>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AU" sz="1600">
              <a:solidFill>
                <a:schemeClr val="tx1"/>
              </a:solidFill>
              <a:latin typeface="Abadi" panose="020B0604020104020204" pitchFamily="34" charset="0"/>
            </a:rPr>
            <a:t>Dashboard</a:t>
          </a:r>
        </a:p>
      </xdr:txBody>
    </xdr:sp>
    <xdr:clientData/>
  </xdr:twoCellAnchor>
  <xdr:twoCellAnchor editAs="absolute">
    <xdr:from>
      <xdr:col>7</xdr:col>
      <xdr:colOff>377180</xdr:colOff>
      <xdr:row>16</xdr:row>
      <xdr:rowOff>90715</xdr:rowOff>
    </xdr:from>
    <xdr:to>
      <xdr:col>10</xdr:col>
      <xdr:colOff>28647</xdr:colOff>
      <xdr:row>18</xdr:row>
      <xdr:rowOff>87333</xdr:rowOff>
    </xdr:to>
    <xdr:sp macro="" textlink="">
      <xdr:nvSpPr>
        <xdr:cNvPr id="19" name="TextBox 18">
          <a:extLst>
            <a:ext uri="{FF2B5EF4-FFF2-40B4-BE49-F238E27FC236}">
              <a16:creationId xmlns:a16="http://schemas.microsoft.com/office/drawing/2014/main" id="{E432B7C0-6511-4EA3-8E1B-FC1D1FB2C0C3}"/>
            </a:ext>
          </a:extLst>
        </xdr:cNvPr>
        <xdr:cNvSpPr txBox="1"/>
      </xdr:nvSpPr>
      <xdr:spPr>
        <a:xfrm>
          <a:off x="4644380" y="3037115"/>
          <a:ext cx="1480267" cy="364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b="0">
              <a:latin typeface="Abadi" panose="020F0502020204030204" pitchFamily="34" charset="0"/>
              <a:cs typeface="Arial" panose="020B0604020202020204" pitchFamily="34" charset="0"/>
            </a:rPr>
            <a:t>Schedule</a:t>
          </a:r>
        </a:p>
      </xdr:txBody>
    </xdr:sp>
    <xdr:clientData/>
  </xdr:twoCellAnchor>
  <xdr:twoCellAnchor editAs="absolute">
    <xdr:from>
      <xdr:col>6</xdr:col>
      <xdr:colOff>578845</xdr:colOff>
      <xdr:row>16</xdr:row>
      <xdr:rowOff>108307</xdr:rowOff>
    </xdr:from>
    <xdr:to>
      <xdr:col>7</xdr:col>
      <xdr:colOff>45075</xdr:colOff>
      <xdr:row>18</xdr:row>
      <xdr:rowOff>52466</xdr:rowOff>
    </xdr:to>
    <xdr:sp macro="" textlink="">
      <xdr:nvSpPr>
        <xdr:cNvPr id="20" name="Rectangle: Top Corners Rounded 19">
          <a:extLst>
            <a:ext uri="{FF2B5EF4-FFF2-40B4-BE49-F238E27FC236}">
              <a16:creationId xmlns:a16="http://schemas.microsoft.com/office/drawing/2014/main" id="{1BD660BD-8732-45CD-B61B-A2A81ED1D409}"/>
            </a:ext>
          </a:extLst>
        </xdr:cNvPr>
        <xdr:cNvSpPr/>
      </xdr:nvSpPr>
      <xdr:spPr>
        <a:xfrm rot="5400000" flipH="1" flipV="1">
          <a:off x="4092154" y="3233634"/>
          <a:ext cx="319386" cy="72367"/>
        </a:xfrm>
        <a:prstGeom prst="round2Same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solidFill>
              <a:schemeClr val="tx1"/>
            </a:solidFill>
          </a:endParaRPr>
        </a:p>
      </xdr:txBody>
    </xdr:sp>
    <xdr:clientData/>
  </xdr:twoCellAnchor>
  <xdr:twoCellAnchor editAs="absolute">
    <xdr:from>
      <xdr:col>11</xdr:col>
      <xdr:colOff>174014</xdr:colOff>
      <xdr:row>6</xdr:row>
      <xdr:rowOff>109012</xdr:rowOff>
    </xdr:from>
    <xdr:to>
      <xdr:col>15</xdr:col>
      <xdr:colOff>188324</xdr:colOff>
      <xdr:row>10</xdr:row>
      <xdr:rowOff>46463</xdr:rowOff>
    </xdr:to>
    <xdr:sp macro="" textlink="">
      <xdr:nvSpPr>
        <xdr:cNvPr id="21" name="TextBox 20">
          <a:extLst>
            <a:ext uri="{FF2B5EF4-FFF2-40B4-BE49-F238E27FC236}">
              <a16:creationId xmlns:a16="http://schemas.microsoft.com/office/drawing/2014/main" id="{B94078D2-F0E9-4009-88A1-BED9A04A1F7B}"/>
            </a:ext>
          </a:extLst>
        </xdr:cNvPr>
        <xdr:cNvSpPr txBox="1"/>
      </xdr:nvSpPr>
      <xdr:spPr>
        <a:xfrm>
          <a:off x="6462063" y="1224134"/>
          <a:ext cx="5677071" cy="68086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3200">
              <a:solidFill>
                <a:schemeClr val="bg1"/>
              </a:solidFill>
              <a:latin typeface="Abadi" panose="020B0604020104020204" pitchFamily="34" charset="0"/>
            </a:rPr>
            <a:t> Fleet Management</a:t>
          </a:r>
          <a:r>
            <a:rPr lang="en-AU" sz="3200" baseline="0">
              <a:solidFill>
                <a:schemeClr val="bg1"/>
              </a:solidFill>
              <a:latin typeface="Abadi" panose="020B0604020104020204" pitchFamily="34" charset="0"/>
            </a:rPr>
            <a:t> Dashboard 2025</a:t>
          </a:r>
          <a:endParaRPr lang="en-AU" sz="3200">
            <a:solidFill>
              <a:schemeClr val="bg1"/>
            </a:solidFill>
            <a:latin typeface="Abadi" panose="020B0604020104020204" pitchFamily="34" charset="0"/>
          </a:endParaRPr>
        </a:p>
      </xdr:txBody>
    </xdr:sp>
    <xdr:clientData/>
  </xdr:twoCellAnchor>
  <xdr:twoCellAnchor editAs="absolute">
    <xdr:from>
      <xdr:col>11</xdr:col>
      <xdr:colOff>276112</xdr:colOff>
      <xdr:row>12</xdr:row>
      <xdr:rowOff>18818</xdr:rowOff>
    </xdr:from>
    <xdr:to>
      <xdr:col>13</xdr:col>
      <xdr:colOff>150160</xdr:colOff>
      <xdr:row>13</xdr:row>
      <xdr:rowOff>167105</xdr:rowOff>
    </xdr:to>
    <xdr:sp macro="" textlink="">
      <xdr:nvSpPr>
        <xdr:cNvPr id="22" name="TextBox 21">
          <a:extLst>
            <a:ext uri="{FF2B5EF4-FFF2-40B4-BE49-F238E27FC236}">
              <a16:creationId xmlns:a16="http://schemas.microsoft.com/office/drawing/2014/main" id="{85E71315-C71F-4B0F-96D0-FF602D74FABB}"/>
            </a:ext>
          </a:extLst>
        </xdr:cNvPr>
        <xdr:cNvSpPr txBox="1"/>
      </xdr:nvSpPr>
      <xdr:spPr>
        <a:xfrm>
          <a:off x="6598898" y="2195961"/>
          <a:ext cx="1933313" cy="32971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000">
              <a:solidFill>
                <a:schemeClr val="bg1"/>
              </a:solidFill>
              <a:latin typeface="Abadi" panose="020B0604020104020204" pitchFamily="34" charset="0"/>
            </a:rPr>
            <a:t>Trips Schedule</a:t>
          </a:r>
          <a:endParaRPr lang="en-AU" sz="2400">
            <a:solidFill>
              <a:schemeClr val="bg1"/>
            </a:solidFill>
            <a:latin typeface="Abadi" panose="020B0604020104020204" pitchFamily="34" charset="0"/>
          </a:endParaRPr>
        </a:p>
        <a:p>
          <a:endParaRPr lang="en-AU" sz="2000">
            <a:solidFill>
              <a:schemeClr val="bg1"/>
            </a:solidFill>
            <a:latin typeface="Abadi" panose="020B0604020104020204" pitchFamily="34" charset="0"/>
          </a:endParaRPr>
        </a:p>
      </xdr:txBody>
    </xdr:sp>
    <xdr:clientData/>
  </xdr:twoCellAnchor>
  <xdr:twoCellAnchor editAs="absolute">
    <xdr:from>
      <xdr:col>17</xdr:col>
      <xdr:colOff>547959</xdr:colOff>
      <xdr:row>7</xdr:row>
      <xdr:rowOff>75607</xdr:rowOff>
    </xdr:from>
    <xdr:to>
      <xdr:col>18</xdr:col>
      <xdr:colOff>264750</xdr:colOff>
      <xdr:row>14</xdr:row>
      <xdr:rowOff>146327</xdr:rowOff>
    </xdr:to>
    <xdr:pic>
      <xdr:nvPicPr>
        <xdr:cNvPr id="23" name="Picture 22">
          <a:extLst>
            <a:ext uri="{FF2B5EF4-FFF2-40B4-BE49-F238E27FC236}">
              <a16:creationId xmlns:a16="http://schemas.microsoft.com/office/drawing/2014/main" id="{C6BB58E2-4ED2-40F2-B7DC-E25B6536264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16422959" y="1382960"/>
          <a:ext cx="1715173" cy="1378073"/>
        </a:xfrm>
        <a:prstGeom prst="rect">
          <a:avLst/>
        </a:prstGeom>
      </xdr:spPr>
    </xdr:pic>
    <xdr:clientData/>
  </xdr:twoCellAnchor>
  <xdr:twoCellAnchor editAs="absolute">
    <xdr:from>
      <xdr:col>6</xdr:col>
      <xdr:colOff>520376</xdr:colOff>
      <xdr:row>20</xdr:row>
      <xdr:rowOff>48759</xdr:rowOff>
    </xdr:from>
    <xdr:to>
      <xdr:col>8</xdr:col>
      <xdr:colOff>564300</xdr:colOff>
      <xdr:row>22</xdr:row>
      <xdr:rowOff>510</xdr:rowOff>
    </xdr:to>
    <xdr:sp macro="" textlink="">
      <xdr:nvSpPr>
        <xdr:cNvPr id="38" name="TextBox 37">
          <a:extLst>
            <a:ext uri="{FF2B5EF4-FFF2-40B4-BE49-F238E27FC236}">
              <a16:creationId xmlns:a16="http://schemas.microsoft.com/office/drawing/2014/main" id="{C220F61F-AD29-493B-AB63-57C1F5DF00BE}"/>
            </a:ext>
          </a:extLst>
        </xdr:cNvPr>
        <xdr:cNvSpPr txBox="1"/>
      </xdr:nvSpPr>
      <xdr:spPr>
        <a:xfrm>
          <a:off x="4139876" y="3922259"/>
          <a:ext cx="1250424" cy="332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600" b="0">
              <a:latin typeface="Abadi" panose="020F0502020204030204" pitchFamily="34" charset="0"/>
              <a:cs typeface="Arial" panose="020B0604020202020204" pitchFamily="34" charset="0"/>
            </a:rPr>
            <a:t> Drivers</a:t>
          </a:r>
        </a:p>
      </xdr:txBody>
    </xdr:sp>
    <xdr:clientData/>
  </xdr:twoCellAnchor>
  <xdr:twoCellAnchor editAs="absolute">
    <xdr:from>
      <xdr:col>6</xdr:col>
      <xdr:colOff>511264</xdr:colOff>
      <xdr:row>33</xdr:row>
      <xdr:rowOff>72660</xdr:rowOff>
    </xdr:from>
    <xdr:to>
      <xdr:col>9</xdr:col>
      <xdr:colOff>162730</xdr:colOff>
      <xdr:row>35</xdr:row>
      <xdr:rowOff>49739</xdr:rowOff>
    </xdr:to>
    <xdr:sp macro="" textlink="">
      <xdr:nvSpPr>
        <xdr:cNvPr id="39" name="TextBox 38">
          <a:extLst>
            <a:ext uri="{FF2B5EF4-FFF2-40B4-BE49-F238E27FC236}">
              <a16:creationId xmlns:a16="http://schemas.microsoft.com/office/drawing/2014/main" id="{0D21382B-24EE-4272-8992-EF4DA437AC94}"/>
            </a:ext>
          </a:extLst>
        </xdr:cNvPr>
        <xdr:cNvSpPr txBox="1"/>
      </xdr:nvSpPr>
      <xdr:spPr>
        <a:xfrm>
          <a:off x="4215431" y="5981688"/>
          <a:ext cx="1503549" cy="32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600" b="0">
              <a:latin typeface="Abadi" panose="020F0502020204030204" pitchFamily="34" charset="0"/>
              <a:cs typeface="Arial" panose="020B0604020202020204" pitchFamily="34" charset="0"/>
            </a:rPr>
            <a:t>Months</a:t>
          </a:r>
        </a:p>
      </xdr:txBody>
    </xdr:sp>
    <xdr:clientData/>
  </xdr:twoCellAnchor>
  <xdr:twoCellAnchor editAs="absolute">
    <xdr:from>
      <xdr:col>6</xdr:col>
      <xdr:colOff>590819</xdr:colOff>
      <xdr:row>36</xdr:row>
      <xdr:rowOff>65617</xdr:rowOff>
    </xdr:from>
    <xdr:to>
      <xdr:col>10</xdr:col>
      <xdr:colOff>127000</xdr:colOff>
      <xdr:row>45</xdr:row>
      <xdr:rowOff>141765</xdr:rowOff>
    </xdr:to>
    <mc:AlternateContent xmlns:mc="http://schemas.openxmlformats.org/markup-compatibility/2006" xmlns:a14="http://schemas.microsoft.com/office/drawing/2010/main">
      <mc:Choice Requires="a14">
        <xdr:graphicFrame macro="">
          <xdr:nvGraphicFramePr>
            <xdr:cNvPr id="40" name="Month 1">
              <a:extLst>
                <a:ext uri="{FF2B5EF4-FFF2-40B4-BE49-F238E27FC236}">
                  <a16:creationId xmlns:a16="http://schemas.microsoft.com/office/drawing/2014/main" id="{E5BE9C88-B188-467D-8D4B-D539394473B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214965" y="6833788"/>
              <a:ext cx="1952279" cy="174883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119533</xdr:colOff>
      <xdr:row>22</xdr:row>
      <xdr:rowOff>167650</xdr:rowOff>
    </xdr:from>
    <xdr:to>
      <xdr:col>10</xdr:col>
      <xdr:colOff>101126</xdr:colOff>
      <xdr:row>30</xdr:row>
      <xdr:rowOff>0</xdr:rowOff>
    </xdr:to>
    <mc:AlternateContent xmlns:mc="http://schemas.openxmlformats.org/markup-compatibility/2006" xmlns:a14="http://schemas.microsoft.com/office/drawing/2010/main">
      <mc:Choice Requires="a14">
        <xdr:graphicFrame macro="">
          <xdr:nvGraphicFramePr>
            <xdr:cNvPr id="41" name="Driver 1">
              <a:extLst>
                <a:ext uri="{FF2B5EF4-FFF2-40B4-BE49-F238E27FC236}">
                  <a16:creationId xmlns:a16="http://schemas.microsoft.com/office/drawing/2014/main" id="{95C71A8B-6013-4C9A-97A2-FD94FFC7ECE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river 1"/>
            </a:graphicData>
          </a:graphic>
        </xdr:graphicFrame>
      </mc:Choice>
      <mc:Fallback xmlns="">
        <xdr:sp macro="" textlink="">
          <xdr:nvSpPr>
            <xdr:cNvPr id="0" name=""/>
            <xdr:cNvSpPr>
              <a:spLocks noTextEdit="1"/>
            </xdr:cNvSpPr>
          </xdr:nvSpPr>
          <xdr:spPr>
            <a:xfrm>
              <a:off x="4951728" y="4333870"/>
              <a:ext cx="1189642" cy="131917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7</xdr:col>
      <xdr:colOff>156980</xdr:colOff>
      <xdr:row>26</xdr:row>
      <xdr:rowOff>176845</xdr:rowOff>
    </xdr:from>
    <xdr:to>
      <xdr:col>7</xdr:col>
      <xdr:colOff>579157</xdr:colOff>
      <xdr:row>29</xdr:row>
      <xdr:rowOff>64878</xdr:rowOff>
    </xdr:to>
    <xdr:pic>
      <xdr:nvPicPr>
        <xdr:cNvPr id="42" name="Picture 41">
          <a:extLst>
            <a:ext uri="{FF2B5EF4-FFF2-40B4-BE49-F238E27FC236}">
              <a16:creationId xmlns:a16="http://schemas.microsoft.com/office/drawing/2014/main" id="{5ED99E48-F31F-452B-B7A0-D6EAF4B09101}"/>
            </a:ext>
          </a:extLst>
        </xdr:cNvPr>
        <xdr:cNvPicPr>
          <a:picLocks noChangeAspect="1"/>
        </xdr:cNvPicPr>
      </xdr:nvPicPr>
      <xdr:blipFill rotWithShape="1">
        <a:blip xmlns:r="http://schemas.openxmlformats.org/officeDocument/2006/relationships" r:embed="rId5">
          <a:extLst>
            <a:ext uri="{BEBA8EAE-BF5A-486C-A8C5-ECC9F3942E4B}">
              <a14:imgProps xmlns:a14="http://schemas.microsoft.com/office/drawing/2010/main">
                <a14:imgLayer r:embed="rId6">
                  <a14:imgEffect>
                    <a14:saturation sat="66000"/>
                  </a14:imgEffect>
                </a14:imgLayer>
              </a14:imgProps>
            </a:ext>
          </a:extLst>
        </a:blip>
        <a:srcRect l="18694" t="6082" r="46981" b="37510"/>
        <a:stretch>
          <a:fillRect/>
        </a:stretch>
      </xdr:blipFill>
      <xdr:spPr>
        <a:xfrm>
          <a:off x="4420551" y="4971743"/>
          <a:ext cx="422177" cy="432319"/>
        </a:xfrm>
        <a:prstGeom prst="flowChartConnector">
          <a:avLst/>
        </a:prstGeom>
      </xdr:spPr>
    </xdr:pic>
    <xdr:clientData/>
  </xdr:twoCellAnchor>
  <xdr:twoCellAnchor editAs="absolute">
    <xdr:from>
      <xdr:col>7</xdr:col>
      <xdr:colOff>133826</xdr:colOff>
      <xdr:row>23</xdr:row>
      <xdr:rowOff>154403</xdr:rowOff>
    </xdr:from>
    <xdr:to>
      <xdr:col>7</xdr:col>
      <xdr:colOff>593033</xdr:colOff>
      <xdr:row>26</xdr:row>
      <xdr:rowOff>5030</xdr:rowOff>
    </xdr:to>
    <xdr:pic>
      <xdr:nvPicPr>
        <xdr:cNvPr id="43" name="Picture 42">
          <a:extLst>
            <a:ext uri="{FF2B5EF4-FFF2-40B4-BE49-F238E27FC236}">
              <a16:creationId xmlns:a16="http://schemas.microsoft.com/office/drawing/2014/main" id="{B983FF35-C448-4C84-A8AA-772DB10BD493}"/>
            </a:ext>
          </a:extLst>
        </xdr:cNvPr>
        <xdr:cNvPicPr>
          <a:picLocks noChangeAspect="1"/>
        </xdr:cNvPicPr>
      </xdr:nvPicPr>
      <xdr:blipFill rotWithShape="1">
        <a:blip xmlns:r="http://schemas.openxmlformats.org/officeDocument/2006/relationships" r:embed="rId7"/>
        <a:srcRect l="48329" t="13613" r="22025" b="32408"/>
        <a:stretch>
          <a:fillRect/>
        </a:stretch>
      </xdr:blipFill>
      <xdr:spPr>
        <a:xfrm>
          <a:off x="4397397" y="4405015"/>
          <a:ext cx="459207" cy="394913"/>
        </a:xfrm>
        <a:prstGeom prst="flowChartConnector">
          <a:avLst/>
        </a:prstGeom>
      </xdr:spPr>
    </xdr:pic>
    <xdr:clientData/>
  </xdr:twoCellAnchor>
  <xdr:twoCellAnchor editAs="absolute">
    <xdr:from>
      <xdr:col>15</xdr:col>
      <xdr:colOff>1875649</xdr:colOff>
      <xdr:row>27</xdr:row>
      <xdr:rowOff>154485</xdr:rowOff>
    </xdr:from>
    <xdr:to>
      <xdr:col>16</xdr:col>
      <xdr:colOff>1147999</xdr:colOff>
      <xdr:row>31</xdr:row>
      <xdr:rowOff>11183</xdr:rowOff>
    </xdr:to>
    <xdr:sp macro="" textlink="">
      <xdr:nvSpPr>
        <xdr:cNvPr id="95" name="Rectangle: Rounded Corners 94">
          <a:extLst>
            <a:ext uri="{FF2B5EF4-FFF2-40B4-BE49-F238E27FC236}">
              <a16:creationId xmlns:a16="http://schemas.microsoft.com/office/drawing/2014/main" id="{54BDBA3A-F256-4A3D-8313-4D6309E23E51}"/>
            </a:ext>
          </a:extLst>
        </xdr:cNvPr>
        <xdr:cNvSpPr/>
      </xdr:nvSpPr>
      <xdr:spPr>
        <a:xfrm>
          <a:off x="13927137" y="5265450"/>
          <a:ext cx="1239931" cy="62749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clientData/>
  </xdr:twoCellAnchor>
  <xdr:twoCellAnchor editAs="absolute">
    <xdr:from>
      <xdr:col>15</xdr:col>
      <xdr:colOff>1885572</xdr:colOff>
      <xdr:row>34</xdr:row>
      <xdr:rowOff>73200</xdr:rowOff>
    </xdr:from>
    <xdr:to>
      <xdr:col>16</xdr:col>
      <xdr:colOff>1158552</xdr:colOff>
      <xdr:row>37</xdr:row>
      <xdr:rowOff>119148</xdr:rowOff>
    </xdr:to>
    <xdr:sp macro="" textlink="">
      <xdr:nvSpPr>
        <xdr:cNvPr id="97" name="Rectangle: Rounded Corners 96">
          <a:extLst>
            <a:ext uri="{FF2B5EF4-FFF2-40B4-BE49-F238E27FC236}">
              <a16:creationId xmlns:a16="http://schemas.microsoft.com/office/drawing/2014/main" id="{BEF8E24C-2F10-4915-AA49-DFFEB9DCA8B9}"/>
            </a:ext>
          </a:extLst>
        </xdr:cNvPr>
        <xdr:cNvSpPr/>
      </xdr:nvSpPr>
      <xdr:spPr>
        <a:xfrm>
          <a:off x="13937060" y="6527004"/>
          <a:ext cx="1240561" cy="62770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AU" sz="1100"/>
        </a:p>
      </xdr:txBody>
    </xdr:sp>
    <xdr:clientData/>
  </xdr:twoCellAnchor>
  <xdr:twoCellAnchor editAs="absolute">
    <xdr:from>
      <xdr:col>7</xdr:col>
      <xdr:colOff>355345</xdr:colOff>
      <xdr:row>16</xdr:row>
      <xdr:rowOff>6940</xdr:rowOff>
    </xdr:from>
    <xdr:to>
      <xdr:col>10</xdr:col>
      <xdr:colOff>19031</xdr:colOff>
      <xdr:row>18</xdr:row>
      <xdr:rowOff>73167</xdr:rowOff>
    </xdr:to>
    <xdr:sp macro="" textlink="">
      <xdr:nvSpPr>
        <xdr:cNvPr id="108" name="Rectangle: Top Corners Rounded 107">
          <a:extLst>
            <a:ext uri="{FF2B5EF4-FFF2-40B4-BE49-F238E27FC236}">
              <a16:creationId xmlns:a16="http://schemas.microsoft.com/office/drawing/2014/main" id="{5307310F-8D50-48CC-B1B8-6BDAB378286B}"/>
            </a:ext>
          </a:extLst>
        </xdr:cNvPr>
        <xdr:cNvSpPr/>
      </xdr:nvSpPr>
      <xdr:spPr>
        <a:xfrm>
          <a:off x="4644380" y="3037115"/>
          <a:ext cx="1501844" cy="444999"/>
        </a:xfrm>
        <a:prstGeom prst="round2SameRect">
          <a:avLst>
            <a:gd name="adj1" fmla="val 38939"/>
            <a:gd name="adj2" fmla="val 0"/>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AU" sz="1600">
              <a:solidFill>
                <a:schemeClr val="tx1"/>
              </a:solidFill>
              <a:latin typeface="Abadi" panose="020B0604020104020204" pitchFamily="34" charset="0"/>
            </a:rPr>
            <a:t>Schedule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883198</xdr:colOff>
      <xdr:row>11</xdr:row>
      <xdr:rowOff>42555</xdr:rowOff>
    </xdr:from>
    <xdr:to>
      <xdr:col>21</xdr:col>
      <xdr:colOff>878075</xdr:colOff>
      <xdr:row>15</xdr:row>
      <xdr:rowOff>72369</xdr:rowOff>
    </xdr:to>
    <xdr:graphicFrame macro="">
      <xdr:nvGraphicFramePr>
        <xdr:cNvPr id="11" name="Chart 10">
          <a:extLst>
            <a:ext uri="{FF2B5EF4-FFF2-40B4-BE49-F238E27FC236}">
              <a16:creationId xmlns:a16="http://schemas.microsoft.com/office/drawing/2014/main" id="{E73D56D0-A8EA-78BC-5A0A-381194D0D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453579</xdr:colOff>
      <xdr:row>11</xdr:row>
      <xdr:rowOff>101566</xdr:rowOff>
    </xdr:from>
    <xdr:to>
      <xdr:col>24</xdr:col>
      <xdr:colOff>361077</xdr:colOff>
      <xdr:row>15</xdr:row>
      <xdr:rowOff>167363</xdr:rowOff>
    </xdr:to>
    <xdr:graphicFrame macro="">
      <xdr:nvGraphicFramePr>
        <xdr:cNvPr id="12" name="Chart 11">
          <a:extLst>
            <a:ext uri="{FF2B5EF4-FFF2-40B4-BE49-F238E27FC236}">
              <a16:creationId xmlns:a16="http://schemas.microsoft.com/office/drawing/2014/main" id="{6503AA41-4064-2610-B49A-156F497CD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613277</xdr:colOff>
      <xdr:row>21</xdr:row>
      <xdr:rowOff>11196</xdr:rowOff>
    </xdr:from>
    <xdr:to>
      <xdr:col>28</xdr:col>
      <xdr:colOff>1116264</xdr:colOff>
      <xdr:row>32</xdr:row>
      <xdr:rowOff>180975</xdr:rowOff>
    </xdr:to>
    <xdr:graphicFrame macro="">
      <xdr:nvGraphicFramePr>
        <xdr:cNvPr id="13" name="Chart 12">
          <a:extLst>
            <a:ext uri="{FF2B5EF4-FFF2-40B4-BE49-F238E27FC236}">
              <a16:creationId xmlns:a16="http://schemas.microsoft.com/office/drawing/2014/main" id="{0F112A64-6770-88AF-7CB2-52AE71697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537307</xdr:colOff>
      <xdr:row>23</xdr:row>
      <xdr:rowOff>196361</xdr:rowOff>
    </xdr:from>
    <xdr:to>
      <xdr:col>39</xdr:col>
      <xdr:colOff>996461</xdr:colOff>
      <xdr:row>28</xdr:row>
      <xdr:rowOff>97692</xdr:rowOff>
    </xdr:to>
    <xdr:graphicFrame macro="">
      <xdr:nvGraphicFramePr>
        <xdr:cNvPr id="18" name="Chart 17">
          <a:extLst>
            <a:ext uri="{FF2B5EF4-FFF2-40B4-BE49-F238E27FC236}">
              <a16:creationId xmlns:a16="http://schemas.microsoft.com/office/drawing/2014/main" id="{C198A3E6-CEA5-3E4F-52AB-8FC93ADA8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302846</xdr:colOff>
      <xdr:row>24</xdr:row>
      <xdr:rowOff>185615</xdr:rowOff>
    </xdr:from>
    <xdr:to>
      <xdr:col>42</xdr:col>
      <xdr:colOff>664308</xdr:colOff>
      <xdr:row>28</xdr:row>
      <xdr:rowOff>117231</xdr:rowOff>
    </xdr:to>
    <xdr:graphicFrame macro="">
      <xdr:nvGraphicFramePr>
        <xdr:cNvPr id="19" name="Chart 18">
          <a:extLst>
            <a:ext uri="{FF2B5EF4-FFF2-40B4-BE49-F238E27FC236}">
              <a16:creationId xmlns:a16="http://schemas.microsoft.com/office/drawing/2014/main" id="{B9B464B4-F4E4-6F75-2BE6-BC9D8A706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852714</xdr:colOff>
      <xdr:row>1</xdr:row>
      <xdr:rowOff>90714</xdr:rowOff>
    </xdr:from>
    <xdr:to>
      <xdr:col>43</xdr:col>
      <xdr:colOff>961572</xdr:colOff>
      <xdr:row>44</xdr:row>
      <xdr:rowOff>54429</xdr:rowOff>
    </xdr:to>
    <xdr:cxnSp macro="">
      <xdr:nvCxnSpPr>
        <xdr:cNvPr id="21" name="Straight Connector 20">
          <a:extLst>
            <a:ext uri="{FF2B5EF4-FFF2-40B4-BE49-F238E27FC236}">
              <a16:creationId xmlns:a16="http://schemas.microsoft.com/office/drawing/2014/main" id="{486BB68B-938D-5E98-4512-1BAAC1DB6CB6}"/>
            </a:ext>
          </a:extLst>
        </xdr:cNvPr>
        <xdr:cNvCxnSpPr/>
      </xdr:nvCxnSpPr>
      <xdr:spPr>
        <a:xfrm>
          <a:off x="60651571" y="326571"/>
          <a:ext cx="108858" cy="10105572"/>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47</xdr:col>
      <xdr:colOff>743490</xdr:colOff>
      <xdr:row>8</xdr:row>
      <xdr:rowOff>200632</xdr:rowOff>
    </xdr:from>
    <xdr:to>
      <xdr:col>50</xdr:col>
      <xdr:colOff>621492</xdr:colOff>
      <xdr:row>17</xdr:row>
      <xdr:rowOff>27022</xdr:rowOff>
    </xdr:to>
    <mc:AlternateContent xmlns:mc="http://schemas.openxmlformats.org/markup-compatibility/2006" xmlns:a14="http://schemas.microsoft.com/office/drawing/2010/main">
      <mc:Choice Requires="a14">
        <xdr:graphicFrame macro="">
          <xdr:nvGraphicFramePr>
            <xdr:cNvPr id="22" name="Month 2">
              <a:extLst>
                <a:ext uri="{FF2B5EF4-FFF2-40B4-BE49-F238E27FC236}">
                  <a16:creationId xmlns:a16="http://schemas.microsoft.com/office/drawing/2014/main" id="{47E75B67-1C61-652C-8AC8-1A69973E60DD}"/>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69164740" y="2105632"/>
              <a:ext cx="3568939" cy="196951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48</xdr:col>
      <xdr:colOff>476655</xdr:colOff>
      <xdr:row>19</xdr:row>
      <xdr:rowOff>217521</xdr:rowOff>
    </xdr:from>
    <xdr:to>
      <xdr:col>49</xdr:col>
      <xdr:colOff>1075985</xdr:colOff>
      <xdr:row>25</xdr:row>
      <xdr:rowOff>148617</xdr:rowOff>
    </xdr:to>
    <mc:AlternateContent xmlns:mc="http://schemas.openxmlformats.org/markup-compatibility/2006" xmlns:a14="http://schemas.microsoft.com/office/drawing/2010/main">
      <mc:Choice Requires="a14">
        <xdr:graphicFrame macro="">
          <xdr:nvGraphicFramePr>
            <xdr:cNvPr id="23" name="Driver 2">
              <a:extLst>
                <a:ext uri="{FF2B5EF4-FFF2-40B4-BE49-F238E27FC236}">
                  <a16:creationId xmlns:a16="http://schemas.microsoft.com/office/drawing/2014/main" id="{44C61FF6-B7D6-D6BF-8A7E-9A5BF01D160D}"/>
                </a:ext>
              </a:extLst>
            </xdr:cNvPr>
            <xdr:cNvGraphicFramePr/>
          </xdr:nvGraphicFramePr>
          <xdr:xfrm>
            <a:off x="0" y="0"/>
            <a:ext cx="0" cy="0"/>
          </xdr:xfrm>
          <a:graphic>
            <a:graphicData uri="http://schemas.microsoft.com/office/drawing/2010/slicer">
              <sle:slicer xmlns:sle="http://schemas.microsoft.com/office/drawing/2010/slicer" name="Driver 2"/>
            </a:graphicData>
          </a:graphic>
        </xdr:graphicFrame>
      </mc:Choice>
      <mc:Fallback xmlns="">
        <xdr:sp macro="" textlink="">
          <xdr:nvSpPr>
            <xdr:cNvPr id="0" name=""/>
            <xdr:cNvSpPr>
              <a:spLocks noTextEdit="1"/>
            </xdr:cNvSpPr>
          </xdr:nvSpPr>
          <xdr:spPr>
            <a:xfrm>
              <a:off x="70128218" y="4741896"/>
              <a:ext cx="1829643" cy="135984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u Mathew" refreshedDate="45817.586286226855" createdVersion="8" refreshedVersion="8" minRefreshableVersion="3" recordCount="24" xr:uid="{F802926D-910C-41FE-B129-0769E9FF3363}">
  <cacheSource type="worksheet">
    <worksheetSource name="_xlnm.Database"/>
  </cacheSource>
  <cacheFields count="24">
    <cacheField name="Vlookup" numFmtId="0">
      <sharedItems count="24">
        <s v="XunthaiGidec1"/>
        <s v="Port SaidSafeskin2"/>
        <s v="GidecSuies3"/>
        <s v="SafeskinX1 Port4"/>
        <s v="Top gloveX1 Port5"/>
        <s v="AlexTop glove6"/>
        <s v="GizaX1 Port7"/>
        <s v="GidecSafeskin8"/>
        <s v="SafeskinMina9"/>
        <s v="Air PortX1 Port10"/>
        <s v="XunthaiGidec11"/>
        <s v="PTSafeskin12"/>
        <s v="XunthaiGidec13"/>
        <s v="Port SaidSafeskin14"/>
        <s v="GidecSuies15"/>
        <s v="SafeskinX1 Port16"/>
        <s v="Top gloveX1 Port17"/>
        <s v="AlexTop glove18"/>
        <s v="GizaX1 Port19"/>
        <s v="GidecSafeskin20"/>
        <s v="SafeskinMina21"/>
        <s v="Air PortX1 Port22"/>
        <s v="XunthaiGidec23"/>
        <s v="PTSafeskin24"/>
      </sharedItems>
    </cacheField>
    <cacheField name="N" numFmtId="0">
      <sharedItems containsSemiMixedTypes="0" containsString="0" containsNumber="1" containsInteger="1" minValue="1" maxValue="24"/>
    </cacheField>
    <cacheField name="Date" numFmtId="14">
      <sharedItems containsSemiMixedTypes="0" containsNonDate="0" containsDate="1" containsString="0" minDate="2022-01-01T00:00:00" maxDate="2022-12-02T00:00:00"/>
    </cacheField>
    <cacheField name="Year" numFmtId="0">
      <sharedItems containsSemiMixedTypes="0" containsString="0" containsNumber="1" containsInteger="1" minValue="2022" maxValue="2022"/>
    </cacheField>
    <cacheField name="Month" numFmtId="0">
      <sharedItems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ount="2">
        <s v="Antoni"/>
        <s v="Jaison"/>
      </sharedItems>
    </cacheField>
    <cacheField name="Buddy" numFmtId="0">
      <sharedItems/>
    </cacheField>
    <cacheField name="Vehicle" numFmtId="0">
      <sharedItems/>
    </cacheField>
    <cacheField name="Distance (km)" numFmtId="0">
      <sharedItems containsSemiMixedTypes="0" containsString="0" containsNumber="1" containsInteger="1" minValue="15" maxValue="80"/>
    </cacheField>
    <cacheField name="Trip Classify" numFmtId="0">
      <sharedItems count="3">
        <s v="Close"/>
        <s v="Far"/>
        <s v="Regular"/>
      </sharedItems>
    </cacheField>
    <cacheField name="Distance Traveled" numFmtId="0">
      <sharedItems count="2">
        <s v="Return"/>
        <s v="One-Way"/>
      </sharedItems>
    </cacheField>
    <cacheField name="From" numFmtId="0">
      <sharedItems/>
    </cacheField>
    <cacheField name="To" numFmtId="0">
      <sharedItems/>
    </cacheField>
    <cacheField name="Goods" numFmtId="0">
      <sharedItems count="2">
        <s v="Woodchip"/>
        <s v="Woodpellet"/>
      </sharedItems>
    </cacheField>
    <cacheField name="Driver wage/trip" numFmtId="0">
      <sharedItems containsSemiMixedTypes="0" containsString="0" containsNumber="1" containsInteger="1" minValue="400" maxValue="800"/>
    </cacheField>
    <cacheField name="Buddy wage/trip" numFmtId="0">
      <sharedItems containsSemiMixedTypes="0" containsString="0" containsNumber="1" containsInteger="1" minValue="100" maxValue="400"/>
    </cacheField>
    <cacheField name="Driver Salary" numFmtId="0">
      <sharedItems containsString="0" containsBlank="1" containsNumber="1" containsInteger="1" minValue="400" maxValue="800"/>
    </cacheField>
    <cacheField name="Buddy Salary" numFmtId="0">
      <sharedItems containsString="0" containsBlank="1" containsNumber="1" containsInteger="1" minValue="100" maxValue="400"/>
    </cacheField>
    <cacheField name="Weight (Tons)" numFmtId="0">
      <sharedItems containsSemiMixedTypes="0" containsString="0" containsNumber="1" containsInteger="1" minValue="9" maxValue="18"/>
    </cacheField>
    <cacheField name="Hired Transportation" numFmtId="0">
      <sharedItems count="2">
        <s v="No"/>
        <s v="Yes"/>
      </sharedItems>
    </cacheField>
    <cacheField name="Total Expenses" numFmtId="0" formula="'Driver wage/trip'+'Buddy wage/trip'+'Driver Salary'+'Buddy Salary'" databaseField="0"/>
    <cacheField name="Total Salary" numFmtId="0" formula="'Driver Salary'+'Buddy Salary'" databaseField="0"/>
    <cacheField name="Total wages" numFmtId="0" formula="'Driver wage/trip'+'Buddy wage/trip'" databaseField="0"/>
  </cacheFields>
  <extLst>
    <ext xmlns:x14="http://schemas.microsoft.com/office/spreadsheetml/2009/9/main" uri="{725AE2AE-9491-48be-B2B4-4EB974FC3084}">
      <x14:pivotCacheDefinition pivotCacheId="1103419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n v="1"/>
    <d v="2022-01-01T00:00:00"/>
    <n v="2022"/>
    <x v="0"/>
    <n v="1"/>
    <x v="0"/>
    <s v="Mike"/>
    <s v="72-0466/0467"/>
    <n v="25"/>
    <x v="0"/>
    <x v="0"/>
    <s v="Xunthai"/>
    <s v="Gidec"/>
    <x v="0"/>
    <n v="400"/>
    <n v="400"/>
    <n v="400"/>
    <n v="400"/>
    <n v="14"/>
    <x v="0"/>
  </r>
  <r>
    <x v="1"/>
    <n v="2"/>
    <d v="2022-02-01T00:00:00"/>
    <n v="2022"/>
    <x v="1"/>
    <n v="1"/>
    <x v="1"/>
    <s v="Mike"/>
    <s v="72-1001/1002"/>
    <n v="15"/>
    <x v="0"/>
    <x v="0"/>
    <s v="Port Said"/>
    <s v="Safeskin"/>
    <x v="1"/>
    <n v="400"/>
    <n v="100"/>
    <n v="400"/>
    <n v="100"/>
    <n v="11"/>
    <x v="0"/>
  </r>
  <r>
    <x v="2"/>
    <n v="3"/>
    <d v="2022-03-01T00:00:00"/>
    <n v="2022"/>
    <x v="2"/>
    <n v="1"/>
    <x v="0"/>
    <s v="Mike"/>
    <s v="72-0466/0467"/>
    <n v="65"/>
    <x v="1"/>
    <x v="0"/>
    <s v="Gidec"/>
    <s v="Suies"/>
    <x v="0"/>
    <n v="600"/>
    <n v="100"/>
    <n v="600"/>
    <n v="100"/>
    <n v="15"/>
    <x v="0"/>
  </r>
  <r>
    <x v="3"/>
    <n v="4"/>
    <d v="2022-04-01T00:00:00"/>
    <n v="2022"/>
    <x v="3"/>
    <n v="1"/>
    <x v="1"/>
    <s v="Mike"/>
    <s v="72-1001/1002"/>
    <n v="44"/>
    <x v="2"/>
    <x v="1"/>
    <s v="Safeskin"/>
    <s v="X1 Port"/>
    <x v="1"/>
    <n v="400"/>
    <n v="100"/>
    <n v="400"/>
    <n v="100"/>
    <n v="13"/>
    <x v="0"/>
  </r>
  <r>
    <x v="4"/>
    <n v="5"/>
    <d v="2022-05-01T00:00:00"/>
    <n v="2022"/>
    <x v="4"/>
    <n v="1"/>
    <x v="0"/>
    <s v="Lee"/>
    <s v="72-0466/0467"/>
    <n v="65"/>
    <x v="1"/>
    <x v="1"/>
    <s v="Top glove"/>
    <s v="X1 Port"/>
    <x v="0"/>
    <n v="600"/>
    <n v="100"/>
    <n v="600"/>
    <n v="100"/>
    <n v="12"/>
    <x v="0"/>
  </r>
  <r>
    <x v="5"/>
    <n v="6"/>
    <d v="2022-06-01T00:00:00"/>
    <n v="2022"/>
    <x v="5"/>
    <n v="1"/>
    <x v="1"/>
    <s v="Mike"/>
    <s v="72-1001/1002"/>
    <n v="80"/>
    <x v="1"/>
    <x v="1"/>
    <s v="Alex"/>
    <s v="Top glove"/>
    <x v="1"/>
    <n v="800"/>
    <n v="100"/>
    <n v="800"/>
    <n v="100"/>
    <n v="11"/>
    <x v="0"/>
  </r>
  <r>
    <x v="6"/>
    <n v="7"/>
    <d v="2022-07-01T00:00:00"/>
    <n v="2022"/>
    <x v="6"/>
    <n v="1"/>
    <x v="0"/>
    <s v="Lee"/>
    <s v="72-0466/0467"/>
    <n v="25"/>
    <x v="0"/>
    <x v="1"/>
    <s v="Giza"/>
    <s v="X1 Port"/>
    <x v="0"/>
    <n v="400"/>
    <n v="150"/>
    <n v="400"/>
    <n v="150"/>
    <n v="18"/>
    <x v="0"/>
  </r>
  <r>
    <x v="7"/>
    <n v="8"/>
    <d v="2022-08-01T00:00:00"/>
    <n v="2022"/>
    <x v="7"/>
    <n v="1"/>
    <x v="1"/>
    <s v="Lee"/>
    <s v="72-1001/1002"/>
    <n v="25"/>
    <x v="0"/>
    <x v="0"/>
    <s v="Gidec"/>
    <s v="Safeskin"/>
    <x v="1"/>
    <n v="400"/>
    <n v="100"/>
    <n v="400"/>
    <n v="100"/>
    <n v="13"/>
    <x v="1"/>
  </r>
  <r>
    <x v="8"/>
    <n v="9"/>
    <d v="2022-09-01T00:00:00"/>
    <n v="2022"/>
    <x v="8"/>
    <n v="1"/>
    <x v="0"/>
    <s v="Lee"/>
    <s v="72-0466/0467"/>
    <n v="25"/>
    <x v="0"/>
    <x v="1"/>
    <s v="Safeskin"/>
    <s v="Mina"/>
    <x v="0"/>
    <n v="400"/>
    <n v="100"/>
    <n v="400"/>
    <n v="100"/>
    <n v="15"/>
    <x v="1"/>
  </r>
  <r>
    <x v="9"/>
    <n v="10"/>
    <d v="2022-10-01T00:00:00"/>
    <n v="2022"/>
    <x v="9"/>
    <n v="1"/>
    <x v="1"/>
    <s v="Mike"/>
    <s v="72-1001/1002"/>
    <n v="25"/>
    <x v="0"/>
    <x v="1"/>
    <s v="Air Port"/>
    <s v="X1 Port"/>
    <x v="1"/>
    <n v="400"/>
    <n v="200"/>
    <n v="400"/>
    <n v="200"/>
    <n v="14"/>
    <x v="0"/>
  </r>
  <r>
    <x v="10"/>
    <n v="11"/>
    <d v="2022-11-01T00:00:00"/>
    <n v="2022"/>
    <x v="10"/>
    <n v="1"/>
    <x v="0"/>
    <s v="Mike"/>
    <s v="72-0466/0467"/>
    <n v="25"/>
    <x v="0"/>
    <x v="1"/>
    <s v="Xunthai"/>
    <s v="Gidec"/>
    <x v="0"/>
    <n v="400"/>
    <n v="400"/>
    <n v="400"/>
    <n v="400"/>
    <n v="12"/>
    <x v="0"/>
  </r>
  <r>
    <x v="11"/>
    <n v="12"/>
    <d v="2022-12-01T00:00:00"/>
    <n v="2022"/>
    <x v="11"/>
    <n v="1"/>
    <x v="1"/>
    <s v="Mike"/>
    <s v="72-1001/1002"/>
    <n v="15"/>
    <x v="0"/>
    <x v="1"/>
    <s v="PT"/>
    <s v="Safeskin"/>
    <x v="1"/>
    <n v="400"/>
    <n v="100"/>
    <n v="400"/>
    <n v="100"/>
    <n v="9"/>
    <x v="0"/>
  </r>
  <r>
    <x v="12"/>
    <n v="13"/>
    <d v="2022-01-01T00:00:00"/>
    <n v="2022"/>
    <x v="0"/>
    <n v="1"/>
    <x v="0"/>
    <s v="Mike"/>
    <s v="72-0466/0467"/>
    <n v="25"/>
    <x v="0"/>
    <x v="0"/>
    <s v="Xunthai"/>
    <s v="Gidec"/>
    <x v="0"/>
    <n v="400"/>
    <n v="400"/>
    <n v="400"/>
    <n v="400"/>
    <n v="14"/>
    <x v="0"/>
  </r>
  <r>
    <x v="13"/>
    <n v="14"/>
    <d v="2022-02-01T00:00:00"/>
    <n v="2022"/>
    <x v="1"/>
    <n v="1"/>
    <x v="1"/>
    <s v="Mike"/>
    <s v="72-1001/1002"/>
    <n v="15"/>
    <x v="0"/>
    <x v="0"/>
    <s v="Port Said"/>
    <s v="Safeskin"/>
    <x v="1"/>
    <n v="400"/>
    <n v="100"/>
    <n v="400"/>
    <n v="100"/>
    <n v="11"/>
    <x v="1"/>
  </r>
  <r>
    <x v="14"/>
    <n v="15"/>
    <d v="2022-03-01T00:00:00"/>
    <n v="2022"/>
    <x v="2"/>
    <n v="1"/>
    <x v="0"/>
    <s v="Mike"/>
    <s v="72-0466/0467"/>
    <n v="65"/>
    <x v="1"/>
    <x v="0"/>
    <s v="Gidec"/>
    <s v="Suies"/>
    <x v="0"/>
    <n v="600"/>
    <n v="100"/>
    <n v="600"/>
    <n v="100"/>
    <n v="15"/>
    <x v="0"/>
  </r>
  <r>
    <x v="15"/>
    <n v="16"/>
    <d v="2022-03-01T00:00:00"/>
    <n v="2022"/>
    <x v="2"/>
    <n v="1"/>
    <x v="1"/>
    <s v="Mike"/>
    <s v="72-1001/1002"/>
    <n v="44"/>
    <x v="2"/>
    <x v="1"/>
    <s v="Safeskin"/>
    <s v="X1 Port"/>
    <x v="1"/>
    <n v="400"/>
    <n v="100"/>
    <m/>
    <m/>
    <n v="13"/>
    <x v="0"/>
  </r>
  <r>
    <x v="16"/>
    <n v="17"/>
    <d v="2022-03-01T00:00:00"/>
    <n v="2022"/>
    <x v="2"/>
    <n v="1"/>
    <x v="0"/>
    <s v="Lee"/>
    <s v="72-0466/0467"/>
    <n v="65"/>
    <x v="1"/>
    <x v="1"/>
    <s v="Top glove"/>
    <s v="X1 Port"/>
    <x v="0"/>
    <n v="600"/>
    <n v="100"/>
    <m/>
    <m/>
    <n v="12"/>
    <x v="0"/>
  </r>
  <r>
    <x v="17"/>
    <n v="18"/>
    <d v="2022-06-01T00:00:00"/>
    <n v="2022"/>
    <x v="5"/>
    <n v="1"/>
    <x v="1"/>
    <s v="Lee"/>
    <s v="72-1001/1002"/>
    <n v="80"/>
    <x v="1"/>
    <x v="1"/>
    <s v="Alex"/>
    <s v="Top glove"/>
    <x v="1"/>
    <n v="800"/>
    <n v="100"/>
    <n v="800"/>
    <n v="100"/>
    <n v="11"/>
    <x v="0"/>
  </r>
  <r>
    <x v="18"/>
    <n v="19"/>
    <d v="2022-07-01T00:00:00"/>
    <n v="2022"/>
    <x v="6"/>
    <n v="1"/>
    <x v="0"/>
    <s v="Lee"/>
    <s v="72-0466/0467"/>
    <n v="25"/>
    <x v="0"/>
    <x v="1"/>
    <s v="Giza"/>
    <s v="X1 Port"/>
    <x v="0"/>
    <n v="400"/>
    <n v="150"/>
    <n v="400"/>
    <n v="150"/>
    <n v="18"/>
    <x v="0"/>
  </r>
  <r>
    <x v="19"/>
    <n v="20"/>
    <d v="2022-08-01T00:00:00"/>
    <n v="2022"/>
    <x v="7"/>
    <n v="1"/>
    <x v="1"/>
    <s v="Lee"/>
    <s v="72-1001/1002"/>
    <n v="25"/>
    <x v="0"/>
    <x v="0"/>
    <s v="Gidec"/>
    <s v="Safeskin"/>
    <x v="1"/>
    <n v="400"/>
    <n v="100"/>
    <n v="400"/>
    <n v="100"/>
    <n v="13"/>
    <x v="1"/>
  </r>
  <r>
    <x v="20"/>
    <n v="21"/>
    <d v="2022-08-01T00:00:00"/>
    <n v="2022"/>
    <x v="7"/>
    <n v="1"/>
    <x v="0"/>
    <s v="Lee"/>
    <s v="72-0466/0467"/>
    <n v="25"/>
    <x v="0"/>
    <x v="1"/>
    <s v="Safeskin"/>
    <s v="Mina"/>
    <x v="0"/>
    <n v="400"/>
    <n v="100"/>
    <m/>
    <m/>
    <n v="15"/>
    <x v="1"/>
  </r>
  <r>
    <x v="21"/>
    <n v="22"/>
    <d v="2022-10-01T00:00:00"/>
    <n v="2022"/>
    <x v="9"/>
    <n v="1"/>
    <x v="1"/>
    <s v="Mike"/>
    <s v="72-1001/1002"/>
    <n v="25"/>
    <x v="0"/>
    <x v="1"/>
    <s v="Air Port"/>
    <s v="X1 Port"/>
    <x v="1"/>
    <n v="400"/>
    <n v="200"/>
    <n v="400"/>
    <n v="200"/>
    <n v="14"/>
    <x v="0"/>
  </r>
  <r>
    <x v="22"/>
    <n v="23"/>
    <d v="2022-10-01T00:00:00"/>
    <n v="2022"/>
    <x v="9"/>
    <n v="1"/>
    <x v="0"/>
    <s v="Mike"/>
    <s v="72-0466/0467"/>
    <n v="25"/>
    <x v="0"/>
    <x v="1"/>
    <s v="Xunthai"/>
    <s v="Gidec"/>
    <x v="0"/>
    <n v="400"/>
    <n v="400"/>
    <m/>
    <m/>
    <n v="12"/>
    <x v="0"/>
  </r>
  <r>
    <x v="23"/>
    <n v="24"/>
    <d v="2022-10-01T00:00:00"/>
    <n v="2022"/>
    <x v="9"/>
    <n v="1"/>
    <x v="1"/>
    <s v="Mike"/>
    <s v="72-1001/1002"/>
    <n v="15"/>
    <x v="0"/>
    <x v="1"/>
    <s v="PT"/>
    <s v="Safeskin"/>
    <x v="1"/>
    <n v="400"/>
    <n v="100"/>
    <m/>
    <m/>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DA59DD-FEC6-4034-A735-2D1B45FE4B45}" name="Total Dist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D5:AD6" firstHeaderRow="1" firstDataRow="1" firstDataCol="0"/>
  <pivotFields count="24">
    <pivotField showAll="0"/>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Distance (km)" fld="9" baseField="0" baseItem="0"/>
  </dataFields>
  <formats count="10">
    <format dxfId="839">
      <pivotArea type="all" dataOnly="0" outline="0" fieldPosition="0"/>
    </format>
    <format dxfId="838">
      <pivotArea outline="0" collapsedLevelsAreSubtotals="1" fieldPosition="0"/>
    </format>
    <format dxfId="837">
      <pivotArea dataOnly="0" labelOnly="1" outline="0" axis="axisValues" fieldPosition="0"/>
    </format>
    <format dxfId="836">
      <pivotArea type="all" dataOnly="0" outline="0" fieldPosition="0"/>
    </format>
    <format dxfId="835">
      <pivotArea outline="0" collapsedLevelsAreSubtotals="1" fieldPosition="0"/>
    </format>
    <format dxfId="834">
      <pivotArea dataOnly="0" labelOnly="1" outline="0" axis="axisValues" fieldPosition="0"/>
    </format>
    <format dxfId="833">
      <pivotArea type="all" dataOnly="0" outline="0" fieldPosition="0"/>
    </format>
    <format dxfId="832">
      <pivotArea outline="0" collapsedLevelsAreSubtotals="1" fieldPosition="0"/>
    </format>
    <format dxfId="831">
      <pivotArea dataOnly="0" labelOnly="1" outline="0" axis="axisValues" fieldPosition="0"/>
    </format>
    <format dxfId="830">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59C265-BDE5-48CD-B257-7E5C2F89CF65}" name="Total Expen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S5:S6" firstHeaderRow="1" firstDataRow="1" firstDataCol="0"/>
  <pivotFields count="24">
    <pivotField showAll="0"/>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Expenses" fld="21" baseField="0" baseItem="0" numFmtId="164"/>
  </dataFields>
  <formats count="10">
    <format dxfId="928">
      <pivotArea type="all" dataOnly="0" outline="0" fieldPosition="0"/>
    </format>
    <format dxfId="927">
      <pivotArea outline="0" collapsedLevelsAreSubtotals="1" fieldPosition="0"/>
    </format>
    <format dxfId="926">
      <pivotArea dataOnly="0" labelOnly="1" outline="0" axis="axisValues" fieldPosition="0"/>
    </format>
    <format dxfId="925">
      <pivotArea type="all" dataOnly="0" outline="0" fieldPosition="0"/>
    </format>
    <format dxfId="924">
      <pivotArea outline="0" collapsedLevelsAreSubtotals="1" fieldPosition="0"/>
    </format>
    <format dxfId="923">
      <pivotArea dataOnly="0" labelOnly="1" outline="0" axis="axisValues" fieldPosition="0"/>
    </format>
    <format dxfId="922">
      <pivotArea type="all" dataOnly="0" outline="0" fieldPosition="0"/>
    </format>
    <format dxfId="921">
      <pivotArea outline="0" collapsedLevelsAreSubtotals="1" fieldPosition="0"/>
    </format>
    <format dxfId="920">
      <pivotArea dataOnly="0" labelOnly="1" outline="0" axis="axisValues" fieldPosition="0"/>
    </format>
    <format dxfId="919">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721D660-69F0-4E83-87AC-1D5A4A430000}" name="Buddy 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9">
  <location ref="AP5:AQ6" firstHeaderRow="0" firstDataRow="1" firstDataCol="0"/>
  <pivotFields count="24">
    <pivotField showAll="0"/>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Buddy Salary" fld="18" baseField="0" baseItem="0"/>
    <dataField name="Sum of Buddy wage/trip" fld="16" baseField="0" baseItem="0"/>
  </dataFields>
  <formats count="10">
    <format dxfId="938">
      <pivotArea type="all" dataOnly="0" outline="0" fieldPosition="0"/>
    </format>
    <format dxfId="937">
      <pivotArea outline="0" collapsedLevelsAreSubtotals="1" fieldPosition="0"/>
    </format>
    <format dxfId="936">
      <pivotArea dataOnly="0" labelOnly="1" outline="0" axis="axisValues" fieldPosition="0"/>
    </format>
    <format dxfId="935">
      <pivotArea type="all" dataOnly="0" outline="0" fieldPosition="0"/>
    </format>
    <format dxfId="934">
      <pivotArea outline="0" collapsedLevelsAreSubtotals="1" fieldPosition="0"/>
    </format>
    <format dxfId="933">
      <pivotArea dataOnly="0" labelOnly="1" outline="0" axis="axisValues" fieldPosition="0"/>
    </format>
    <format dxfId="932">
      <pivotArea type="all" dataOnly="0" outline="0" fieldPosition="0"/>
    </format>
    <format dxfId="931">
      <pivotArea outline="0" collapsedLevelsAreSubtotals="1" fieldPosition="0"/>
    </format>
    <format dxfId="930">
      <pivotArea dataOnly="0" labelOnly="1" outline="0" axis="axisValues" fieldPosition="0"/>
    </format>
    <format dxfId="929">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CA4D6F8-A960-4CAF-A092-4CF71868E81F}" name="Cargo Type"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P5:Q8" firstHeaderRow="1" firstDataRow="1" firstDataCol="1"/>
  <pivotFields count="24">
    <pivotField showAll="0"/>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4"/>
  </rowFields>
  <rowItems count="3">
    <i>
      <x/>
    </i>
    <i>
      <x v="1"/>
    </i>
    <i t="grand">
      <x/>
    </i>
  </rowItems>
  <colItems count="1">
    <i/>
  </colItems>
  <dataFields count="1">
    <dataField name="Count of Goods" fld="14" subtotal="count" baseField="0" baseItem="0"/>
  </dataFields>
  <formats count="9">
    <format dxfId="947">
      <pivotArea type="all" dataOnly="0" outline="0" fieldPosition="0"/>
    </format>
    <format dxfId="946">
      <pivotArea outline="0" collapsedLevelsAreSubtotals="1" fieldPosition="0"/>
    </format>
    <format dxfId="945">
      <pivotArea dataOnly="0" labelOnly="1" outline="0" axis="axisValues" fieldPosition="0"/>
    </format>
    <format dxfId="944">
      <pivotArea type="all" dataOnly="0" outline="0" fieldPosition="0"/>
    </format>
    <format dxfId="943">
      <pivotArea outline="0" collapsedLevelsAreSubtotals="1" fieldPosition="0"/>
    </format>
    <format dxfId="942">
      <pivotArea dataOnly="0" labelOnly="1" outline="0" axis="axisValues" fieldPosition="0"/>
    </format>
    <format dxfId="941">
      <pivotArea type="all" dataOnly="0" outline="0" fieldPosition="0"/>
    </format>
    <format dxfId="940">
      <pivotArea outline="0" collapsedLevelsAreSubtotals="1" fieldPosition="0"/>
    </format>
    <format dxfId="939">
      <pivotArea dataOnly="0" labelOnly="1" outline="0" axis="axisValues" fieldPosition="0"/>
    </format>
  </formats>
  <chartFormats count="1">
    <chartFormat chart="4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D4A0640-F4AB-4585-9C91-8E88FFF8E0B2}" name="Hired Transport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E7" firstHeaderRow="1" firstDataRow="1" firstDataCol="1"/>
  <pivotFields count="24">
    <pivotField showAll="0"/>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0"/>
  </rowFields>
  <rowItems count="3">
    <i>
      <x/>
    </i>
    <i>
      <x v="1"/>
    </i>
    <i t="grand">
      <x/>
    </i>
  </rowItems>
  <colItems count="1">
    <i/>
  </colItems>
  <dataFields count="1">
    <dataField name="Count of Hired Transportation" fld="20" subtotal="count" baseField="0" baseItem="0"/>
  </dataFields>
  <formats count="9">
    <format dxfId="956">
      <pivotArea type="all" dataOnly="0" outline="0" fieldPosition="0"/>
    </format>
    <format dxfId="955">
      <pivotArea outline="0" collapsedLevelsAreSubtotals="1" fieldPosition="0"/>
    </format>
    <format dxfId="954">
      <pivotArea dataOnly="0" labelOnly="1" outline="0" axis="axisValues" fieldPosition="0"/>
    </format>
    <format dxfId="953">
      <pivotArea type="all" dataOnly="0" outline="0" fieldPosition="0"/>
    </format>
    <format dxfId="952">
      <pivotArea outline="0" collapsedLevelsAreSubtotals="1" fieldPosition="0"/>
    </format>
    <format dxfId="951">
      <pivotArea dataOnly="0" labelOnly="1" outline="0" axis="axisValues" fieldPosition="0"/>
    </format>
    <format dxfId="950">
      <pivotArea type="all" dataOnly="0" outline="0" fieldPosition="0"/>
    </format>
    <format dxfId="949">
      <pivotArea outline="0" collapsedLevelsAreSubtotals="1" fieldPosition="0"/>
    </format>
    <format dxfId="948">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997FECA-8D99-411E-A073-07E4156EFB77}" name="Schedule No"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2">
  <location ref="AT9:AT34" firstHeaderRow="1" firstDataRow="1" firstDataCol="1"/>
  <pivotFields count="24">
    <pivotField axis="axisRow" showAll="0">
      <items count="25">
        <item x="9"/>
        <item x="21"/>
        <item x="17"/>
        <item x="5"/>
        <item x="19"/>
        <item x="7"/>
        <item x="14"/>
        <item x="2"/>
        <item x="18"/>
        <item x="6"/>
        <item x="13"/>
        <item x="1"/>
        <item x="11"/>
        <item x="23"/>
        <item x="20"/>
        <item x="8"/>
        <item x="15"/>
        <item x="3"/>
        <item x="16"/>
        <item x="4"/>
        <item x="0"/>
        <item x="10"/>
        <item x="12"/>
        <item x="22"/>
        <item t="default"/>
      </items>
    </pivotField>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formats count="10">
    <format dxfId="966">
      <pivotArea type="all" dataOnly="0" outline="0" fieldPosition="0"/>
    </format>
    <format dxfId="965">
      <pivotArea outline="0" collapsedLevelsAreSubtotals="1" fieldPosition="0"/>
    </format>
    <format dxfId="964">
      <pivotArea dataOnly="0" labelOnly="1" outline="0" axis="axisValues" fieldPosition="0"/>
    </format>
    <format dxfId="963">
      <pivotArea type="all" dataOnly="0" outline="0" fieldPosition="0"/>
    </format>
    <format dxfId="962">
      <pivotArea outline="0" collapsedLevelsAreSubtotals="1" fieldPosition="0"/>
    </format>
    <format dxfId="961">
      <pivotArea dataOnly="0" labelOnly="1" outline="0" axis="axisValues" fieldPosition="0"/>
    </format>
    <format dxfId="960">
      <pivotArea type="all" dataOnly="0" outline="0" fieldPosition="0"/>
    </format>
    <format dxfId="959">
      <pivotArea outline="0" collapsedLevelsAreSubtotals="1" fieldPosition="0"/>
    </format>
    <format dxfId="958">
      <pivotArea dataOnly="0" labelOnly="1" outline="0" axis="axisValues" fieldPosition="0"/>
    </format>
    <format dxfId="957">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4671E36-5F8E-4A3B-A615-FA554257B8C2}" name="Driver Monthly W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0">
  <location ref="AM10:AN23" firstHeaderRow="1" firstDataRow="1" firstDataCol="1"/>
  <pivotFields count="24">
    <pivotField showAll="0"/>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4"/>
  </rowFields>
  <rowItems count="13">
    <i>
      <x/>
    </i>
    <i>
      <x v="1"/>
    </i>
    <i>
      <x v="2"/>
    </i>
    <i>
      <x v="3"/>
    </i>
    <i>
      <x v="4"/>
    </i>
    <i>
      <x v="5"/>
    </i>
    <i>
      <x v="6"/>
    </i>
    <i>
      <x v="7"/>
    </i>
    <i>
      <x v="8"/>
    </i>
    <i>
      <x v="9"/>
    </i>
    <i>
      <x v="10"/>
    </i>
    <i>
      <x v="11"/>
    </i>
    <i t="grand">
      <x/>
    </i>
  </rowItems>
  <colItems count="1">
    <i/>
  </colItems>
  <dataFields count="1">
    <dataField name="Sum of Driver wage/trip" fld="15" baseField="0" baseItem="0"/>
  </dataFields>
  <formats count="10">
    <format dxfId="976">
      <pivotArea type="all" dataOnly="0" outline="0" fieldPosition="0"/>
    </format>
    <format dxfId="975">
      <pivotArea outline="0" collapsedLevelsAreSubtotals="1" fieldPosition="0"/>
    </format>
    <format dxfId="974">
      <pivotArea dataOnly="0" labelOnly="1" outline="0" axis="axisValues" fieldPosition="0"/>
    </format>
    <format dxfId="973">
      <pivotArea type="all" dataOnly="0" outline="0" fieldPosition="0"/>
    </format>
    <format dxfId="972">
      <pivotArea outline="0" collapsedLevelsAreSubtotals="1" fieldPosition="0"/>
    </format>
    <format dxfId="971">
      <pivotArea dataOnly="0" labelOnly="1" outline="0" axis="axisValues" fieldPosition="0"/>
    </format>
    <format dxfId="970">
      <pivotArea type="all" dataOnly="0" outline="0" fieldPosition="0"/>
    </format>
    <format dxfId="969">
      <pivotArea outline="0" collapsedLevelsAreSubtotals="1" fieldPosition="0"/>
    </format>
    <format dxfId="968">
      <pivotArea dataOnly="0" labelOnly="1" outline="0" axis="axisValues" fieldPosition="0"/>
    </format>
    <format dxfId="967">
      <pivotArea outline="0" collapsedLevelsAreSubtotals="1" fieldPosition="0"/>
    </format>
  </formats>
  <chartFormats count="3">
    <chartFormat chart="70" format="1"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69142FF-06C0-414B-93EA-EA04CE2B045F}" name="Count of Trip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24">
    <pivotField showAll="0"/>
    <pivotField dataField="1"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Count of N" fld="1" subtotal="count" baseField="0" baseItem="0"/>
  </dataFields>
  <formats count="9">
    <format dxfId="985">
      <pivotArea type="all" dataOnly="0" outline="0" fieldPosition="0"/>
    </format>
    <format dxfId="984">
      <pivotArea outline="0" collapsedLevelsAreSubtotals="1" fieldPosition="0"/>
    </format>
    <format dxfId="983">
      <pivotArea dataOnly="0" labelOnly="1" outline="0" axis="axisValues" fieldPosition="0"/>
    </format>
    <format dxfId="982">
      <pivotArea type="all" dataOnly="0" outline="0" fieldPosition="0"/>
    </format>
    <format dxfId="981">
      <pivotArea outline="0" collapsedLevelsAreSubtotals="1" fieldPosition="0"/>
    </format>
    <format dxfId="980">
      <pivotArea dataOnly="0" labelOnly="1" outline="0" axis="axisValues" fieldPosition="0"/>
    </format>
    <format dxfId="979">
      <pivotArea type="all" dataOnly="0" outline="0" fieldPosition="0"/>
    </format>
    <format dxfId="978">
      <pivotArea outline="0" collapsedLevelsAreSubtotals="1" fieldPosition="0"/>
    </format>
    <format dxfId="977">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5C3AB7D-4B10-4910-8EDF-3BC63DCCFDB3}" name="Journey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F5:AG8" firstHeaderRow="1" firstDataRow="1" firstDataCol="1"/>
  <pivotFields count="24">
    <pivotField showAll="0"/>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1"/>
  </rowFields>
  <rowItems count="3">
    <i>
      <x/>
    </i>
    <i>
      <x v="1"/>
    </i>
    <i t="grand">
      <x/>
    </i>
  </rowItems>
  <colItems count="1">
    <i/>
  </colItems>
  <dataFields count="1">
    <dataField name="Count of Distance Traveled" fld="11" subtotal="count" baseField="0" baseItem="0"/>
  </dataFields>
  <formats count="10">
    <format dxfId="995">
      <pivotArea type="all" dataOnly="0" outline="0" fieldPosition="0"/>
    </format>
    <format dxfId="994">
      <pivotArea outline="0" collapsedLevelsAreSubtotals="1" fieldPosition="0"/>
    </format>
    <format dxfId="993">
      <pivotArea dataOnly="0" labelOnly="1" outline="0" axis="axisValues" fieldPosition="0"/>
    </format>
    <format dxfId="992">
      <pivotArea type="all" dataOnly="0" outline="0" fieldPosition="0"/>
    </format>
    <format dxfId="991">
      <pivotArea outline="0" collapsedLevelsAreSubtotals="1" fieldPosition="0"/>
    </format>
    <format dxfId="990">
      <pivotArea dataOnly="0" labelOnly="1" outline="0" axis="axisValues" fieldPosition="0"/>
    </format>
    <format dxfId="989">
      <pivotArea type="all" dataOnly="0" outline="0" fieldPosition="0"/>
    </format>
    <format dxfId="988">
      <pivotArea outline="0" collapsedLevelsAreSubtotals="1" fieldPosition="0"/>
    </format>
    <format dxfId="987">
      <pivotArea dataOnly="0" labelOnly="1" outline="0" axis="axisValues" fieldPosition="0"/>
    </format>
    <format dxfId="986">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79DCF3-1D8C-4DAF-AB68-C241EE1A1705}" name="Buddy Monthly W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2">
  <location ref="AP10:AQ23" firstHeaderRow="1" firstDataRow="1" firstDataCol="1"/>
  <pivotFields count="24">
    <pivotField showAll="0"/>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4"/>
  </rowFields>
  <rowItems count="13">
    <i>
      <x/>
    </i>
    <i>
      <x v="1"/>
    </i>
    <i>
      <x v="2"/>
    </i>
    <i>
      <x v="3"/>
    </i>
    <i>
      <x v="4"/>
    </i>
    <i>
      <x v="5"/>
    </i>
    <i>
      <x v="6"/>
    </i>
    <i>
      <x v="7"/>
    </i>
    <i>
      <x v="8"/>
    </i>
    <i>
      <x v="9"/>
    </i>
    <i>
      <x v="10"/>
    </i>
    <i>
      <x v="11"/>
    </i>
    <i t="grand">
      <x/>
    </i>
  </rowItems>
  <colItems count="1">
    <i/>
  </colItems>
  <dataFields count="1">
    <dataField name="Sum of Buddy wage/trip" fld="16" baseField="0" baseItem="0"/>
  </dataFields>
  <formats count="10">
    <format dxfId="849">
      <pivotArea type="all" dataOnly="0" outline="0" fieldPosition="0"/>
    </format>
    <format dxfId="848">
      <pivotArea outline="0" collapsedLevelsAreSubtotals="1" fieldPosition="0"/>
    </format>
    <format dxfId="847">
      <pivotArea dataOnly="0" labelOnly="1" outline="0" axis="axisValues" fieldPosition="0"/>
    </format>
    <format dxfId="846">
      <pivotArea type="all" dataOnly="0" outline="0" fieldPosition="0"/>
    </format>
    <format dxfId="845">
      <pivotArea outline="0" collapsedLevelsAreSubtotals="1" fieldPosition="0"/>
    </format>
    <format dxfId="844">
      <pivotArea dataOnly="0" labelOnly="1" outline="0" axis="axisValues" fieldPosition="0"/>
    </format>
    <format dxfId="843">
      <pivotArea type="all" dataOnly="0" outline="0" fieldPosition="0"/>
    </format>
    <format dxfId="842">
      <pivotArea outline="0" collapsedLevelsAreSubtotals="1" fieldPosition="0"/>
    </format>
    <format dxfId="841">
      <pivotArea dataOnly="0" labelOnly="1" outline="0" axis="axisValues" fieldPosition="0"/>
    </format>
    <format dxfId="840">
      <pivotArea outline="0" collapsedLevelsAreSubtotals="1" fieldPosition="0"/>
    </format>
  </formats>
  <chartFormats count="2">
    <chartFormat chart="72" format="0" series="1">
      <pivotArea type="data" outline="0" fieldPosition="0">
        <references count="1">
          <reference field="4294967294" count="1" selected="0">
            <x v="0"/>
          </reference>
        </references>
      </pivotArea>
    </chartFormat>
    <chartFormat chart="7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A6A5EB-325A-4084-94D4-A7405FBE4B47}" name="Total wag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W5:W6" firstHeaderRow="1" firstDataRow="1" firstDataCol="0"/>
  <pivotFields count="24">
    <pivotField showAll="0"/>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s>
  <rowItems count="1">
    <i/>
  </rowItems>
  <colItems count="1">
    <i/>
  </colItems>
  <dataFields count="1">
    <dataField name="Sum of Total Wages" fld="23" baseField="0" baseItem="0"/>
  </dataFields>
  <formats count="10">
    <format dxfId="859">
      <pivotArea type="all" dataOnly="0" outline="0" fieldPosition="0"/>
    </format>
    <format dxfId="858">
      <pivotArea outline="0" collapsedLevelsAreSubtotals="1" fieldPosition="0"/>
    </format>
    <format dxfId="857">
      <pivotArea dataOnly="0" labelOnly="1" outline="0" axis="axisValues" fieldPosition="0"/>
    </format>
    <format dxfId="856">
      <pivotArea type="all" dataOnly="0" outline="0" fieldPosition="0"/>
    </format>
    <format dxfId="855">
      <pivotArea outline="0" collapsedLevelsAreSubtotals="1" fieldPosition="0"/>
    </format>
    <format dxfId="854">
      <pivotArea dataOnly="0" labelOnly="1" outline="0" axis="axisValues" fieldPosition="0"/>
    </format>
    <format dxfId="853">
      <pivotArea type="all" dataOnly="0" outline="0" fieldPosition="0"/>
    </format>
    <format dxfId="852">
      <pivotArea outline="0" collapsedLevelsAreSubtotals="1" fieldPosition="0"/>
    </format>
    <format dxfId="851">
      <pivotArea dataOnly="0" labelOnly="1" outline="0" axis="axisValues" fieldPosition="0"/>
    </format>
    <format dxfId="850">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4364C2-7935-4E9B-B0FD-353DFDC40A33}" name="Employee Income By Trip Type"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K4:M8" firstHeaderRow="0" firstDataRow="1" firstDataCol="1"/>
  <pivotFields count="24">
    <pivotField showAll="0"/>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axis="axisRow" showAll="0">
      <items count="4">
        <item x="0"/>
        <item x="1"/>
        <item x="2"/>
        <item t="default"/>
      </items>
    </pivotField>
    <pivotField showAll="0"/>
    <pivotField showAll="0"/>
    <pivotField showAll="0"/>
    <pivotField showAll="0"/>
    <pivotField dataField="1" showAll="0"/>
    <pivotField dataField="1"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0"/>
  </rowFields>
  <rowItems count="4">
    <i>
      <x/>
    </i>
    <i>
      <x v="1"/>
    </i>
    <i>
      <x v="2"/>
    </i>
    <i t="grand">
      <x/>
    </i>
  </rowItems>
  <colFields count="1">
    <field x="-2"/>
  </colFields>
  <colItems count="2">
    <i>
      <x/>
    </i>
    <i i="1">
      <x v="1"/>
    </i>
  </colItems>
  <dataFields count="2">
    <dataField name="Sum of Driver wage/trip" fld="15" baseField="0" baseItem="0"/>
    <dataField name="Sum of Buddy wage/trip" fld="16" baseField="0" baseItem="0"/>
  </dataFields>
  <formats count="9">
    <format dxfId="868">
      <pivotArea type="all" dataOnly="0" outline="0" fieldPosition="0"/>
    </format>
    <format dxfId="867">
      <pivotArea outline="0" collapsedLevelsAreSubtotals="1" fieldPosition="0"/>
    </format>
    <format dxfId="866">
      <pivotArea dataOnly="0" labelOnly="1" outline="0" axis="axisValues" fieldPosition="0"/>
    </format>
    <format dxfId="865">
      <pivotArea type="all" dataOnly="0" outline="0" fieldPosition="0"/>
    </format>
    <format dxfId="864">
      <pivotArea outline="0" collapsedLevelsAreSubtotals="1" fieldPosition="0"/>
    </format>
    <format dxfId="863">
      <pivotArea dataOnly="0" labelOnly="1" outline="0" axis="axisValues" fieldPosition="0"/>
    </format>
    <format dxfId="862">
      <pivotArea type="all" dataOnly="0" outline="0" fieldPosition="0"/>
    </format>
    <format dxfId="861">
      <pivotArea outline="0" collapsedLevelsAreSubtotals="1" fieldPosition="0"/>
    </format>
    <format dxfId="860">
      <pivotArea dataOnly="0" labelOnly="1" outline="0" axis="axisValues" fieldPosition="0"/>
    </format>
  </formats>
  <chartFormats count="2">
    <chartFormat chart="33" format="5"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91BA45-C0D5-4279-A0AB-6807E8B86F52}" name="Monthly Trip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1">
  <location ref="AI5:AK18" firstHeaderRow="0" firstDataRow="1" firstDataCol="1"/>
  <pivotFields count="24">
    <pivotField showAll="0"/>
    <pivotField showAll="0"/>
    <pivotField numFmtId="14" showAll="0"/>
    <pivotField showAll="0"/>
    <pivotField axis="axisRow" dataField="1"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4"/>
  </rowFields>
  <rowItems count="13">
    <i>
      <x/>
    </i>
    <i>
      <x v="1"/>
    </i>
    <i>
      <x v="2"/>
    </i>
    <i>
      <x v="3"/>
    </i>
    <i>
      <x v="4"/>
    </i>
    <i>
      <x v="5"/>
    </i>
    <i>
      <x v="6"/>
    </i>
    <i>
      <x v="7"/>
    </i>
    <i>
      <x v="8"/>
    </i>
    <i>
      <x v="9"/>
    </i>
    <i>
      <x v="10"/>
    </i>
    <i>
      <x v="11"/>
    </i>
    <i t="grand">
      <x/>
    </i>
  </rowItems>
  <colFields count="1">
    <field x="-2"/>
  </colFields>
  <colItems count="2">
    <i>
      <x/>
    </i>
    <i i="1">
      <x v="1"/>
    </i>
  </colItems>
  <dataFields count="2">
    <dataField name="Percentage Difference" fld="4" subtotal="count" showDataAs="percentDiff" baseField="4" baseItem="1048828" numFmtId="10"/>
    <dataField name="Count of Month" fld="4" subtotal="count" baseField="0" baseItem="0"/>
  </dataFields>
  <formats count="11">
    <format dxfId="879">
      <pivotArea type="all" dataOnly="0" outline="0" fieldPosition="0"/>
    </format>
    <format dxfId="878">
      <pivotArea outline="0" collapsedLevelsAreSubtotals="1" fieldPosition="0"/>
    </format>
    <format dxfId="877">
      <pivotArea dataOnly="0" labelOnly="1" outline="0" axis="axisValues" fieldPosition="0"/>
    </format>
    <format dxfId="876">
      <pivotArea type="all" dataOnly="0" outline="0" fieldPosition="0"/>
    </format>
    <format dxfId="875">
      <pivotArea outline="0" collapsedLevelsAreSubtotals="1" fieldPosition="0"/>
    </format>
    <format dxfId="874">
      <pivotArea dataOnly="0" labelOnly="1" outline="0" axis="axisValues" fieldPosition="0"/>
    </format>
    <format dxfId="873">
      <pivotArea type="all" dataOnly="0" outline="0" fieldPosition="0"/>
    </format>
    <format dxfId="872">
      <pivotArea outline="0" collapsedLevelsAreSubtotals="1" fieldPosition="0"/>
    </format>
    <format dxfId="871">
      <pivotArea dataOnly="0" labelOnly="1" outline="0" axis="axisValues" fieldPosition="0"/>
    </format>
    <format dxfId="870">
      <pivotArea outline="0" collapsedLevelsAreSubtotals="1" fieldPosition="0"/>
    </format>
    <format dxfId="869">
      <pivotArea dataOnly="0" outline="0" fieldPosition="0">
        <references count="1">
          <reference field="4294967294" count="1">
            <x v="0"/>
          </reference>
        </references>
      </pivotArea>
    </format>
  </formats>
  <chartFormats count="26">
    <chartFormat chart="49" format="28" series="1">
      <pivotArea type="data" outline="0" fieldPosition="0">
        <references count="1">
          <reference field="4294967294" count="1" selected="0">
            <x v="0"/>
          </reference>
        </references>
      </pivotArea>
    </chartFormat>
    <chartFormat chart="49" format="29">
      <pivotArea type="data" outline="0" fieldPosition="0">
        <references count="2">
          <reference field="4294967294" count="1" selected="0">
            <x v="0"/>
          </reference>
          <reference field="4" count="1" selected="0">
            <x v="1"/>
          </reference>
        </references>
      </pivotArea>
    </chartFormat>
    <chartFormat chart="49" format="30">
      <pivotArea type="data" outline="0" fieldPosition="0">
        <references count="2">
          <reference field="4294967294" count="1" selected="0">
            <x v="0"/>
          </reference>
          <reference field="4" count="1" selected="0">
            <x v="2"/>
          </reference>
        </references>
      </pivotArea>
    </chartFormat>
    <chartFormat chart="49" format="31">
      <pivotArea type="data" outline="0" fieldPosition="0">
        <references count="2">
          <reference field="4294967294" count="1" selected="0">
            <x v="0"/>
          </reference>
          <reference field="4" count="1" selected="0">
            <x v="3"/>
          </reference>
        </references>
      </pivotArea>
    </chartFormat>
    <chartFormat chart="49" format="32">
      <pivotArea type="data" outline="0" fieldPosition="0">
        <references count="2">
          <reference field="4294967294" count="1" selected="0">
            <x v="0"/>
          </reference>
          <reference field="4" count="1" selected="0">
            <x v="4"/>
          </reference>
        </references>
      </pivotArea>
    </chartFormat>
    <chartFormat chart="49" format="33">
      <pivotArea type="data" outline="0" fieldPosition="0">
        <references count="2">
          <reference field="4294967294" count="1" selected="0">
            <x v="0"/>
          </reference>
          <reference field="4" count="1" selected="0">
            <x v="5"/>
          </reference>
        </references>
      </pivotArea>
    </chartFormat>
    <chartFormat chart="49" format="34">
      <pivotArea type="data" outline="0" fieldPosition="0">
        <references count="2">
          <reference field="4294967294" count="1" selected="0">
            <x v="0"/>
          </reference>
          <reference field="4" count="1" selected="0">
            <x v="6"/>
          </reference>
        </references>
      </pivotArea>
    </chartFormat>
    <chartFormat chart="49" format="35">
      <pivotArea type="data" outline="0" fieldPosition="0">
        <references count="2">
          <reference field="4294967294" count="1" selected="0">
            <x v="0"/>
          </reference>
          <reference field="4" count="1" selected="0">
            <x v="7"/>
          </reference>
        </references>
      </pivotArea>
    </chartFormat>
    <chartFormat chart="49" format="36">
      <pivotArea type="data" outline="0" fieldPosition="0">
        <references count="2">
          <reference field="4294967294" count="1" selected="0">
            <x v="0"/>
          </reference>
          <reference field="4" count="1" selected="0">
            <x v="8"/>
          </reference>
        </references>
      </pivotArea>
    </chartFormat>
    <chartFormat chart="49" format="37">
      <pivotArea type="data" outline="0" fieldPosition="0">
        <references count="2">
          <reference field="4294967294" count="1" selected="0">
            <x v="0"/>
          </reference>
          <reference field="4" count="1" selected="0">
            <x v="9"/>
          </reference>
        </references>
      </pivotArea>
    </chartFormat>
    <chartFormat chart="49" format="38">
      <pivotArea type="data" outline="0" fieldPosition="0">
        <references count="2">
          <reference field="4294967294" count="1" selected="0">
            <x v="0"/>
          </reference>
          <reference field="4" count="1" selected="0">
            <x v="10"/>
          </reference>
        </references>
      </pivotArea>
    </chartFormat>
    <chartFormat chart="49" format="39">
      <pivotArea type="data" outline="0" fieldPosition="0">
        <references count="2">
          <reference field="4294967294" count="1" selected="0">
            <x v="0"/>
          </reference>
          <reference field="4" count="1" selected="0">
            <x v="11"/>
          </reference>
        </references>
      </pivotArea>
    </chartFormat>
    <chartFormat chart="49" format="40" series="1">
      <pivotArea type="data" outline="0" fieldPosition="0">
        <references count="1">
          <reference field="4294967294" count="1" selected="0">
            <x v="1"/>
          </reference>
        </references>
      </pivotArea>
    </chartFormat>
    <chartFormat chart="49" format="41">
      <pivotArea type="data" outline="0" fieldPosition="0">
        <references count="2">
          <reference field="4294967294" count="1" selected="0">
            <x v="0"/>
          </reference>
          <reference field="4" count="1" selected="0">
            <x v="0"/>
          </reference>
        </references>
      </pivotArea>
    </chartFormat>
    <chartFormat chart="49" format="42">
      <pivotArea type="data" outline="0" fieldPosition="0">
        <references count="2">
          <reference field="4294967294" count="1" selected="0">
            <x v="1"/>
          </reference>
          <reference field="4" count="1" selected="0">
            <x v="0"/>
          </reference>
        </references>
      </pivotArea>
    </chartFormat>
    <chartFormat chart="49" format="43">
      <pivotArea type="data" outline="0" fieldPosition="0">
        <references count="2">
          <reference field="4294967294" count="1" selected="0">
            <x v="1"/>
          </reference>
          <reference field="4" count="1" selected="0">
            <x v="1"/>
          </reference>
        </references>
      </pivotArea>
    </chartFormat>
    <chartFormat chart="49" format="44">
      <pivotArea type="data" outline="0" fieldPosition="0">
        <references count="2">
          <reference field="4294967294" count="1" selected="0">
            <x v="1"/>
          </reference>
          <reference field="4" count="1" selected="0">
            <x v="2"/>
          </reference>
        </references>
      </pivotArea>
    </chartFormat>
    <chartFormat chart="49" format="45">
      <pivotArea type="data" outline="0" fieldPosition="0">
        <references count="2">
          <reference field="4294967294" count="1" selected="0">
            <x v="1"/>
          </reference>
          <reference field="4" count="1" selected="0">
            <x v="3"/>
          </reference>
        </references>
      </pivotArea>
    </chartFormat>
    <chartFormat chart="49" format="46">
      <pivotArea type="data" outline="0" fieldPosition="0">
        <references count="2">
          <reference field="4294967294" count="1" selected="0">
            <x v="1"/>
          </reference>
          <reference field="4" count="1" selected="0">
            <x v="4"/>
          </reference>
        </references>
      </pivotArea>
    </chartFormat>
    <chartFormat chart="49" format="47">
      <pivotArea type="data" outline="0" fieldPosition="0">
        <references count="2">
          <reference field="4294967294" count="1" selected="0">
            <x v="1"/>
          </reference>
          <reference field="4" count="1" selected="0">
            <x v="5"/>
          </reference>
        </references>
      </pivotArea>
    </chartFormat>
    <chartFormat chart="49" format="48">
      <pivotArea type="data" outline="0" fieldPosition="0">
        <references count="2">
          <reference field="4294967294" count="1" selected="0">
            <x v="1"/>
          </reference>
          <reference field="4" count="1" selected="0">
            <x v="6"/>
          </reference>
        </references>
      </pivotArea>
    </chartFormat>
    <chartFormat chart="49" format="49">
      <pivotArea type="data" outline="0" fieldPosition="0">
        <references count="2">
          <reference field="4294967294" count="1" selected="0">
            <x v="1"/>
          </reference>
          <reference field="4" count="1" selected="0">
            <x v="7"/>
          </reference>
        </references>
      </pivotArea>
    </chartFormat>
    <chartFormat chart="49" format="50">
      <pivotArea type="data" outline="0" fieldPosition="0">
        <references count="2">
          <reference field="4294967294" count="1" selected="0">
            <x v="1"/>
          </reference>
          <reference field="4" count="1" selected="0">
            <x v="8"/>
          </reference>
        </references>
      </pivotArea>
    </chartFormat>
    <chartFormat chart="49" format="51">
      <pivotArea type="data" outline="0" fieldPosition="0">
        <references count="2">
          <reference field="4294967294" count="1" selected="0">
            <x v="1"/>
          </reference>
          <reference field="4" count="1" selected="0">
            <x v="9"/>
          </reference>
        </references>
      </pivotArea>
    </chartFormat>
    <chartFormat chart="49" format="52">
      <pivotArea type="data" outline="0" fieldPosition="0">
        <references count="2">
          <reference field="4294967294" count="1" selected="0">
            <x v="1"/>
          </reference>
          <reference field="4" count="1" selected="0">
            <x v="10"/>
          </reference>
        </references>
      </pivotArea>
    </chartFormat>
    <chartFormat chart="49" format="53">
      <pivotArea type="data" outline="0" fieldPosition="0">
        <references count="2">
          <reference field="4294967294" count="1" selected="0">
            <x v="1"/>
          </reference>
          <reference field="4" count="1" selected="0">
            <x v="1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4A2581-F887-47E3-B690-8AED8EB5E7FA}" name="Total 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U5:U6" firstHeaderRow="1" firstDataRow="1" firstDataCol="0"/>
  <pivotFields count="24">
    <pivotField showAll="0"/>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s>
  <rowItems count="1">
    <i/>
  </rowItems>
  <colItems count="1">
    <i/>
  </colItems>
  <dataFields count="1">
    <dataField name="Sum of Total Salaries" fld="22" baseField="0" baseItem="0"/>
  </dataFields>
  <formats count="10">
    <format dxfId="889">
      <pivotArea type="all" dataOnly="0" outline="0" fieldPosition="0"/>
    </format>
    <format dxfId="888">
      <pivotArea outline="0" collapsedLevelsAreSubtotals="1" fieldPosition="0"/>
    </format>
    <format dxfId="887">
      <pivotArea dataOnly="0" labelOnly="1" outline="0" axis="axisValues" fieldPosition="0"/>
    </format>
    <format dxfId="886">
      <pivotArea type="all" dataOnly="0" outline="0" fieldPosition="0"/>
    </format>
    <format dxfId="885">
      <pivotArea outline="0" collapsedLevelsAreSubtotals="1" fieldPosition="0"/>
    </format>
    <format dxfId="884">
      <pivotArea dataOnly="0" labelOnly="1" outline="0" axis="axisValues" fieldPosition="0"/>
    </format>
    <format dxfId="883">
      <pivotArea type="all" dataOnly="0" outline="0" fieldPosition="0"/>
    </format>
    <format dxfId="882">
      <pivotArea outline="0" collapsedLevelsAreSubtotals="1" fieldPosition="0"/>
    </format>
    <format dxfId="881">
      <pivotArea dataOnly="0" labelOnly="1" outline="0" axis="axisValues" fieldPosition="0"/>
    </format>
    <format dxfId="880">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C22798-826B-4BCE-87B9-149FCB063057}" name="Trip Type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G4:H8" firstHeaderRow="1" firstDataRow="1" firstDataCol="1"/>
  <pivotFields count="24">
    <pivotField showAll="0"/>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0"/>
  </rowFields>
  <rowItems count="4">
    <i>
      <x/>
    </i>
    <i>
      <x v="1"/>
    </i>
    <i>
      <x v="2"/>
    </i>
    <i t="grand">
      <x/>
    </i>
  </rowItems>
  <colItems count="1">
    <i/>
  </colItems>
  <dataFields count="1">
    <dataField name="Count of Trip Classify" fld="10" subtotal="count" baseField="0" baseItem="0"/>
  </dataFields>
  <formats count="9">
    <format dxfId="898">
      <pivotArea type="all" dataOnly="0" outline="0" fieldPosition="0"/>
    </format>
    <format dxfId="897">
      <pivotArea outline="0" collapsedLevelsAreSubtotals="1" fieldPosition="0"/>
    </format>
    <format dxfId="896">
      <pivotArea dataOnly="0" labelOnly="1" outline="0" axis="axisValues" fieldPosition="0"/>
    </format>
    <format dxfId="895">
      <pivotArea type="all" dataOnly="0" outline="0" fieldPosition="0"/>
    </format>
    <format dxfId="894">
      <pivotArea outline="0" collapsedLevelsAreSubtotals="1" fieldPosition="0"/>
    </format>
    <format dxfId="893">
      <pivotArea dataOnly="0" labelOnly="1" outline="0" axis="axisValues" fieldPosition="0"/>
    </format>
    <format dxfId="892">
      <pivotArea type="all" dataOnly="0" outline="0" fieldPosition="0"/>
    </format>
    <format dxfId="891">
      <pivotArea outline="0" collapsedLevelsAreSubtotals="1" fieldPosition="0"/>
    </format>
    <format dxfId="890">
      <pivotArea dataOnly="0" labelOnly="1" outline="0" axis="axisValues" fieldPosition="0"/>
    </format>
  </formats>
  <chartFormats count="4">
    <chartFormat chart="21" format="15" series="1">
      <pivotArea type="data" outline="0" fieldPosition="0">
        <references count="1">
          <reference field="4294967294" count="1" selected="0">
            <x v="0"/>
          </reference>
        </references>
      </pivotArea>
    </chartFormat>
    <chartFormat chart="21" format="16">
      <pivotArea type="data" outline="0" fieldPosition="0">
        <references count="2">
          <reference field="4294967294" count="1" selected="0">
            <x v="0"/>
          </reference>
          <reference field="10" count="1" selected="0">
            <x v="0"/>
          </reference>
        </references>
      </pivotArea>
    </chartFormat>
    <chartFormat chart="21" format="17">
      <pivotArea type="data" outline="0" fieldPosition="0">
        <references count="2">
          <reference field="4294967294" count="1" selected="0">
            <x v="0"/>
          </reference>
          <reference field="10" count="1" selected="0">
            <x v="1"/>
          </reference>
        </references>
      </pivotArea>
    </chartFormat>
    <chartFormat chart="21" format="18">
      <pivotArea type="data" outline="0" fieldPosition="0">
        <references count="2">
          <reference field="4294967294" count="1" selected="0">
            <x v="0"/>
          </reference>
          <reference field="10"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D3264D-6AE2-4FEB-B477-D46CD5E2BD4F}" name="Driver 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6">
  <location ref="AM5:AN6" firstHeaderRow="0" firstDataRow="1" firstDataCol="0"/>
  <pivotFields count="24">
    <pivotField showAll="0"/>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Driver wage/trip" fld="15" baseField="0" baseItem="0"/>
    <dataField name="Sum of Driver Salary" fld="17" baseField="0" baseItem="0"/>
  </dataFields>
  <formats count="10">
    <format dxfId="908">
      <pivotArea type="all" dataOnly="0" outline="0" fieldPosition="0"/>
    </format>
    <format dxfId="907">
      <pivotArea outline="0" collapsedLevelsAreSubtotals="1" fieldPosition="0"/>
    </format>
    <format dxfId="906">
      <pivotArea dataOnly="0" labelOnly="1" outline="0" axis="axisValues" fieldPosition="0"/>
    </format>
    <format dxfId="905">
      <pivotArea type="all" dataOnly="0" outline="0" fieldPosition="0"/>
    </format>
    <format dxfId="904">
      <pivotArea outline="0" collapsedLevelsAreSubtotals="1" fieldPosition="0"/>
    </format>
    <format dxfId="903">
      <pivotArea dataOnly="0" labelOnly="1" outline="0" axis="axisValues" fieldPosition="0"/>
    </format>
    <format dxfId="902">
      <pivotArea type="all" dataOnly="0" outline="0" fieldPosition="0"/>
    </format>
    <format dxfId="901">
      <pivotArea outline="0" collapsedLevelsAreSubtotals="1" fieldPosition="0"/>
    </format>
    <format dxfId="900">
      <pivotArea dataOnly="0" labelOnly="1" outline="0" axis="axisValues" fieldPosition="0"/>
    </format>
    <format dxfId="899">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F6DA89-CFCD-4BB2-881E-1F8BECA3D41B}" name="Monthly Expen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AA5:AB18" firstHeaderRow="1" firstDataRow="1" firstDataCol="1"/>
  <pivotFields count="24">
    <pivotField showAll="0"/>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s>
  <rowFields count="1">
    <field x="4"/>
  </rowFields>
  <rowItems count="13">
    <i>
      <x/>
    </i>
    <i>
      <x v="1"/>
    </i>
    <i>
      <x v="2"/>
    </i>
    <i>
      <x v="3"/>
    </i>
    <i>
      <x v="4"/>
    </i>
    <i>
      <x v="5"/>
    </i>
    <i>
      <x v="6"/>
    </i>
    <i>
      <x v="7"/>
    </i>
    <i>
      <x v="8"/>
    </i>
    <i>
      <x v="9"/>
    </i>
    <i>
      <x v="10"/>
    </i>
    <i>
      <x v="11"/>
    </i>
    <i t="grand">
      <x/>
    </i>
  </rowItems>
  <colItems count="1">
    <i/>
  </colItems>
  <dataFields count="1">
    <dataField name="Sum of Total Expenses" fld="21" baseField="0" baseItem="0"/>
  </dataFields>
  <formats count="10">
    <format dxfId="918">
      <pivotArea type="all" dataOnly="0" outline="0" fieldPosition="0"/>
    </format>
    <format dxfId="917">
      <pivotArea outline="0" collapsedLevelsAreSubtotals="1" fieldPosition="0"/>
    </format>
    <format dxfId="916">
      <pivotArea dataOnly="0" labelOnly="1" outline="0" axis="axisValues" fieldPosition="0"/>
    </format>
    <format dxfId="915">
      <pivotArea type="all" dataOnly="0" outline="0" fieldPosition="0"/>
    </format>
    <format dxfId="914">
      <pivotArea outline="0" collapsedLevelsAreSubtotals="1" fieldPosition="0"/>
    </format>
    <format dxfId="913">
      <pivotArea dataOnly="0" labelOnly="1" outline="0" axis="axisValues" fieldPosition="0"/>
    </format>
    <format dxfId="912">
      <pivotArea type="all" dataOnly="0" outline="0" fieldPosition="0"/>
    </format>
    <format dxfId="911">
      <pivotArea outline="0" collapsedLevelsAreSubtotals="1" fieldPosition="0"/>
    </format>
    <format dxfId="910">
      <pivotArea dataOnly="0" labelOnly="1" outline="0" axis="axisValues" fieldPosition="0"/>
    </format>
    <format dxfId="909">
      <pivotArea outline="0" collapsedLevelsAreSubtotals="1" fieldPosition="0"/>
    </format>
  </formats>
  <chartFormats count="2">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4557DB2-BFB1-432E-A413-3FB84136978C}" autoFormatId="16" applyNumberFormats="0" applyBorderFormats="0" applyFontFormats="0" applyPatternFormats="0" applyAlignmentFormats="0" applyWidthHeightFormats="0">
  <queryTableRefresh nextId="22" unboundColumnsLeft="1">
    <queryTableFields count="21">
      <queryTableField id="21" dataBound="0" tableColumnId="21"/>
      <queryTableField id="1" name="N" tableColumnId="1"/>
      <queryTableField id="2" name="Date" tableColumnId="2"/>
      <queryTableField id="3" name="Year" tableColumnId="3"/>
      <queryTableField id="4" name="Month" tableColumnId="4"/>
      <queryTableField id="5" name="Day" tableColumnId="5"/>
      <queryTableField id="6" name="Driver" tableColumnId="6"/>
      <queryTableField id="7" name="Buddy" tableColumnId="7"/>
      <queryTableField id="8" name="Vehicle" tableColumnId="8"/>
      <queryTableField id="9" name="Distance (km)" tableColumnId="9"/>
      <queryTableField id="10" name="Trip Classify" tableColumnId="10"/>
      <queryTableField id="11" name="Distance Traveled" tableColumnId="11"/>
      <queryTableField id="12" name="From" tableColumnId="12"/>
      <queryTableField id="13" name="To" tableColumnId="13"/>
      <queryTableField id="14" name="Goods" tableColumnId="14"/>
      <queryTableField id="15" name="Driver wage/trip" tableColumnId="15"/>
      <queryTableField id="16" name="Buddy wage/trip" tableColumnId="16"/>
      <queryTableField id="17" name="Driver Salary" tableColumnId="17"/>
      <queryTableField id="18" name="Buddy Salary" tableColumnId="18"/>
      <queryTableField id="19" name="Weight (Tons)" tableColumnId="19"/>
      <queryTableField id="20" name="Hired Transportation"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9E8BF3F-8460-4109-BD4C-E0F238B73236}" sourceName="Month">
  <pivotTables>
    <pivotTable tabId="3" name="Count of Trips"/>
    <pivotTable tabId="3" name="Buddy Income"/>
    <pivotTable tabId="3" name="Cargo Type"/>
    <pivotTable tabId="3" name="Driver Income"/>
    <pivotTable tabId="3" name="Employee Income By Trip Type"/>
    <pivotTable tabId="3" name="Hired Transportation"/>
    <pivotTable tabId="3" name="Journey Type"/>
    <pivotTable tabId="3" name="Total Distance"/>
    <pivotTable tabId="3" name="Total Expense"/>
    <pivotTable tabId="3" name="Total salary"/>
    <pivotTable tabId="3" name="Total wages"/>
    <pivotTable tabId="3" name="Trip Type "/>
    <pivotTable tabId="3" name="Schedule No"/>
  </pivotTables>
  <data>
    <tabular pivotCacheId="1103419204">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D3B4022A-BA72-4316-8CB1-B86D88888072}" sourceName="Driver">
  <pivotTables>
    <pivotTable tabId="3" name="Count of Trips"/>
    <pivotTable tabId="3" name="Buddy Income"/>
    <pivotTable tabId="3" name="Buddy Monthly Wage"/>
    <pivotTable tabId="3" name="Cargo Type"/>
    <pivotTable tabId="3" name="Driver Income"/>
    <pivotTable tabId="3" name="Driver Monthly Wage"/>
    <pivotTable tabId="3" name="Employee Income By Trip Type"/>
    <pivotTable tabId="3" name="Hired Transportation"/>
    <pivotTable tabId="3" name="Journey Type"/>
    <pivotTable tabId="3" name="Monthly Expense"/>
    <pivotTable tabId="3" name="Monthly Trips"/>
    <pivotTable tabId="3" name="Total Distance"/>
    <pivotTable tabId="3" name="Total Expense"/>
    <pivotTable tabId="3" name="Total salary"/>
    <pivotTable tabId="3" name="Total wages"/>
    <pivotTable tabId="3" name="Trip Type "/>
    <pivotTable tabId="3" name="Schedule No"/>
  </pivotTables>
  <data>
    <tabular pivotCacheId="1103419204">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BD587EB-326F-4138-BC89-BB288FE2CCE4}" cache="Slicer_Month" caption="Month" columnCount="3" showCaption="0" style="SlicerStyleLight6" lockedPosition="1" rowHeight="365760"/>
  <slicer name="Driver" xr10:uid="{A0D0296B-06E4-49BF-A135-9D9141719CF5}" cache="Slicer_Driver" caption="Driver" showCaption="0" style="SlicerStyleLight6" lockedPosition="1" rowHeight="54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84F0F4C-6C58-43A9-BC44-916B3B5F016E}" cache="Slicer_Month" caption="Month" columnCount="3" showCaption="0" style="SlicerStyleLight6" lockedPosition="1" rowHeight="365760"/>
  <slicer name="Driver 1" xr10:uid="{5D5B3DAA-12F0-4BFB-AC63-AD58EE678DA9}" cache="Slicer_Driver" caption="Driver" showCaption="0" style="SlicerStyleLight6" lockedPosition="1" rowHeight="54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D7970BE5-C97E-43B1-8A5D-BF5C01BA2557}" cache="Slicer_Month" caption="Month" columnCount="3" rowHeight="251883"/>
  <slicer name="Driver 2" xr10:uid="{A259D48B-AA4A-447C-9973-D88CD6C5AE1E}" cache="Slicer_Driver" caption="Driver"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680640-D3B7-415F-B66B-81F8C092912B}" name="Database" displayName="Database" ref="A1:U25" tableType="queryTable" totalsRowShown="0">
  <autoFilter ref="A1:U25" xr:uid="{A5680640-D3B7-415F-B66B-81F8C092912B}"/>
  <tableColumns count="21">
    <tableColumn id="21" xr3:uid="{665DC661-1271-4EAA-9436-2681FC8A71D5}" uniqueName="21" name="Vlookup" queryTableFieldId="21" dataDxfId="1007">
      <calculatedColumnFormula>CONCATENATE(Database[[#This Row],[From]],Database[[#This Row],[To]],Database[[#This Row],[N]])</calculatedColumnFormula>
    </tableColumn>
    <tableColumn id="1" xr3:uid="{D02C9C72-48DE-459E-B48A-265B69528D57}" uniqueName="1" name="N" queryTableFieldId="1"/>
    <tableColumn id="2" xr3:uid="{A018C7F6-0AD8-4215-8ADE-77EF642BC574}" uniqueName="2" name="Date" queryTableFieldId="2" dataDxfId="1006"/>
    <tableColumn id="3" xr3:uid="{63A0AE13-73E5-4834-8215-6C882F2C44A5}" uniqueName="3" name="Year" queryTableFieldId="3"/>
    <tableColumn id="4" xr3:uid="{A49129DC-EF18-46F3-A9ED-0502C7AB7B65}" uniqueName="4" name="Month" queryTableFieldId="4" dataDxfId="1005"/>
    <tableColumn id="5" xr3:uid="{CAFF6089-ABD3-4226-9019-8B56EBB3F202}" uniqueName="5" name="Day" queryTableFieldId="5"/>
    <tableColumn id="6" xr3:uid="{7406F5AD-7BD9-440F-99DF-58AC645F785F}" uniqueName="6" name="Driver" queryTableFieldId="6" dataDxfId="1004"/>
    <tableColumn id="7" xr3:uid="{A14ACC55-91A9-45E7-94CD-5F3E7FCD5CF6}" uniqueName="7" name="Buddy" queryTableFieldId="7" dataDxfId="1003"/>
    <tableColumn id="8" xr3:uid="{FC3C386E-9E08-4300-AE77-9804F793CAF5}" uniqueName="8" name="Vehicle" queryTableFieldId="8" dataDxfId="1002"/>
    <tableColumn id="9" xr3:uid="{61D32EF7-721E-413D-AF9F-E1C1D137E19D}" uniqueName="9" name="Distance (km)" queryTableFieldId="9"/>
    <tableColumn id="10" xr3:uid="{BD995198-E4CD-4BB7-8808-70BC1BC6D309}" uniqueName="10" name="Trip Classify" queryTableFieldId="10" dataDxfId="1001"/>
    <tableColumn id="11" xr3:uid="{79F52EEF-2C11-4BCF-B83F-39BEA3F3DBD5}" uniqueName="11" name="Distance Traveled" queryTableFieldId="11" dataDxfId="1000"/>
    <tableColumn id="12" xr3:uid="{E6410FF4-8FD1-480E-8055-7814E39D2CFD}" uniqueName="12" name="From" queryTableFieldId="12" dataDxfId="999"/>
    <tableColumn id="13" xr3:uid="{2464B4F2-8F46-4AFA-B153-9E2DE4B8FF71}" uniqueName="13" name="To" queryTableFieldId="13" dataDxfId="998"/>
    <tableColumn id="14" xr3:uid="{3B87ED50-AC88-4DD5-BF28-E5EE85765615}" uniqueName="14" name="Goods" queryTableFieldId="14" dataDxfId="997"/>
    <tableColumn id="15" xr3:uid="{D63CF9D7-3511-4098-930C-D891411C6EA3}" uniqueName="15" name="Driver wage/trip" queryTableFieldId="15"/>
    <tableColumn id="16" xr3:uid="{F41D12B9-8EE9-43C5-B87C-FE2B4650F348}" uniqueName="16" name="Buddy wage/trip" queryTableFieldId="16"/>
    <tableColumn id="17" xr3:uid="{0C8E97AF-4EE3-48F4-A6B8-4B59C9413F55}" uniqueName="17" name="Driver Salary" queryTableFieldId="17"/>
    <tableColumn id="18" xr3:uid="{FE002EB8-F156-4584-B661-70DE2E7D9CF6}" uniqueName="18" name="Buddy Salary" queryTableFieldId="18"/>
    <tableColumn id="19" xr3:uid="{E8766100-672F-4CA7-AA27-6B5EF52B7DB9}" uniqueName="19" name="Weight (Tons)" queryTableFieldId="19"/>
    <tableColumn id="20" xr3:uid="{7985DA5B-EF64-4BC7-8DDC-C58F4FCF92B8}" uniqueName="20" name="Hired Transportation" queryTableFieldId="20" dataDxfId="99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3.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B99F4-D6C7-4BAF-B249-713D8076755F}">
  <sheetPr codeName="Sheet1">
    <tabColor rgb="FFE4E6ED"/>
  </sheetPr>
  <dimension ref="A1"/>
  <sheetViews>
    <sheetView topLeftCell="C14" zoomScale="53" zoomScaleNormal="51" zoomScalePageLayoutView="31" workbookViewId="0">
      <selection activeCell="AH26" sqref="AH26"/>
    </sheetView>
  </sheetViews>
  <sheetFormatPr defaultRowHeight="14.5" x14ac:dyDescent="0.35"/>
  <cols>
    <col min="1" max="16384" width="8.7265625" style="1"/>
  </cols>
  <sheetData/>
  <sheetProtection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C5B9C-6BD6-4641-9A25-03A95491CD9F}">
  <sheetPr codeName="Sheet2">
    <tabColor rgb="FFE4E6ED"/>
  </sheetPr>
  <dimension ref="L19:Y57"/>
  <sheetViews>
    <sheetView showGridLines="0" topLeftCell="D12" zoomScale="64" zoomScaleNormal="53" zoomScalePageLayoutView="31" workbookViewId="0">
      <selection activeCell="T42" sqref="T42"/>
    </sheetView>
  </sheetViews>
  <sheetFormatPr defaultRowHeight="14.5" x14ac:dyDescent="0.35"/>
  <cols>
    <col min="1" max="10" width="8.7265625" style="1"/>
    <col min="11" max="11" width="3.453125" style="1" customWidth="1"/>
    <col min="12" max="12" width="13.81640625" style="1" customWidth="1"/>
    <col min="13" max="13" width="15.6328125" style="9" customWidth="1"/>
    <col min="14" max="14" width="32" style="29" customWidth="1"/>
    <col min="15" max="15" width="19.81640625" style="18" customWidth="1"/>
    <col min="16" max="16" width="27.81640625" style="9" customWidth="1"/>
    <col min="17" max="17" width="26.54296875" style="9" customWidth="1"/>
    <col min="18" max="18" width="28.54296875" style="9" customWidth="1"/>
    <col min="19" max="19" width="4.08984375" style="1" customWidth="1"/>
    <col min="20" max="20" width="3.1796875" style="1" customWidth="1"/>
    <col min="21" max="23" width="8.7265625" style="1" hidden="1" customWidth="1"/>
    <col min="24" max="24" width="4.453125" style="1" customWidth="1"/>
    <col min="25" max="25" width="5.1796875" style="1" customWidth="1"/>
    <col min="26" max="26" width="7.7265625" style="1" customWidth="1"/>
    <col min="27" max="16384" width="8.7265625" style="1"/>
  </cols>
  <sheetData>
    <row r="19" spans="12:25" x14ac:dyDescent="0.35">
      <c r="L19" s="11"/>
      <c r="M19" s="24"/>
      <c r="N19" s="30"/>
      <c r="O19" s="19"/>
      <c r="P19" s="24"/>
      <c r="Q19" s="24"/>
      <c r="R19" s="24"/>
      <c r="S19" s="11"/>
      <c r="T19" s="11"/>
      <c r="U19" s="11"/>
      <c r="V19" s="11"/>
      <c r="W19" s="11"/>
      <c r="X19" s="11"/>
      <c r="Y19" s="11"/>
    </row>
    <row r="20" spans="12:25" ht="20.5" x14ac:dyDescent="0.45">
      <c r="L20" s="14"/>
      <c r="M20" s="13" t="s">
        <v>93</v>
      </c>
      <c r="N20" s="31" t="s">
        <v>1</v>
      </c>
      <c r="O20" s="17" t="s">
        <v>5</v>
      </c>
      <c r="P20" s="15" t="s">
        <v>94</v>
      </c>
      <c r="Q20" s="15" t="s">
        <v>11</v>
      </c>
      <c r="R20" s="15" t="s">
        <v>12</v>
      </c>
      <c r="S20" s="11"/>
      <c r="T20" s="11"/>
      <c r="U20" s="11"/>
      <c r="V20" s="11"/>
      <c r="W20" s="11"/>
      <c r="X20" s="11"/>
      <c r="Y20" s="12"/>
    </row>
    <row r="21" spans="12:25" x14ac:dyDescent="0.35">
      <c r="L21" s="11"/>
      <c r="M21" s="28">
        <f>IF(N21&lt;&gt;"",1,"")</f>
        <v>1</v>
      </c>
      <c r="N21" s="32">
        <f>IFERROR(VLOOKUP(Pivot!AT10,Database[#All],3,FALSE),"")</f>
        <v>44835</v>
      </c>
      <c r="O21" s="20" t="str">
        <f>IFERROR(VLOOKUP(Pivot!AT10,Database[#All],7,FALSE),"")</f>
        <v>Jaison</v>
      </c>
      <c r="P21" s="28" t="str">
        <f>IFERROR(VLOOKUP(Pivot!AT10,Database[#All],9,FALSE),"")</f>
        <v>72-1001/1002</v>
      </c>
      <c r="Q21" s="28" t="str">
        <f>IFERROR(VLOOKUP(Pivot!AT10,Database[#All],13,FALSE),"")</f>
        <v>Air Port</v>
      </c>
      <c r="R21" s="28" t="str">
        <f>IFERROR(VLOOKUP(Pivot!AT10,Database[#All],14,FALSE),"")</f>
        <v>X1 Port</v>
      </c>
      <c r="S21" s="11"/>
      <c r="T21" s="11"/>
      <c r="U21" s="11"/>
      <c r="V21" s="11"/>
      <c r="W21" s="11"/>
      <c r="X21" s="11"/>
      <c r="Y21" s="11"/>
    </row>
    <row r="22" spans="12:25" x14ac:dyDescent="0.35">
      <c r="L22" s="11"/>
      <c r="M22" s="25">
        <f>IF(N22&lt;&gt;"",M21+1,"")</f>
        <v>2</v>
      </c>
      <c r="N22" s="32">
        <f>IFERROR(VLOOKUP(Pivot!AT11,Database[#All],3,FALSE),"")</f>
        <v>44835</v>
      </c>
      <c r="O22" s="20" t="str">
        <f>IFERROR(VLOOKUP(Pivot!AT11,Database[#All],7,FALSE),"")</f>
        <v>Jaison</v>
      </c>
      <c r="P22" s="28" t="str">
        <f>IFERROR(VLOOKUP(Pivot!AT11,Database[#All],9,FALSE),"")</f>
        <v>72-1001/1002</v>
      </c>
      <c r="Q22" s="28" t="str">
        <f>IFERROR(VLOOKUP(Pivot!AT11,Database[#All],13,FALSE),"")</f>
        <v>Air Port</v>
      </c>
      <c r="R22" s="28" t="str">
        <f>IFERROR(VLOOKUP(Pivot!AT11,Database[#All],14,FALSE),"")</f>
        <v>X1 Port</v>
      </c>
      <c r="S22" s="11"/>
      <c r="T22" s="11"/>
      <c r="U22" s="11"/>
      <c r="V22" s="11"/>
      <c r="W22" s="11"/>
      <c r="X22" s="11"/>
      <c r="Y22" s="11"/>
    </row>
    <row r="23" spans="12:25" x14ac:dyDescent="0.35">
      <c r="L23" s="11"/>
      <c r="M23" s="25">
        <f t="shared" ref="M23:M44" si="0">IF(N23&lt;&gt;"",M22+1,"")</f>
        <v>3</v>
      </c>
      <c r="N23" s="32">
        <f>IFERROR(VLOOKUP(Pivot!AT12,Database[#All],3,FALSE),"")</f>
        <v>44713</v>
      </c>
      <c r="O23" s="20" t="str">
        <f>IFERROR(VLOOKUP(Pivot!AT12,Database[#All],7,FALSE),"")</f>
        <v>Jaison</v>
      </c>
      <c r="P23" s="28" t="str">
        <f>IFERROR(VLOOKUP(Pivot!AT12,Database[#All],9,FALSE),"")</f>
        <v>72-1001/1002</v>
      </c>
      <c r="Q23" s="28" t="str">
        <f>IFERROR(VLOOKUP(Pivot!AT12,Database[#All],13,FALSE),"")</f>
        <v>Alex</v>
      </c>
      <c r="R23" s="28" t="str">
        <f>IFERROR(VLOOKUP(Pivot!AT12,Database[#All],14,FALSE),"")</f>
        <v>Top glove</v>
      </c>
      <c r="S23" s="11"/>
      <c r="T23" s="11"/>
      <c r="U23" s="11"/>
      <c r="V23" s="11"/>
      <c r="W23" s="11"/>
      <c r="X23" s="11"/>
      <c r="Y23" s="11"/>
    </row>
    <row r="24" spans="12:25" x14ac:dyDescent="0.35">
      <c r="L24" s="11"/>
      <c r="M24" s="25">
        <f t="shared" si="0"/>
        <v>4</v>
      </c>
      <c r="N24" s="32">
        <f>IFERROR(VLOOKUP(Pivot!AT13,Database[#All],3,FALSE),"")</f>
        <v>44713</v>
      </c>
      <c r="O24" s="20" t="str">
        <f>IFERROR(VLOOKUP(Pivot!AT13,Database[#All],7,FALSE),"")</f>
        <v>Jaison</v>
      </c>
      <c r="P24" s="28" t="str">
        <f>IFERROR(VLOOKUP(Pivot!AT13,Database[#All],9,FALSE),"")</f>
        <v>72-1001/1002</v>
      </c>
      <c r="Q24" s="28" t="str">
        <f>IFERROR(VLOOKUP(Pivot!AT13,Database[#All],13,FALSE),"")</f>
        <v>Alex</v>
      </c>
      <c r="R24" s="28" t="str">
        <f>IFERROR(VLOOKUP(Pivot!AT13,Database[#All],14,FALSE),"")</f>
        <v>Top glove</v>
      </c>
      <c r="S24" s="11"/>
      <c r="T24" s="11"/>
      <c r="U24" s="11"/>
      <c r="V24" s="11"/>
      <c r="W24" s="11"/>
      <c r="X24" s="11"/>
      <c r="Y24" s="11"/>
    </row>
    <row r="25" spans="12:25" x14ac:dyDescent="0.35">
      <c r="L25" s="11"/>
      <c r="M25" s="25">
        <f t="shared" si="0"/>
        <v>5</v>
      </c>
      <c r="N25" s="32">
        <f>IFERROR(VLOOKUP(Pivot!AT14,Database[#All],3,FALSE),"")</f>
        <v>44774</v>
      </c>
      <c r="O25" s="20" t="str">
        <f>IFERROR(VLOOKUP(Pivot!AT14,Database[#All],7,FALSE),"")</f>
        <v>Jaison</v>
      </c>
      <c r="P25" s="28" t="str">
        <f>IFERROR(VLOOKUP(Pivot!AT14,Database[#All],9,FALSE),"")</f>
        <v>72-1001/1002</v>
      </c>
      <c r="Q25" s="28" t="str">
        <f>IFERROR(VLOOKUP(Pivot!AT14,Database[#All],13,FALSE),"")</f>
        <v>Gidec</v>
      </c>
      <c r="R25" s="28" t="str">
        <f>IFERROR(VLOOKUP(Pivot!AT14,Database[#All],14,FALSE),"")</f>
        <v>Safeskin</v>
      </c>
      <c r="S25" s="11"/>
      <c r="T25" s="11"/>
      <c r="U25" s="11"/>
      <c r="V25" s="11"/>
      <c r="W25" s="11"/>
      <c r="X25" s="11"/>
      <c r="Y25" s="11"/>
    </row>
    <row r="26" spans="12:25" x14ac:dyDescent="0.35">
      <c r="L26" s="11"/>
      <c r="M26" s="25">
        <f t="shared" si="0"/>
        <v>6</v>
      </c>
      <c r="N26" s="32">
        <f>IFERROR(VLOOKUP(Pivot!AT15,Database[#All],3,FALSE),"")</f>
        <v>44774</v>
      </c>
      <c r="O26" s="20" t="str">
        <f>IFERROR(VLOOKUP(Pivot!AT15,Database[#All],7,FALSE),"")</f>
        <v>Jaison</v>
      </c>
      <c r="P26" s="28" t="str">
        <f>IFERROR(VLOOKUP(Pivot!AT15,Database[#All],9,FALSE),"")</f>
        <v>72-1001/1002</v>
      </c>
      <c r="Q26" s="28" t="str">
        <f>IFERROR(VLOOKUP(Pivot!AT15,Database[#All],13,FALSE),"")</f>
        <v>Gidec</v>
      </c>
      <c r="R26" s="28" t="str">
        <f>IFERROR(VLOOKUP(Pivot!AT15,Database[#All],14,FALSE),"")</f>
        <v>Safeskin</v>
      </c>
      <c r="S26" s="11"/>
      <c r="T26" s="11"/>
      <c r="U26" s="11"/>
      <c r="V26" s="11"/>
      <c r="W26" s="11"/>
      <c r="X26" s="11"/>
      <c r="Y26" s="11"/>
    </row>
    <row r="27" spans="12:25" x14ac:dyDescent="0.35">
      <c r="L27" s="11"/>
      <c r="M27" s="25">
        <f t="shared" si="0"/>
        <v>7</v>
      </c>
      <c r="N27" s="32">
        <f>IFERROR(VLOOKUP(Pivot!AT16,Database[#All],3,FALSE),"")</f>
        <v>44621</v>
      </c>
      <c r="O27" s="20" t="str">
        <f>IFERROR(VLOOKUP(Pivot!AT16,Database[#All],7,FALSE),"")</f>
        <v>Antoni</v>
      </c>
      <c r="P27" s="28" t="str">
        <f>IFERROR(VLOOKUP(Pivot!AT16,Database[#All],9,FALSE),"")</f>
        <v>72-0466/0467</v>
      </c>
      <c r="Q27" s="28" t="str">
        <f>IFERROR(VLOOKUP(Pivot!AT16,Database[#All],13,FALSE),"")</f>
        <v>Gidec</v>
      </c>
      <c r="R27" s="28" t="str">
        <f>IFERROR(VLOOKUP(Pivot!AT16,Database[#All],14,FALSE),"")</f>
        <v>Suies</v>
      </c>
      <c r="S27" s="11"/>
      <c r="T27" s="11"/>
      <c r="U27" s="11"/>
      <c r="V27" s="11"/>
      <c r="W27" s="11"/>
      <c r="X27" s="11"/>
      <c r="Y27" s="11"/>
    </row>
    <row r="28" spans="12:25" x14ac:dyDescent="0.35">
      <c r="L28" s="11"/>
      <c r="M28" s="25">
        <f t="shared" si="0"/>
        <v>8</v>
      </c>
      <c r="N28" s="32">
        <f>IFERROR(VLOOKUP(Pivot!AT17,Database[#All],3,FALSE),"")</f>
        <v>44621</v>
      </c>
      <c r="O28" s="20" t="str">
        <f>IFERROR(VLOOKUP(Pivot!AT17,Database[#All],7,FALSE),"")</f>
        <v>Antoni</v>
      </c>
      <c r="P28" s="28" t="str">
        <f>IFERROR(VLOOKUP(Pivot!AT17,Database[#All],9,FALSE),"")</f>
        <v>72-0466/0467</v>
      </c>
      <c r="Q28" s="28" t="str">
        <f>IFERROR(VLOOKUP(Pivot!AT17,Database[#All],13,FALSE),"")</f>
        <v>Gidec</v>
      </c>
      <c r="R28" s="28" t="str">
        <f>IFERROR(VLOOKUP(Pivot!AT17,Database[#All],14,FALSE),"")</f>
        <v>Suies</v>
      </c>
      <c r="S28" s="11"/>
      <c r="T28" s="11"/>
      <c r="U28" s="11"/>
      <c r="V28" s="11"/>
      <c r="W28" s="11"/>
      <c r="X28" s="11"/>
      <c r="Y28" s="11"/>
    </row>
    <row r="29" spans="12:25" x14ac:dyDescent="0.35">
      <c r="L29" s="11"/>
      <c r="M29" s="25">
        <f t="shared" si="0"/>
        <v>9</v>
      </c>
      <c r="N29" s="32">
        <f>IFERROR(VLOOKUP(Pivot!AT18,Database[#All],3,FALSE),"")</f>
        <v>44743</v>
      </c>
      <c r="O29" s="20" t="str">
        <f>IFERROR(VLOOKUP(Pivot!AT18,Database[#All],7,FALSE),"")</f>
        <v>Antoni</v>
      </c>
      <c r="P29" s="28" t="str">
        <f>IFERROR(VLOOKUP(Pivot!AT18,Database[#All],9,FALSE),"")</f>
        <v>72-0466/0467</v>
      </c>
      <c r="Q29" s="28" t="str">
        <f>IFERROR(VLOOKUP(Pivot!AT18,Database[#All],13,FALSE),"")</f>
        <v>Giza</v>
      </c>
      <c r="R29" s="28" t="str">
        <f>IFERROR(VLOOKUP(Pivot!AT18,Database[#All],14,FALSE),"")</f>
        <v>X1 Port</v>
      </c>
      <c r="S29" s="11"/>
      <c r="T29" s="11"/>
      <c r="U29" s="11"/>
      <c r="V29" s="11"/>
      <c r="W29" s="11"/>
      <c r="X29" s="11"/>
      <c r="Y29" s="11"/>
    </row>
    <row r="30" spans="12:25" x14ac:dyDescent="0.35">
      <c r="L30" s="11"/>
      <c r="M30" s="25">
        <f t="shared" si="0"/>
        <v>10</v>
      </c>
      <c r="N30" s="32">
        <f>IFERROR(VLOOKUP(Pivot!AT19,Database[#All],3,FALSE),"")</f>
        <v>44743</v>
      </c>
      <c r="O30" s="20" t="str">
        <f>IFERROR(VLOOKUP(Pivot!AT19,Database[#All],7,FALSE),"")</f>
        <v>Antoni</v>
      </c>
      <c r="P30" s="28" t="str">
        <f>IFERROR(VLOOKUP(Pivot!AT19,Database[#All],9,FALSE),"")</f>
        <v>72-0466/0467</v>
      </c>
      <c r="Q30" s="28" t="str">
        <f>IFERROR(VLOOKUP(Pivot!AT19,Database[#All],13,FALSE),"")</f>
        <v>Giza</v>
      </c>
      <c r="R30" s="28" t="str">
        <f>IFERROR(VLOOKUP(Pivot!AT19,Database[#All],14,FALSE),"")</f>
        <v>X1 Port</v>
      </c>
      <c r="S30" s="11"/>
      <c r="T30" s="11"/>
      <c r="U30" s="11"/>
      <c r="V30" s="11"/>
      <c r="W30" s="11"/>
      <c r="X30" s="11"/>
      <c r="Y30" s="11"/>
    </row>
    <row r="31" spans="12:25" x14ac:dyDescent="0.35">
      <c r="L31" s="11"/>
      <c r="M31" s="25">
        <f t="shared" si="0"/>
        <v>11</v>
      </c>
      <c r="N31" s="32">
        <f>IFERROR(VLOOKUP(Pivot!AT20,Database[#All],3,FALSE),"")</f>
        <v>44593</v>
      </c>
      <c r="O31" s="20" t="str">
        <f>IFERROR(VLOOKUP(Pivot!AT20,Database[#All],7,FALSE),"")</f>
        <v>Jaison</v>
      </c>
      <c r="P31" s="28" t="str">
        <f>IFERROR(VLOOKUP(Pivot!AT20,Database[#All],9,FALSE),"")</f>
        <v>72-1001/1002</v>
      </c>
      <c r="Q31" s="28" t="str">
        <f>IFERROR(VLOOKUP(Pivot!AT20,Database[#All],13,FALSE),"")</f>
        <v>Port Said</v>
      </c>
      <c r="R31" s="28" t="str">
        <f>IFERROR(VLOOKUP(Pivot!AT20,Database[#All],14,FALSE),"")</f>
        <v>Safeskin</v>
      </c>
      <c r="S31" s="11"/>
      <c r="T31" s="11"/>
      <c r="U31" s="11"/>
      <c r="V31" s="11"/>
      <c r="W31" s="11"/>
      <c r="X31" s="11"/>
      <c r="Y31" s="11"/>
    </row>
    <row r="32" spans="12:25" x14ac:dyDescent="0.35">
      <c r="L32" s="11"/>
      <c r="M32" s="25">
        <f t="shared" si="0"/>
        <v>12</v>
      </c>
      <c r="N32" s="32">
        <f>IFERROR(VLOOKUP(Pivot!AT21,Database[#All],3,FALSE),"")</f>
        <v>44593</v>
      </c>
      <c r="O32" s="20" t="str">
        <f>IFERROR(VLOOKUP(Pivot!AT21,Database[#All],7,FALSE),"")</f>
        <v>Jaison</v>
      </c>
      <c r="P32" s="28" t="str">
        <f>IFERROR(VLOOKUP(Pivot!AT21,Database[#All],9,FALSE),"")</f>
        <v>72-1001/1002</v>
      </c>
      <c r="Q32" s="28" t="str">
        <f>IFERROR(VLOOKUP(Pivot!AT21,Database[#All],13,FALSE),"")</f>
        <v>Port Said</v>
      </c>
      <c r="R32" s="28" t="str">
        <f>IFERROR(VLOOKUP(Pivot!AT21,Database[#All],14,FALSE),"")</f>
        <v>Safeskin</v>
      </c>
      <c r="S32" s="11"/>
      <c r="T32" s="11"/>
      <c r="U32" s="11"/>
      <c r="V32" s="11"/>
      <c r="W32" s="11"/>
      <c r="X32" s="11"/>
      <c r="Y32" s="11"/>
    </row>
    <row r="33" spans="12:25" x14ac:dyDescent="0.35">
      <c r="L33" s="11"/>
      <c r="M33" s="25">
        <f t="shared" si="0"/>
        <v>13</v>
      </c>
      <c r="N33" s="32">
        <f>IFERROR(VLOOKUP(Pivot!AT22,Database[#All],3,FALSE),"")</f>
        <v>44896</v>
      </c>
      <c r="O33" s="20" t="str">
        <f>IFERROR(VLOOKUP(Pivot!AT22,Database[#All],7,FALSE),"")</f>
        <v>Jaison</v>
      </c>
      <c r="P33" s="28" t="str">
        <f>IFERROR(VLOOKUP(Pivot!AT22,Database[#All],9,FALSE),"")</f>
        <v>72-1001/1002</v>
      </c>
      <c r="Q33" s="28" t="str">
        <f>IFERROR(VLOOKUP(Pivot!AT22,Database[#All],13,FALSE),"")</f>
        <v>PT</v>
      </c>
      <c r="R33" s="28" t="str">
        <f>IFERROR(VLOOKUP(Pivot!AT22,Database[#All],14,FALSE),"")</f>
        <v>Safeskin</v>
      </c>
      <c r="S33" s="11"/>
      <c r="T33" s="11"/>
      <c r="U33" s="11"/>
      <c r="V33" s="11"/>
      <c r="W33" s="11"/>
      <c r="X33" s="11"/>
      <c r="Y33" s="11"/>
    </row>
    <row r="34" spans="12:25" x14ac:dyDescent="0.35">
      <c r="L34" s="11"/>
      <c r="M34" s="25">
        <f t="shared" si="0"/>
        <v>14</v>
      </c>
      <c r="N34" s="32">
        <f>IFERROR(VLOOKUP(Pivot!AT23,Database[#All],3,FALSE),"")</f>
        <v>44835</v>
      </c>
      <c r="O34" s="20" t="str">
        <f>IFERROR(VLOOKUP(Pivot!AT23,Database[#All],7,FALSE),"")</f>
        <v>Jaison</v>
      </c>
      <c r="P34" s="28" t="str">
        <f>IFERROR(VLOOKUP(Pivot!AT23,Database[#All],9,FALSE),"")</f>
        <v>72-1001/1002</v>
      </c>
      <c r="Q34" s="28" t="str">
        <f>IFERROR(VLOOKUP(Pivot!AT23,Database[#All],13,FALSE),"")</f>
        <v>PT</v>
      </c>
      <c r="R34" s="28" t="str">
        <f>IFERROR(VLOOKUP(Pivot!AT23,Database[#All],14,FALSE),"")</f>
        <v>Safeskin</v>
      </c>
      <c r="S34" s="11"/>
      <c r="T34" s="11"/>
      <c r="U34" s="11"/>
      <c r="V34" s="11"/>
      <c r="W34" s="11"/>
      <c r="X34" s="11"/>
      <c r="Y34" s="11"/>
    </row>
    <row r="35" spans="12:25" x14ac:dyDescent="0.35">
      <c r="L35" s="11"/>
      <c r="M35" s="25">
        <f t="shared" si="0"/>
        <v>15</v>
      </c>
      <c r="N35" s="32">
        <f>IFERROR(VLOOKUP(Pivot!AT24,Database[#All],3,FALSE),"")</f>
        <v>44774</v>
      </c>
      <c r="O35" s="20" t="str">
        <f>IFERROR(VLOOKUP(Pivot!AT24,Database[#All],7,FALSE),"")</f>
        <v>Antoni</v>
      </c>
      <c r="P35" s="28" t="str">
        <f>IFERROR(VLOOKUP(Pivot!AT24,Database[#All],9,FALSE),"")</f>
        <v>72-0466/0467</v>
      </c>
      <c r="Q35" s="28" t="str">
        <f>IFERROR(VLOOKUP(Pivot!AT24,Database[#All],13,FALSE),"")</f>
        <v>Safeskin</v>
      </c>
      <c r="R35" s="28" t="str">
        <f>IFERROR(VLOOKUP(Pivot!AT24,Database[#All],14,FALSE),"")</f>
        <v>Mina</v>
      </c>
      <c r="S35" s="11"/>
      <c r="T35" s="11"/>
      <c r="U35" s="11"/>
      <c r="V35" s="11"/>
      <c r="W35" s="11"/>
      <c r="X35" s="11"/>
      <c r="Y35" s="11"/>
    </row>
    <row r="36" spans="12:25" x14ac:dyDescent="0.35">
      <c r="L36" s="11"/>
      <c r="M36" s="25">
        <f t="shared" si="0"/>
        <v>16</v>
      </c>
      <c r="N36" s="32">
        <f>IFERROR(VLOOKUP(Pivot!AT25,Database[#All],3,FALSE),"")</f>
        <v>44805</v>
      </c>
      <c r="O36" s="20" t="str">
        <f>IFERROR(VLOOKUP(Pivot!AT25,Database[#All],7,FALSE),"")</f>
        <v>Antoni</v>
      </c>
      <c r="P36" s="28" t="str">
        <f>IFERROR(VLOOKUP(Pivot!AT25,Database[#All],9,FALSE),"")</f>
        <v>72-0466/0467</v>
      </c>
      <c r="Q36" s="28" t="str">
        <f>IFERROR(VLOOKUP(Pivot!AT25,Database[#All],13,FALSE),"")</f>
        <v>Safeskin</v>
      </c>
      <c r="R36" s="28" t="str">
        <f>IFERROR(VLOOKUP(Pivot!AT25,Database[#All],14,FALSE),"")</f>
        <v>Mina</v>
      </c>
      <c r="S36" s="11"/>
      <c r="T36" s="11"/>
      <c r="U36" s="11"/>
      <c r="V36" s="11"/>
      <c r="W36" s="11"/>
      <c r="X36" s="11"/>
      <c r="Y36" s="11"/>
    </row>
    <row r="37" spans="12:25" x14ac:dyDescent="0.35">
      <c r="L37" s="11"/>
      <c r="M37" s="25">
        <f t="shared" si="0"/>
        <v>17</v>
      </c>
      <c r="N37" s="32">
        <f>IFERROR(VLOOKUP(Pivot!AT26,Database[#All],3,FALSE),"")</f>
        <v>44621</v>
      </c>
      <c r="O37" s="20" t="str">
        <f>IFERROR(VLOOKUP(Pivot!AT26,Database[#All],7,FALSE),"")</f>
        <v>Jaison</v>
      </c>
      <c r="P37" s="28" t="str">
        <f>IFERROR(VLOOKUP(Pivot!AT26,Database[#All],9,FALSE),"")</f>
        <v>72-1001/1002</v>
      </c>
      <c r="Q37" s="28" t="str">
        <f>IFERROR(VLOOKUP(Pivot!AT26,Database[#All],13,FALSE),"")</f>
        <v>Safeskin</v>
      </c>
      <c r="R37" s="28" t="str">
        <f>IFERROR(VLOOKUP(Pivot!AT26,Database[#All],14,FALSE),"")</f>
        <v>X1 Port</v>
      </c>
      <c r="S37" s="11"/>
      <c r="T37" s="11"/>
      <c r="U37" s="11"/>
      <c r="V37" s="11"/>
      <c r="W37" s="11"/>
      <c r="X37" s="11"/>
      <c r="Y37" s="11"/>
    </row>
    <row r="38" spans="12:25" x14ac:dyDescent="0.35">
      <c r="L38" s="11"/>
      <c r="M38" s="25">
        <f t="shared" si="0"/>
        <v>18</v>
      </c>
      <c r="N38" s="32">
        <f>IFERROR(VLOOKUP(Pivot!AT27,Database[#All],3,FALSE),"")</f>
        <v>44652</v>
      </c>
      <c r="O38" s="20" t="str">
        <f>IFERROR(VLOOKUP(Pivot!AT27,Database[#All],7,FALSE),"")</f>
        <v>Jaison</v>
      </c>
      <c r="P38" s="28" t="str">
        <f>IFERROR(VLOOKUP(Pivot!AT27,Database[#All],9,FALSE),"")</f>
        <v>72-1001/1002</v>
      </c>
      <c r="Q38" s="28" t="str">
        <f>IFERROR(VLOOKUP(Pivot!AT27,Database[#All],13,FALSE),"")</f>
        <v>Safeskin</v>
      </c>
      <c r="R38" s="28" t="str">
        <f>IFERROR(VLOOKUP(Pivot!AT27,Database[#All],14,FALSE),"")</f>
        <v>X1 Port</v>
      </c>
      <c r="S38" s="11"/>
      <c r="T38" s="11"/>
      <c r="U38" s="11"/>
      <c r="V38" s="11"/>
      <c r="W38" s="11"/>
      <c r="X38" s="11"/>
      <c r="Y38" s="11"/>
    </row>
    <row r="39" spans="12:25" x14ac:dyDescent="0.35">
      <c r="L39" s="11"/>
      <c r="M39" s="25">
        <f t="shared" si="0"/>
        <v>19</v>
      </c>
      <c r="N39" s="32">
        <f>IFERROR(VLOOKUP(Pivot!AT28,Database[#All],3,FALSE),"")</f>
        <v>44621</v>
      </c>
      <c r="O39" s="20" t="str">
        <f>IFERROR(VLOOKUP(Pivot!AT28,Database[#All],7,FALSE),"")</f>
        <v>Antoni</v>
      </c>
      <c r="P39" s="28" t="str">
        <f>IFERROR(VLOOKUP(Pivot!AT28,Database[#All],9,FALSE),"")</f>
        <v>72-0466/0467</v>
      </c>
      <c r="Q39" s="28" t="str">
        <f>IFERROR(VLOOKUP(Pivot!AT28,Database[#All],13,FALSE),"")</f>
        <v>Top glove</v>
      </c>
      <c r="R39" s="28" t="str">
        <f>IFERROR(VLOOKUP(Pivot!AT28,Database[#All],14,FALSE),"")</f>
        <v>X1 Port</v>
      </c>
      <c r="S39" s="11"/>
      <c r="T39" s="11"/>
      <c r="U39" s="11"/>
      <c r="V39" s="11"/>
      <c r="W39" s="11"/>
      <c r="X39" s="11"/>
      <c r="Y39" s="11"/>
    </row>
    <row r="40" spans="12:25" x14ac:dyDescent="0.35">
      <c r="L40" s="11"/>
      <c r="M40" s="25">
        <f t="shared" si="0"/>
        <v>20</v>
      </c>
      <c r="N40" s="32">
        <f>IFERROR(VLOOKUP(Pivot!AT29,Database[#All],3,FALSE),"")</f>
        <v>44682</v>
      </c>
      <c r="O40" s="20" t="str">
        <f>IFERROR(VLOOKUP(Pivot!AT29,Database[#All],7,FALSE),"")</f>
        <v>Antoni</v>
      </c>
      <c r="P40" s="28" t="str">
        <f>IFERROR(VLOOKUP(Pivot!AT29,Database[#All],9,FALSE),"")</f>
        <v>72-0466/0467</v>
      </c>
      <c r="Q40" s="28" t="str">
        <f>IFERROR(VLOOKUP(Pivot!AT29,Database[#All],13,FALSE),"")</f>
        <v>Top glove</v>
      </c>
      <c r="R40" s="28" t="str">
        <f>IFERROR(VLOOKUP(Pivot!AT29,Database[#All],14,FALSE),"")</f>
        <v>X1 Port</v>
      </c>
      <c r="S40" s="11"/>
      <c r="T40" s="11"/>
      <c r="U40" s="11"/>
      <c r="V40" s="11"/>
      <c r="W40" s="11"/>
      <c r="X40" s="11"/>
      <c r="Y40" s="11"/>
    </row>
    <row r="41" spans="12:25" x14ac:dyDescent="0.35">
      <c r="L41" s="11"/>
      <c r="M41" s="25">
        <f t="shared" si="0"/>
        <v>21</v>
      </c>
      <c r="N41" s="32">
        <f>IFERROR(VLOOKUP(Pivot!AT30,Database[#All],3,FALSE),"")</f>
        <v>44562</v>
      </c>
      <c r="O41" s="20" t="str">
        <f>IFERROR(VLOOKUP(Pivot!AT30,Database[#All],7,FALSE),"")</f>
        <v>Antoni</v>
      </c>
      <c r="P41" s="28" t="str">
        <f>IFERROR(VLOOKUP(Pivot!AT30,Database[#All],9,FALSE),"")</f>
        <v>72-0466/0467</v>
      </c>
      <c r="Q41" s="28" t="str">
        <f>IFERROR(VLOOKUP(Pivot!AT30,Database[#All],13,FALSE),"")</f>
        <v>Xunthai</v>
      </c>
      <c r="R41" s="28" t="str">
        <f>IFERROR(VLOOKUP(Pivot!AT30,Database[#All],14,FALSE),"")</f>
        <v>Gidec</v>
      </c>
      <c r="S41" s="11"/>
      <c r="T41" s="11"/>
      <c r="U41" s="11"/>
      <c r="V41" s="11"/>
      <c r="W41" s="11"/>
      <c r="X41" s="11"/>
      <c r="Y41" s="11"/>
    </row>
    <row r="42" spans="12:25" x14ac:dyDescent="0.35">
      <c r="L42" s="11"/>
      <c r="M42" s="25">
        <f t="shared" si="0"/>
        <v>22</v>
      </c>
      <c r="N42" s="32">
        <f>IFERROR(VLOOKUP(Pivot!AT31,Database[#All],3,FALSE),"")</f>
        <v>44866</v>
      </c>
      <c r="O42" s="20" t="str">
        <f>IFERROR(VLOOKUP(Pivot!AT31,Database[#All],7,FALSE),"")</f>
        <v>Antoni</v>
      </c>
      <c r="P42" s="28" t="str">
        <f>IFERROR(VLOOKUP(Pivot!AT31,Database[#All],9,FALSE),"")</f>
        <v>72-0466/0467</v>
      </c>
      <c r="Q42" s="28" t="str">
        <f>IFERROR(VLOOKUP(Pivot!AT31,Database[#All],13,FALSE),"")</f>
        <v>Xunthai</v>
      </c>
      <c r="R42" s="28" t="str">
        <f>IFERROR(VLOOKUP(Pivot!AT31,Database[#All],14,FALSE),"")</f>
        <v>Gidec</v>
      </c>
      <c r="S42" s="11"/>
      <c r="T42" s="11"/>
      <c r="U42" s="11"/>
      <c r="V42" s="11"/>
      <c r="W42" s="11"/>
      <c r="X42" s="11"/>
      <c r="Y42" s="11"/>
    </row>
    <row r="43" spans="12:25" x14ac:dyDescent="0.35">
      <c r="L43" s="11"/>
      <c r="M43" s="25">
        <f t="shared" si="0"/>
        <v>23</v>
      </c>
      <c r="N43" s="32">
        <f>IFERROR(VLOOKUP(Pivot!AT32,Database[#All],3,FALSE),"")</f>
        <v>44562</v>
      </c>
      <c r="O43" s="20" t="str">
        <f>IFERROR(VLOOKUP(Pivot!AT32,Database[#All],7,FALSE),"")</f>
        <v>Antoni</v>
      </c>
      <c r="P43" s="28" t="str">
        <f>IFERROR(VLOOKUP(Pivot!AT32,Database[#All],9,FALSE),"")</f>
        <v>72-0466/0467</v>
      </c>
      <c r="Q43" s="28" t="str">
        <f>IFERROR(VLOOKUP(Pivot!AT32,Database[#All],13,FALSE),"")</f>
        <v>Xunthai</v>
      </c>
      <c r="R43" s="28" t="str">
        <f>IFERROR(VLOOKUP(Pivot!AT32,Database[#All],14,FALSE),"")</f>
        <v>Gidec</v>
      </c>
      <c r="S43" s="11"/>
      <c r="T43" s="11"/>
      <c r="U43" s="11"/>
      <c r="V43" s="11"/>
      <c r="W43" s="11"/>
      <c r="X43" s="11"/>
      <c r="Y43" s="11"/>
    </row>
    <row r="44" spans="12:25" x14ac:dyDescent="0.35">
      <c r="L44" s="11"/>
      <c r="M44" s="25">
        <f t="shared" si="0"/>
        <v>24</v>
      </c>
      <c r="N44" s="32">
        <f>IFERROR(VLOOKUP(Pivot!AT33,Database[#All],3,FALSE),"")</f>
        <v>44835</v>
      </c>
      <c r="O44" s="20" t="str">
        <f>IFERROR(VLOOKUP(Pivot!AT33,Database[#All],7,FALSE),"")</f>
        <v>Antoni</v>
      </c>
      <c r="P44" s="28" t="str">
        <f>IFERROR(VLOOKUP(Pivot!AT33,Database[#All],9,FALSE),"")</f>
        <v>72-0466/0467</v>
      </c>
      <c r="Q44" s="28" t="str">
        <f>IFERROR(VLOOKUP(Pivot!AT33,Database[#All],13,FALSE),"")</f>
        <v>Xunthai</v>
      </c>
      <c r="R44" s="28" t="str">
        <f>IFERROR(VLOOKUP(Pivot!AT33,Database[#All],14,FALSE),"")</f>
        <v>Gidec</v>
      </c>
      <c r="S44" s="11"/>
      <c r="T44" s="11"/>
      <c r="U44" s="11"/>
      <c r="V44" s="11"/>
      <c r="W44" s="11"/>
      <c r="X44" s="11"/>
      <c r="Y44" s="11"/>
    </row>
    <row r="45" spans="12:25" x14ac:dyDescent="0.35">
      <c r="L45" s="11"/>
      <c r="M45" s="25"/>
      <c r="N45" s="32"/>
      <c r="O45" s="21"/>
      <c r="P45" s="25"/>
      <c r="Q45" s="25"/>
      <c r="R45" s="25"/>
      <c r="S45" s="11"/>
      <c r="T45" s="11"/>
      <c r="U45" s="11"/>
      <c r="V45" s="11"/>
      <c r="W45" s="11"/>
      <c r="X45" s="11"/>
      <c r="Y45" s="11"/>
    </row>
    <row r="46" spans="12:25" x14ac:dyDescent="0.35">
      <c r="L46" s="11"/>
      <c r="M46" s="25"/>
      <c r="N46" s="32"/>
      <c r="O46" s="21"/>
      <c r="P46" s="25"/>
      <c r="Q46" s="25"/>
      <c r="R46" s="25"/>
      <c r="S46" s="11"/>
      <c r="T46" s="11"/>
      <c r="U46" s="11"/>
      <c r="V46" s="11"/>
      <c r="W46" s="11"/>
      <c r="X46" s="11"/>
      <c r="Y46" s="11"/>
    </row>
    <row r="47" spans="12:25" x14ac:dyDescent="0.35">
      <c r="L47" s="11"/>
      <c r="M47" s="25"/>
      <c r="N47" s="32"/>
      <c r="O47" s="21"/>
      <c r="P47" s="25"/>
      <c r="Q47" s="25"/>
      <c r="R47" s="25"/>
      <c r="S47" s="11"/>
      <c r="T47" s="11"/>
      <c r="U47" s="11"/>
      <c r="V47" s="11"/>
      <c r="W47" s="11"/>
      <c r="X47" s="11"/>
      <c r="Y47" s="11"/>
    </row>
    <row r="48" spans="12:25" x14ac:dyDescent="0.35">
      <c r="L48" s="11"/>
      <c r="M48" s="25"/>
      <c r="N48" s="32"/>
      <c r="O48" s="21"/>
      <c r="P48" s="25"/>
      <c r="Q48" s="25"/>
      <c r="R48" s="25"/>
      <c r="S48" s="11"/>
      <c r="T48" s="11"/>
      <c r="U48" s="11"/>
      <c r="V48" s="11"/>
      <c r="W48" s="11"/>
      <c r="X48" s="11"/>
      <c r="Y48" s="11"/>
    </row>
    <row r="49" spans="12:25" x14ac:dyDescent="0.35">
      <c r="L49" s="11"/>
      <c r="M49" s="25"/>
      <c r="N49" s="32"/>
      <c r="O49" s="21"/>
      <c r="P49" s="25"/>
      <c r="Q49" s="25"/>
      <c r="R49" s="25"/>
      <c r="S49" s="11"/>
      <c r="T49" s="11"/>
      <c r="U49" s="11"/>
      <c r="V49" s="11"/>
      <c r="W49" s="11"/>
      <c r="X49" s="11"/>
      <c r="Y49" s="11"/>
    </row>
    <row r="50" spans="12:25" x14ac:dyDescent="0.35">
      <c r="L50" s="11"/>
      <c r="M50" s="25"/>
      <c r="N50" s="32"/>
      <c r="O50" s="21"/>
      <c r="P50" s="25"/>
      <c r="Q50" s="25"/>
      <c r="R50" s="25"/>
      <c r="S50" s="11"/>
      <c r="T50" s="11"/>
      <c r="U50" s="11"/>
      <c r="V50" s="11"/>
      <c r="W50" s="11"/>
      <c r="X50" s="11"/>
      <c r="Y50" s="11"/>
    </row>
    <row r="51" spans="12:25" x14ac:dyDescent="0.35">
      <c r="L51" s="11"/>
      <c r="M51" s="25"/>
      <c r="N51" s="32"/>
      <c r="O51" s="21"/>
      <c r="P51" s="25"/>
      <c r="Q51" s="25"/>
      <c r="R51" s="25"/>
      <c r="S51" s="11"/>
      <c r="T51" s="11"/>
      <c r="U51" s="11"/>
      <c r="V51" s="11"/>
      <c r="W51" s="11"/>
      <c r="X51" s="11"/>
      <c r="Y51" s="11"/>
    </row>
    <row r="52" spans="12:25" x14ac:dyDescent="0.35">
      <c r="L52" s="11"/>
      <c r="M52" s="25"/>
      <c r="N52" s="33"/>
      <c r="O52" s="21"/>
      <c r="P52" s="25"/>
      <c r="Q52" s="25"/>
      <c r="R52" s="25"/>
      <c r="S52" s="11"/>
      <c r="T52" s="11"/>
      <c r="U52" s="11"/>
      <c r="V52" s="11"/>
      <c r="W52" s="11"/>
      <c r="X52" s="11"/>
      <c r="Y52" s="11"/>
    </row>
    <row r="53" spans="12:25" x14ac:dyDescent="0.35">
      <c r="L53" s="11"/>
      <c r="M53" s="25"/>
      <c r="N53" s="33"/>
      <c r="O53" s="21"/>
      <c r="P53" s="25"/>
      <c r="Q53" s="25"/>
      <c r="R53" s="25"/>
      <c r="S53" s="11"/>
      <c r="T53" s="11"/>
      <c r="U53" s="11"/>
      <c r="V53" s="11"/>
      <c r="W53" s="11"/>
      <c r="X53" s="11"/>
      <c r="Y53" s="11"/>
    </row>
    <row r="54" spans="12:25" x14ac:dyDescent="0.35">
      <c r="L54" s="11"/>
      <c r="M54" s="25"/>
      <c r="N54" s="33"/>
      <c r="O54" s="21"/>
      <c r="P54" s="25"/>
      <c r="Q54" s="25"/>
      <c r="R54" s="25"/>
      <c r="S54" s="11"/>
      <c r="T54" s="11"/>
      <c r="U54" s="11"/>
      <c r="V54" s="11"/>
      <c r="W54" s="11"/>
      <c r="X54" s="11"/>
      <c r="Y54" s="11"/>
    </row>
    <row r="55" spans="12:25" ht="15" thickBot="1" x14ac:dyDescent="0.4">
      <c r="L55" s="11"/>
      <c r="M55" s="25"/>
      <c r="N55" s="33"/>
      <c r="O55" s="21"/>
      <c r="P55" s="25"/>
      <c r="Q55" s="25"/>
      <c r="R55" s="25"/>
      <c r="S55" s="11"/>
      <c r="T55" s="11"/>
      <c r="U55" s="11"/>
      <c r="V55" s="11"/>
      <c r="W55" s="11"/>
      <c r="X55" s="11"/>
      <c r="Y55" s="11"/>
    </row>
    <row r="56" spans="12:25" ht="15.5" thickTop="1" thickBot="1" x14ac:dyDescent="0.4">
      <c r="L56" s="10"/>
      <c r="M56" s="26"/>
      <c r="N56" s="34"/>
      <c r="O56" s="22"/>
      <c r="P56" s="26"/>
      <c r="Q56" s="26"/>
      <c r="R56" s="26"/>
      <c r="S56" s="10"/>
      <c r="T56" s="10"/>
      <c r="U56" s="10"/>
      <c r="V56" s="10"/>
      <c r="W56" s="10"/>
      <c r="X56" s="10"/>
      <c r="Y56" s="10"/>
    </row>
    <row r="57" spans="12:25" ht="15" thickTop="1" x14ac:dyDescent="0.35">
      <c r="L57" s="10"/>
      <c r="M57" s="27"/>
      <c r="N57" s="35"/>
      <c r="O57" s="23"/>
      <c r="P57" s="27"/>
      <c r="Q57" s="27"/>
      <c r="R57" s="27"/>
      <c r="S57" s="10"/>
      <c r="T57" s="10"/>
      <c r="U57" s="10"/>
      <c r="V57" s="10"/>
      <c r="W57" s="10"/>
      <c r="X57" s="10"/>
      <c r="Y57" s="10"/>
    </row>
  </sheetData>
  <sheetProtection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4309D-3DFD-4DC6-AF68-76A994E4A89B}">
  <sheetPr codeName="Sheet3"/>
  <dimension ref="A1:U25"/>
  <sheetViews>
    <sheetView tabSelected="1" topLeftCell="D1" workbookViewId="0">
      <selection activeCell="U9" sqref="U9"/>
    </sheetView>
  </sheetViews>
  <sheetFormatPr defaultRowHeight="14.5" x14ac:dyDescent="0.35"/>
  <cols>
    <col min="1" max="1" width="17" bestFit="1" customWidth="1"/>
    <col min="2" max="2" width="8.26953125" customWidth="1"/>
    <col min="3" max="3" width="23.81640625" style="36" bestFit="1" customWidth="1"/>
    <col min="4" max="4" width="6.81640625" bestFit="1" customWidth="1"/>
    <col min="5" max="5" width="8.36328125" bestFit="1" customWidth="1"/>
    <col min="6" max="6" width="6.26953125" bestFit="1" customWidth="1"/>
    <col min="7" max="7" width="8.08984375" bestFit="1" customWidth="1"/>
    <col min="8" max="8" width="8.36328125" bestFit="1" customWidth="1"/>
    <col min="9" max="9" width="12.08984375" bestFit="1" customWidth="1"/>
    <col min="10" max="10" width="14.81640625" bestFit="1" customWidth="1"/>
    <col min="11" max="11" width="13.36328125" bestFit="1" customWidth="1"/>
    <col min="12" max="12" width="18.08984375" bestFit="1" customWidth="1"/>
    <col min="13" max="14" width="8.26953125" bestFit="1" customWidth="1"/>
    <col min="15" max="15" width="10" bestFit="1" customWidth="1"/>
    <col min="16" max="16" width="16.453125" bestFit="1" customWidth="1"/>
    <col min="17" max="17" width="16.7265625" bestFit="1" customWidth="1"/>
    <col min="18" max="18" width="13.6328125" bestFit="1" customWidth="1"/>
    <col min="19" max="19" width="13.90625" bestFit="1" customWidth="1"/>
    <col min="20" max="20" width="14.453125" bestFit="1" customWidth="1"/>
    <col min="21" max="21" width="20.36328125" bestFit="1" customWidth="1"/>
  </cols>
  <sheetData>
    <row r="1" spans="1:21" x14ac:dyDescent="0.35">
      <c r="A1" t="s">
        <v>95</v>
      </c>
      <c r="B1" t="s">
        <v>0</v>
      </c>
      <c r="C1" s="36"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row>
    <row r="2" spans="1:21" x14ac:dyDescent="0.35">
      <c r="A2" s="16" t="str">
        <f>CONCATENATE(Database[[#This Row],[From]],Database[[#This Row],[To]],Database[[#This Row],[N]])</f>
        <v>XunthaiGidec1</v>
      </c>
      <c r="B2">
        <v>1</v>
      </c>
      <c r="C2" s="36">
        <v>44562</v>
      </c>
      <c r="D2">
        <v>2022</v>
      </c>
      <c r="E2" t="s">
        <v>20</v>
      </c>
      <c r="F2">
        <v>1</v>
      </c>
      <c r="G2" t="s">
        <v>21</v>
      </c>
      <c r="H2" t="s">
        <v>22</v>
      </c>
      <c r="I2" t="s">
        <v>23</v>
      </c>
      <c r="J2">
        <v>25</v>
      </c>
      <c r="K2" t="s">
        <v>24</v>
      </c>
      <c r="L2" t="s">
        <v>25</v>
      </c>
      <c r="M2" t="s">
        <v>26</v>
      </c>
      <c r="N2" t="s">
        <v>27</v>
      </c>
      <c r="O2" t="s">
        <v>28</v>
      </c>
      <c r="P2">
        <v>400</v>
      </c>
      <c r="Q2">
        <v>400</v>
      </c>
      <c r="R2">
        <v>400</v>
      </c>
      <c r="S2">
        <v>400</v>
      </c>
      <c r="T2">
        <v>14</v>
      </c>
      <c r="U2" t="s">
        <v>29</v>
      </c>
    </row>
    <row r="3" spans="1:21" x14ac:dyDescent="0.35">
      <c r="A3" s="16" t="str">
        <f>CONCATENATE(Database[[#This Row],[From]],Database[[#This Row],[To]],Database[[#This Row],[N]])</f>
        <v>Port SaidSafeskin2</v>
      </c>
      <c r="B3">
        <v>2</v>
      </c>
      <c r="C3" s="36">
        <v>44593</v>
      </c>
      <c r="D3">
        <v>2022</v>
      </c>
      <c r="E3" t="s">
        <v>30</v>
      </c>
      <c r="F3">
        <v>1</v>
      </c>
      <c r="G3" t="s">
        <v>31</v>
      </c>
      <c r="H3" t="s">
        <v>22</v>
      </c>
      <c r="I3" t="s">
        <v>32</v>
      </c>
      <c r="J3">
        <v>15</v>
      </c>
      <c r="K3" t="s">
        <v>24</v>
      </c>
      <c r="L3" t="s">
        <v>25</v>
      </c>
      <c r="M3" t="s">
        <v>33</v>
      </c>
      <c r="N3" t="s">
        <v>34</v>
      </c>
      <c r="O3" t="s">
        <v>35</v>
      </c>
      <c r="P3">
        <v>400</v>
      </c>
      <c r="Q3">
        <v>100</v>
      </c>
      <c r="R3">
        <v>400</v>
      </c>
      <c r="S3">
        <v>100</v>
      </c>
      <c r="T3">
        <v>11</v>
      </c>
      <c r="U3" t="s">
        <v>29</v>
      </c>
    </row>
    <row r="4" spans="1:21" x14ac:dyDescent="0.35">
      <c r="A4" s="16" t="str">
        <f>CONCATENATE(Database[[#This Row],[From]],Database[[#This Row],[To]],Database[[#This Row],[N]])</f>
        <v>GidecSuies3</v>
      </c>
      <c r="B4">
        <v>3</v>
      </c>
      <c r="C4" s="36">
        <v>44621</v>
      </c>
      <c r="D4">
        <v>2022</v>
      </c>
      <c r="E4" t="s">
        <v>36</v>
      </c>
      <c r="F4">
        <v>1</v>
      </c>
      <c r="G4" t="s">
        <v>21</v>
      </c>
      <c r="H4" t="s">
        <v>22</v>
      </c>
      <c r="I4" t="s">
        <v>23</v>
      </c>
      <c r="J4">
        <v>65</v>
      </c>
      <c r="K4" t="s">
        <v>37</v>
      </c>
      <c r="L4" t="s">
        <v>25</v>
      </c>
      <c r="M4" t="s">
        <v>27</v>
      </c>
      <c r="N4" t="s">
        <v>38</v>
      </c>
      <c r="O4" t="s">
        <v>28</v>
      </c>
      <c r="P4">
        <v>600</v>
      </c>
      <c r="Q4">
        <v>100</v>
      </c>
      <c r="R4">
        <v>600</v>
      </c>
      <c r="S4">
        <v>100</v>
      </c>
      <c r="T4">
        <v>15</v>
      </c>
      <c r="U4" t="s">
        <v>29</v>
      </c>
    </row>
    <row r="5" spans="1:21" x14ac:dyDescent="0.35">
      <c r="A5" s="16" t="str">
        <f>CONCATENATE(Database[[#This Row],[From]],Database[[#This Row],[To]],Database[[#This Row],[N]])</f>
        <v>SafeskinX1 Port4</v>
      </c>
      <c r="B5">
        <v>4</v>
      </c>
      <c r="C5" s="36">
        <v>44652</v>
      </c>
      <c r="D5">
        <v>2022</v>
      </c>
      <c r="E5" t="s">
        <v>39</v>
      </c>
      <c r="F5">
        <v>1</v>
      </c>
      <c r="G5" t="s">
        <v>31</v>
      </c>
      <c r="H5" t="s">
        <v>22</v>
      </c>
      <c r="I5" t="s">
        <v>32</v>
      </c>
      <c r="J5">
        <v>44</v>
      </c>
      <c r="K5" t="s">
        <v>40</v>
      </c>
      <c r="L5" t="s">
        <v>41</v>
      </c>
      <c r="M5" t="s">
        <v>34</v>
      </c>
      <c r="N5" t="s">
        <v>42</v>
      </c>
      <c r="O5" t="s">
        <v>35</v>
      </c>
      <c r="P5">
        <v>400</v>
      </c>
      <c r="Q5">
        <v>100</v>
      </c>
      <c r="R5">
        <v>400</v>
      </c>
      <c r="S5">
        <v>100</v>
      </c>
      <c r="T5">
        <v>13</v>
      </c>
      <c r="U5" t="s">
        <v>29</v>
      </c>
    </row>
    <row r="6" spans="1:21" x14ac:dyDescent="0.35">
      <c r="A6" s="16" t="str">
        <f>CONCATENATE(Database[[#This Row],[From]],Database[[#This Row],[To]],Database[[#This Row],[N]])</f>
        <v>Top gloveX1 Port5</v>
      </c>
      <c r="B6">
        <v>5</v>
      </c>
      <c r="C6" s="36">
        <v>44682</v>
      </c>
      <c r="D6">
        <v>2022</v>
      </c>
      <c r="E6" t="s">
        <v>43</v>
      </c>
      <c r="F6">
        <v>1</v>
      </c>
      <c r="G6" t="s">
        <v>21</v>
      </c>
      <c r="H6" t="s">
        <v>44</v>
      </c>
      <c r="I6" t="s">
        <v>23</v>
      </c>
      <c r="J6">
        <v>65</v>
      </c>
      <c r="K6" t="s">
        <v>37</v>
      </c>
      <c r="L6" t="s">
        <v>41</v>
      </c>
      <c r="M6" t="s">
        <v>45</v>
      </c>
      <c r="N6" t="s">
        <v>42</v>
      </c>
      <c r="O6" t="s">
        <v>28</v>
      </c>
      <c r="P6">
        <v>600</v>
      </c>
      <c r="Q6">
        <v>100</v>
      </c>
      <c r="R6">
        <v>600</v>
      </c>
      <c r="S6">
        <v>100</v>
      </c>
      <c r="T6">
        <v>12</v>
      </c>
      <c r="U6" t="s">
        <v>29</v>
      </c>
    </row>
    <row r="7" spans="1:21" x14ac:dyDescent="0.35">
      <c r="A7" s="16" t="str">
        <f>CONCATENATE(Database[[#This Row],[From]],Database[[#This Row],[To]],Database[[#This Row],[N]])</f>
        <v>AlexTop glove6</v>
      </c>
      <c r="B7">
        <v>6</v>
      </c>
      <c r="C7" s="36">
        <v>44713</v>
      </c>
      <c r="D7">
        <v>2022</v>
      </c>
      <c r="E7" t="s">
        <v>46</v>
      </c>
      <c r="F7">
        <v>1</v>
      </c>
      <c r="G7" t="s">
        <v>31</v>
      </c>
      <c r="H7" t="s">
        <v>22</v>
      </c>
      <c r="I7" t="s">
        <v>32</v>
      </c>
      <c r="J7">
        <v>80</v>
      </c>
      <c r="K7" t="s">
        <v>37</v>
      </c>
      <c r="L7" t="s">
        <v>41</v>
      </c>
      <c r="M7" t="s">
        <v>47</v>
      </c>
      <c r="N7" t="s">
        <v>45</v>
      </c>
      <c r="O7" t="s">
        <v>35</v>
      </c>
      <c r="P7">
        <v>800</v>
      </c>
      <c r="Q7">
        <v>100</v>
      </c>
      <c r="R7">
        <v>800</v>
      </c>
      <c r="S7">
        <v>100</v>
      </c>
      <c r="T7">
        <v>11</v>
      </c>
      <c r="U7" t="s">
        <v>29</v>
      </c>
    </row>
    <row r="8" spans="1:21" x14ac:dyDescent="0.35">
      <c r="A8" s="16" t="str">
        <f>CONCATENATE(Database[[#This Row],[From]],Database[[#This Row],[To]],Database[[#This Row],[N]])</f>
        <v>GizaX1 Port7</v>
      </c>
      <c r="B8">
        <v>7</v>
      </c>
      <c r="C8" s="36">
        <v>44743</v>
      </c>
      <c r="D8">
        <v>2022</v>
      </c>
      <c r="E8" t="s">
        <v>48</v>
      </c>
      <c r="F8">
        <v>1</v>
      </c>
      <c r="G8" t="s">
        <v>21</v>
      </c>
      <c r="H8" t="s">
        <v>44</v>
      </c>
      <c r="I8" t="s">
        <v>23</v>
      </c>
      <c r="J8">
        <v>25</v>
      </c>
      <c r="K8" t="s">
        <v>24</v>
      </c>
      <c r="L8" t="s">
        <v>41</v>
      </c>
      <c r="M8" t="s">
        <v>49</v>
      </c>
      <c r="N8" t="s">
        <v>42</v>
      </c>
      <c r="O8" t="s">
        <v>28</v>
      </c>
      <c r="P8">
        <v>400</v>
      </c>
      <c r="Q8">
        <v>150</v>
      </c>
      <c r="R8">
        <v>400</v>
      </c>
      <c r="S8">
        <v>150</v>
      </c>
      <c r="T8">
        <v>18</v>
      </c>
      <c r="U8" t="s">
        <v>29</v>
      </c>
    </row>
    <row r="9" spans="1:21" x14ac:dyDescent="0.35">
      <c r="A9" s="16" t="str">
        <f>CONCATENATE(Database[[#This Row],[From]],Database[[#This Row],[To]],Database[[#This Row],[N]])</f>
        <v>GidecSafeskin8</v>
      </c>
      <c r="B9">
        <v>8</v>
      </c>
      <c r="C9" s="36">
        <v>44774</v>
      </c>
      <c r="D9">
        <v>2022</v>
      </c>
      <c r="E9" t="s">
        <v>50</v>
      </c>
      <c r="F9">
        <v>1</v>
      </c>
      <c r="G9" t="s">
        <v>31</v>
      </c>
      <c r="H9" t="s">
        <v>44</v>
      </c>
      <c r="I9" t="s">
        <v>32</v>
      </c>
      <c r="J9">
        <v>25</v>
      </c>
      <c r="K9" t="s">
        <v>24</v>
      </c>
      <c r="L9" t="s">
        <v>25</v>
      </c>
      <c r="M9" t="s">
        <v>27</v>
      </c>
      <c r="N9" t="s">
        <v>34</v>
      </c>
      <c r="O9" t="s">
        <v>35</v>
      </c>
      <c r="P9">
        <v>400</v>
      </c>
      <c r="Q9">
        <v>100</v>
      </c>
      <c r="R9">
        <v>400</v>
      </c>
      <c r="S9">
        <v>100</v>
      </c>
      <c r="T9">
        <v>13</v>
      </c>
      <c r="U9" t="s">
        <v>51</v>
      </c>
    </row>
    <row r="10" spans="1:21" x14ac:dyDescent="0.35">
      <c r="A10" s="16" t="str">
        <f>CONCATENATE(Database[[#This Row],[From]],Database[[#This Row],[To]],Database[[#This Row],[N]])</f>
        <v>SafeskinMina9</v>
      </c>
      <c r="B10">
        <v>9</v>
      </c>
      <c r="C10" s="36">
        <v>44805</v>
      </c>
      <c r="D10">
        <v>2022</v>
      </c>
      <c r="E10" t="s">
        <v>52</v>
      </c>
      <c r="F10">
        <v>1</v>
      </c>
      <c r="G10" t="s">
        <v>21</v>
      </c>
      <c r="H10" t="s">
        <v>44</v>
      </c>
      <c r="I10" t="s">
        <v>23</v>
      </c>
      <c r="J10">
        <v>25</v>
      </c>
      <c r="K10" t="s">
        <v>24</v>
      </c>
      <c r="L10" t="s">
        <v>41</v>
      </c>
      <c r="M10" t="s">
        <v>34</v>
      </c>
      <c r="N10" t="s">
        <v>53</v>
      </c>
      <c r="O10" t="s">
        <v>28</v>
      </c>
      <c r="P10">
        <v>400</v>
      </c>
      <c r="Q10">
        <v>100</v>
      </c>
      <c r="R10">
        <v>400</v>
      </c>
      <c r="S10">
        <v>100</v>
      </c>
      <c r="T10">
        <v>15</v>
      </c>
      <c r="U10" t="s">
        <v>51</v>
      </c>
    </row>
    <row r="11" spans="1:21" x14ac:dyDescent="0.35">
      <c r="A11" s="16" t="str">
        <f>CONCATENATE(Database[[#This Row],[From]],Database[[#This Row],[To]],Database[[#This Row],[N]])</f>
        <v>Air PortX1 Port10</v>
      </c>
      <c r="B11">
        <v>10</v>
      </c>
      <c r="C11" s="36">
        <v>44835</v>
      </c>
      <c r="D11">
        <v>2022</v>
      </c>
      <c r="E11" t="s">
        <v>54</v>
      </c>
      <c r="F11">
        <v>1</v>
      </c>
      <c r="G11" t="s">
        <v>31</v>
      </c>
      <c r="H11" t="s">
        <v>22</v>
      </c>
      <c r="I11" t="s">
        <v>32</v>
      </c>
      <c r="J11">
        <v>25</v>
      </c>
      <c r="K11" t="s">
        <v>24</v>
      </c>
      <c r="L11" t="s">
        <v>41</v>
      </c>
      <c r="M11" t="s">
        <v>55</v>
      </c>
      <c r="N11" t="s">
        <v>42</v>
      </c>
      <c r="O11" t="s">
        <v>35</v>
      </c>
      <c r="P11">
        <v>400</v>
      </c>
      <c r="Q11">
        <v>200</v>
      </c>
      <c r="R11">
        <v>400</v>
      </c>
      <c r="S11">
        <v>200</v>
      </c>
      <c r="T11">
        <v>14</v>
      </c>
      <c r="U11" t="s">
        <v>29</v>
      </c>
    </row>
    <row r="12" spans="1:21" x14ac:dyDescent="0.35">
      <c r="A12" s="16" t="str">
        <f>CONCATENATE(Database[[#This Row],[From]],Database[[#This Row],[To]],Database[[#This Row],[N]])</f>
        <v>XunthaiGidec11</v>
      </c>
      <c r="B12">
        <v>11</v>
      </c>
      <c r="C12" s="36">
        <v>44866</v>
      </c>
      <c r="D12">
        <v>2022</v>
      </c>
      <c r="E12" t="s">
        <v>56</v>
      </c>
      <c r="F12">
        <v>1</v>
      </c>
      <c r="G12" t="s">
        <v>21</v>
      </c>
      <c r="H12" t="s">
        <v>22</v>
      </c>
      <c r="I12" t="s">
        <v>23</v>
      </c>
      <c r="J12">
        <v>25</v>
      </c>
      <c r="K12" t="s">
        <v>24</v>
      </c>
      <c r="L12" t="s">
        <v>41</v>
      </c>
      <c r="M12" t="s">
        <v>26</v>
      </c>
      <c r="N12" t="s">
        <v>27</v>
      </c>
      <c r="O12" t="s">
        <v>28</v>
      </c>
      <c r="P12">
        <v>400</v>
      </c>
      <c r="Q12">
        <v>400</v>
      </c>
      <c r="R12">
        <v>400</v>
      </c>
      <c r="S12">
        <v>400</v>
      </c>
      <c r="T12">
        <v>12</v>
      </c>
      <c r="U12" t="s">
        <v>29</v>
      </c>
    </row>
    <row r="13" spans="1:21" x14ac:dyDescent="0.35">
      <c r="A13" s="16" t="str">
        <f>CONCATENATE(Database[[#This Row],[From]],Database[[#This Row],[To]],Database[[#This Row],[N]])</f>
        <v>PTSafeskin12</v>
      </c>
      <c r="B13">
        <v>12</v>
      </c>
      <c r="C13" s="36">
        <v>44896</v>
      </c>
      <c r="D13">
        <v>2022</v>
      </c>
      <c r="E13" t="s">
        <v>57</v>
      </c>
      <c r="F13" s="16">
        <v>1</v>
      </c>
      <c r="G13" t="s">
        <v>31</v>
      </c>
      <c r="H13" t="s">
        <v>22</v>
      </c>
      <c r="I13" t="s">
        <v>32</v>
      </c>
      <c r="J13">
        <v>15</v>
      </c>
      <c r="K13" t="s">
        <v>24</v>
      </c>
      <c r="L13" t="s">
        <v>41</v>
      </c>
      <c r="M13" t="s">
        <v>58</v>
      </c>
      <c r="N13" t="s">
        <v>34</v>
      </c>
      <c r="O13" t="s">
        <v>35</v>
      </c>
      <c r="P13">
        <v>400</v>
      </c>
      <c r="Q13">
        <v>100</v>
      </c>
      <c r="R13">
        <v>400</v>
      </c>
      <c r="S13">
        <v>100</v>
      </c>
      <c r="T13">
        <v>9</v>
      </c>
      <c r="U13" t="s">
        <v>29</v>
      </c>
    </row>
    <row r="14" spans="1:21" x14ac:dyDescent="0.35">
      <c r="A14" s="16" t="str">
        <f>CONCATENATE(Database[[#This Row],[From]],Database[[#This Row],[To]],Database[[#This Row],[N]])</f>
        <v>XunthaiGidec13</v>
      </c>
      <c r="B14">
        <v>13</v>
      </c>
      <c r="C14" s="36">
        <v>44562</v>
      </c>
      <c r="D14">
        <v>2022</v>
      </c>
      <c r="E14" t="s">
        <v>20</v>
      </c>
      <c r="F14">
        <v>1</v>
      </c>
      <c r="G14" t="s">
        <v>21</v>
      </c>
      <c r="H14" t="s">
        <v>22</v>
      </c>
      <c r="I14" t="s">
        <v>23</v>
      </c>
      <c r="J14">
        <v>25</v>
      </c>
      <c r="K14" t="s">
        <v>24</v>
      </c>
      <c r="L14" t="s">
        <v>25</v>
      </c>
      <c r="M14" t="s">
        <v>26</v>
      </c>
      <c r="N14" t="s">
        <v>27</v>
      </c>
      <c r="O14" t="s">
        <v>28</v>
      </c>
      <c r="P14">
        <v>400</v>
      </c>
      <c r="Q14">
        <v>400</v>
      </c>
      <c r="R14">
        <v>400</v>
      </c>
      <c r="S14">
        <v>400</v>
      </c>
      <c r="T14">
        <v>14</v>
      </c>
      <c r="U14" t="s">
        <v>29</v>
      </c>
    </row>
    <row r="15" spans="1:21" x14ac:dyDescent="0.35">
      <c r="A15" s="16" t="str">
        <f>CONCATENATE(Database[[#This Row],[From]],Database[[#This Row],[To]],Database[[#This Row],[N]])</f>
        <v>Port SaidSafeskin14</v>
      </c>
      <c r="B15">
        <v>14</v>
      </c>
      <c r="C15" s="36">
        <v>44593</v>
      </c>
      <c r="D15">
        <v>2022</v>
      </c>
      <c r="E15" t="s">
        <v>30</v>
      </c>
      <c r="F15">
        <v>1</v>
      </c>
      <c r="G15" t="s">
        <v>31</v>
      </c>
      <c r="H15" t="s">
        <v>22</v>
      </c>
      <c r="I15" t="s">
        <v>32</v>
      </c>
      <c r="J15">
        <v>15</v>
      </c>
      <c r="K15" t="s">
        <v>24</v>
      </c>
      <c r="L15" t="s">
        <v>25</v>
      </c>
      <c r="M15" t="s">
        <v>33</v>
      </c>
      <c r="N15" t="s">
        <v>34</v>
      </c>
      <c r="O15" t="s">
        <v>35</v>
      </c>
      <c r="P15">
        <v>400</v>
      </c>
      <c r="Q15">
        <v>100</v>
      </c>
      <c r="R15">
        <v>400</v>
      </c>
      <c r="S15">
        <v>100</v>
      </c>
      <c r="T15">
        <v>11</v>
      </c>
      <c r="U15" t="s">
        <v>51</v>
      </c>
    </row>
    <row r="16" spans="1:21" x14ac:dyDescent="0.35">
      <c r="A16" s="16" t="str">
        <f>CONCATENATE(Database[[#This Row],[From]],Database[[#This Row],[To]],Database[[#This Row],[N]])</f>
        <v>GidecSuies15</v>
      </c>
      <c r="B16">
        <v>15</v>
      </c>
      <c r="C16" s="36">
        <v>44621</v>
      </c>
      <c r="D16">
        <v>2022</v>
      </c>
      <c r="E16" t="s">
        <v>36</v>
      </c>
      <c r="F16">
        <v>1</v>
      </c>
      <c r="G16" t="s">
        <v>21</v>
      </c>
      <c r="H16" t="s">
        <v>22</v>
      </c>
      <c r="I16" t="s">
        <v>23</v>
      </c>
      <c r="J16">
        <v>65</v>
      </c>
      <c r="K16" t="s">
        <v>37</v>
      </c>
      <c r="L16" t="s">
        <v>25</v>
      </c>
      <c r="M16" t="s">
        <v>27</v>
      </c>
      <c r="N16" t="s">
        <v>38</v>
      </c>
      <c r="O16" t="s">
        <v>28</v>
      </c>
      <c r="P16">
        <v>600</v>
      </c>
      <c r="Q16">
        <v>100</v>
      </c>
      <c r="R16">
        <v>600</v>
      </c>
      <c r="S16">
        <v>100</v>
      </c>
      <c r="T16">
        <v>15</v>
      </c>
      <c r="U16" t="s">
        <v>29</v>
      </c>
    </row>
    <row r="17" spans="1:21" x14ac:dyDescent="0.35">
      <c r="A17" s="16" t="str">
        <f>CONCATENATE(Database[[#This Row],[From]],Database[[#This Row],[To]],Database[[#This Row],[N]])</f>
        <v>SafeskinX1 Port16</v>
      </c>
      <c r="B17">
        <v>16</v>
      </c>
      <c r="C17" s="36">
        <v>44621</v>
      </c>
      <c r="D17">
        <v>2022</v>
      </c>
      <c r="E17" t="s">
        <v>36</v>
      </c>
      <c r="F17">
        <v>1</v>
      </c>
      <c r="G17" t="s">
        <v>31</v>
      </c>
      <c r="H17" t="s">
        <v>22</v>
      </c>
      <c r="I17" t="s">
        <v>32</v>
      </c>
      <c r="J17">
        <v>44</v>
      </c>
      <c r="K17" t="s">
        <v>40</v>
      </c>
      <c r="L17" t="s">
        <v>41</v>
      </c>
      <c r="M17" t="s">
        <v>34</v>
      </c>
      <c r="N17" t="s">
        <v>42</v>
      </c>
      <c r="O17" t="s">
        <v>35</v>
      </c>
      <c r="P17">
        <v>400</v>
      </c>
      <c r="Q17">
        <v>100</v>
      </c>
      <c r="T17">
        <v>13</v>
      </c>
      <c r="U17" t="s">
        <v>29</v>
      </c>
    </row>
    <row r="18" spans="1:21" x14ac:dyDescent="0.35">
      <c r="A18" s="16" t="str">
        <f>CONCATENATE(Database[[#This Row],[From]],Database[[#This Row],[To]],Database[[#This Row],[N]])</f>
        <v>Top gloveX1 Port17</v>
      </c>
      <c r="B18">
        <v>17</v>
      </c>
      <c r="C18" s="36">
        <v>44621</v>
      </c>
      <c r="D18">
        <v>2022</v>
      </c>
      <c r="E18" t="s">
        <v>36</v>
      </c>
      <c r="F18">
        <v>1</v>
      </c>
      <c r="G18" t="s">
        <v>21</v>
      </c>
      <c r="H18" t="s">
        <v>44</v>
      </c>
      <c r="I18" t="s">
        <v>23</v>
      </c>
      <c r="J18">
        <v>65</v>
      </c>
      <c r="K18" t="s">
        <v>37</v>
      </c>
      <c r="L18" t="s">
        <v>41</v>
      </c>
      <c r="M18" t="s">
        <v>45</v>
      </c>
      <c r="N18" t="s">
        <v>42</v>
      </c>
      <c r="O18" t="s">
        <v>28</v>
      </c>
      <c r="P18">
        <v>600</v>
      </c>
      <c r="Q18">
        <v>100</v>
      </c>
      <c r="T18">
        <v>12</v>
      </c>
      <c r="U18" t="s">
        <v>29</v>
      </c>
    </row>
    <row r="19" spans="1:21" x14ac:dyDescent="0.35">
      <c r="A19" s="16" t="str">
        <f>CONCATENATE(Database[[#This Row],[From]],Database[[#This Row],[To]],Database[[#This Row],[N]])</f>
        <v>AlexTop glove18</v>
      </c>
      <c r="B19">
        <v>18</v>
      </c>
      <c r="C19" s="36">
        <v>44713</v>
      </c>
      <c r="D19">
        <v>2022</v>
      </c>
      <c r="E19" t="s">
        <v>46</v>
      </c>
      <c r="F19">
        <v>1</v>
      </c>
      <c r="G19" t="s">
        <v>31</v>
      </c>
      <c r="H19" t="s">
        <v>44</v>
      </c>
      <c r="I19" t="s">
        <v>32</v>
      </c>
      <c r="J19">
        <v>80</v>
      </c>
      <c r="K19" t="s">
        <v>37</v>
      </c>
      <c r="L19" t="s">
        <v>41</v>
      </c>
      <c r="M19" t="s">
        <v>47</v>
      </c>
      <c r="N19" t="s">
        <v>45</v>
      </c>
      <c r="O19" t="s">
        <v>35</v>
      </c>
      <c r="P19">
        <v>800</v>
      </c>
      <c r="Q19">
        <v>100</v>
      </c>
      <c r="R19">
        <v>800</v>
      </c>
      <c r="S19">
        <v>100</v>
      </c>
      <c r="T19">
        <v>11</v>
      </c>
      <c r="U19" t="s">
        <v>29</v>
      </c>
    </row>
    <row r="20" spans="1:21" x14ac:dyDescent="0.35">
      <c r="A20" s="16" t="str">
        <f>CONCATENATE(Database[[#This Row],[From]],Database[[#This Row],[To]],Database[[#This Row],[N]])</f>
        <v>GizaX1 Port19</v>
      </c>
      <c r="B20">
        <v>19</v>
      </c>
      <c r="C20" s="36">
        <v>44743</v>
      </c>
      <c r="D20">
        <v>2022</v>
      </c>
      <c r="E20" t="s">
        <v>48</v>
      </c>
      <c r="F20">
        <v>1</v>
      </c>
      <c r="G20" t="s">
        <v>21</v>
      </c>
      <c r="H20" t="s">
        <v>44</v>
      </c>
      <c r="I20" t="s">
        <v>23</v>
      </c>
      <c r="J20">
        <v>25</v>
      </c>
      <c r="K20" t="s">
        <v>24</v>
      </c>
      <c r="L20" t="s">
        <v>41</v>
      </c>
      <c r="M20" t="s">
        <v>49</v>
      </c>
      <c r="N20" t="s">
        <v>42</v>
      </c>
      <c r="O20" t="s">
        <v>28</v>
      </c>
      <c r="P20">
        <v>400</v>
      </c>
      <c r="Q20">
        <v>150</v>
      </c>
      <c r="R20">
        <v>400</v>
      </c>
      <c r="S20">
        <v>150</v>
      </c>
      <c r="T20">
        <v>18</v>
      </c>
      <c r="U20" t="s">
        <v>29</v>
      </c>
    </row>
    <row r="21" spans="1:21" x14ac:dyDescent="0.35">
      <c r="A21" s="16" t="str">
        <f>CONCATENATE(Database[[#This Row],[From]],Database[[#This Row],[To]],Database[[#This Row],[N]])</f>
        <v>GidecSafeskin20</v>
      </c>
      <c r="B21">
        <v>20</v>
      </c>
      <c r="C21" s="36">
        <v>44774</v>
      </c>
      <c r="D21">
        <v>2022</v>
      </c>
      <c r="E21" t="s">
        <v>50</v>
      </c>
      <c r="F21">
        <v>1</v>
      </c>
      <c r="G21" t="s">
        <v>31</v>
      </c>
      <c r="H21" t="s">
        <v>44</v>
      </c>
      <c r="I21" t="s">
        <v>32</v>
      </c>
      <c r="J21">
        <v>25</v>
      </c>
      <c r="K21" t="s">
        <v>24</v>
      </c>
      <c r="L21" t="s">
        <v>25</v>
      </c>
      <c r="M21" t="s">
        <v>27</v>
      </c>
      <c r="N21" t="s">
        <v>34</v>
      </c>
      <c r="O21" t="s">
        <v>35</v>
      </c>
      <c r="P21">
        <v>400</v>
      </c>
      <c r="Q21">
        <v>100</v>
      </c>
      <c r="R21">
        <v>400</v>
      </c>
      <c r="S21">
        <v>100</v>
      </c>
      <c r="T21">
        <v>13</v>
      </c>
      <c r="U21" t="s">
        <v>51</v>
      </c>
    </row>
    <row r="22" spans="1:21" x14ac:dyDescent="0.35">
      <c r="A22" s="16" t="str">
        <f>CONCATENATE(Database[[#This Row],[From]],Database[[#This Row],[To]],Database[[#This Row],[N]])</f>
        <v>SafeskinMina21</v>
      </c>
      <c r="B22">
        <v>21</v>
      </c>
      <c r="C22" s="36">
        <v>44774</v>
      </c>
      <c r="D22">
        <v>2022</v>
      </c>
      <c r="E22" t="s">
        <v>50</v>
      </c>
      <c r="F22">
        <v>1</v>
      </c>
      <c r="G22" t="s">
        <v>21</v>
      </c>
      <c r="H22" t="s">
        <v>44</v>
      </c>
      <c r="I22" t="s">
        <v>23</v>
      </c>
      <c r="J22">
        <v>25</v>
      </c>
      <c r="K22" t="s">
        <v>24</v>
      </c>
      <c r="L22" t="s">
        <v>41</v>
      </c>
      <c r="M22" t="s">
        <v>34</v>
      </c>
      <c r="N22" t="s">
        <v>53</v>
      </c>
      <c r="O22" t="s">
        <v>28</v>
      </c>
      <c r="P22">
        <v>400</v>
      </c>
      <c r="Q22">
        <v>100</v>
      </c>
      <c r="T22">
        <v>15</v>
      </c>
      <c r="U22" t="s">
        <v>51</v>
      </c>
    </row>
    <row r="23" spans="1:21" x14ac:dyDescent="0.35">
      <c r="A23" s="16" t="str">
        <f>CONCATENATE(Database[[#This Row],[From]],Database[[#This Row],[To]],Database[[#This Row],[N]])</f>
        <v>Air PortX1 Port22</v>
      </c>
      <c r="B23">
        <v>22</v>
      </c>
      <c r="C23" s="36">
        <v>44835</v>
      </c>
      <c r="D23">
        <v>2022</v>
      </c>
      <c r="E23" t="s">
        <v>54</v>
      </c>
      <c r="F23">
        <v>1</v>
      </c>
      <c r="G23" t="s">
        <v>31</v>
      </c>
      <c r="H23" t="s">
        <v>22</v>
      </c>
      <c r="I23" t="s">
        <v>32</v>
      </c>
      <c r="J23">
        <v>25</v>
      </c>
      <c r="K23" t="s">
        <v>24</v>
      </c>
      <c r="L23" t="s">
        <v>41</v>
      </c>
      <c r="M23" t="s">
        <v>55</v>
      </c>
      <c r="N23" t="s">
        <v>42</v>
      </c>
      <c r="O23" t="s">
        <v>35</v>
      </c>
      <c r="P23">
        <v>400</v>
      </c>
      <c r="Q23">
        <v>200</v>
      </c>
      <c r="R23">
        <v>400</v>
      </c>
      <c r="S23">
        <v>200</v>
      </c>
      <c r="T23">
        <v>14</v>
      </c>
      <c r="U23" t="s">
        <v>29</v>
      </c>
    </row>
    <row r="24" spans="1:21" x14ac:dyDescent="0.35">
      <c r="A24" s="16" t="str">
        <f>CONCATENATE(Database[[#This Row],[From]],Database[[#This Row],[To]],Database[[#This Row],[N]])</f>
        <v>XunthaiGidec23</v>
      </c>
      <c r="B24">
        <v>23</v>
      </c>
      <c r="C24" s="36">
        <v>44835</v>
      </c>
      <c r="D24">
        <v>2022</v>
      </c>
      <c r="E24" t="s">
        <v>54</v>
      </c>
      <c r="F24">
        <v>1</v>
      </c>
      <c r="G24" t="s">
        <v>21</v>
      </c>
      <c r="H24" t="s">
        <v>22</v>
      </c>
      <c r="I24" t="s">
        <v>23</v>
      </c>
      <c r="J24">
        <v>25</v>
      </c>
      <c r="K24" t="s">
        <v>24</v>
      </c>
      <c r="L24" t="s">
        <v>41</v>
      </c>
      <c r="M24" t="s">
        <v>26</v>
      </c>
      <c r="N24" t="s">
        <v>27</v>
      </c>
      <c r="O24" t="s">
        <v>28</v>
      </c>
      <c r="P24">
        <v>400</v>
      </c>
      <c r="Q24">
        <v>400</v>
      </c>
      <c r="T24">
        <v>12</v>
      </c>
      <c r="U24" t="s">
        <v>29</v>
      </c>
    </row>
    <row r="25" spans="1:21" x14ac:dyDescent="0.35">
      <c r="A25" s="16" t="str">
        <f>CONCATENATE(Database[[#This Row],[From]],Database[[#This Row],[To]],Database[[#This Row],[N]])</f>
        <v>PTSafeskin24</v>
      </c>
      <c r="B25">
        <v>24</v>
      </c>
      <c r="C25" s="36">
        <v>44835</v>
      </c>
      <c r="D25">
        <v>2022</v>
      </c>
      <c r="E25" t="s">
        <v>54</v>
      </c>
      <c r="F25">
        <v>1</v>
      </c>
      <c r="G25" t="s">
        <v>31</v>
      </c>
      <c r="H25" t="s">
        <v>22</v>
      </c>
      <c r="I25" t="s">
        <v>32</v>
      </c>
      <c r="J25">
        <v>15</v>
      </c>
      <c r="K25" t="s">
        <v>24</v>
      </c>
      <c r="L25" t="s">
        <v>41</v>
      </c>
      <c r="M25" t="s">
        <v>58</v>
      </c>
      <c r="N25" t="s">
        <v>34</v>
      </c>
      <c r="O25" t="s">
        <v>35</v>
      </c>
      <c r="P25">
        <v>400</v>
      </c>
      <c r="Q25">
        <v>100</v>
      </c>
      <c r="T25">
        <v>9</v>
      </c>
      <c r="U25" t="s">
        <v>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1BCC4-C0DC-41FE-8030-6283EF389FB4}">
  <sheetPr codeName="Sheet4"/>
  <dimension ref="B2:AV34"/>
  <sheetViews>
    <sheetView showGridLines="0" showRowColHeaders="0" topLeftCell="AM3" zoomScale="64" zoomScaleNormal="47" workbookViewId="0">
      <selection activeCell="P7" sqref="P7"/>
    </sheetView>
  </sheetViews>
  <sheetFormatPr defaultColWidth="17.54296875" defaultRowHeight="18.5" x14ac:dyDescent="0.35"/>
  <cols>
    <col min="1" max="1" width="17.54296875" style="2"/>
    <col min="2" max="2" width="12.08984375" style="2" bestFit="1" customWidth="1"/>
    <col min="3" max="3" width="17.54296875" style="2"/>
    <col min="4" max="4" width="16.54296875" style="2" bestFit="1" customWidth="1"/>
    <col min="5" max="5" width="32.90625" style="2" bestFit="1" customWidth="1"/>
    <col min="6" max="6" width="17.54296875" style="2"/>
    <col min="7" max="7" width="16.54296875" style="2" bestFit="1" customWidth="1"/>
    <col min="8" max="8" width="23.7265625" style="2" bestFit="1" customWidth="1"/>
    <col min="9" max="9" width="4.26953125" style="2" bestFit="1" customWidth="1"/>
    <col min="10" max="10" width="9.08984375" style="2" bestFit="1" customWidth="1"/>
    <col min="11" max="11" width="16.54296875" style="2" bestFit="1" customWidth="1"/>
    <col min="12" max="12" width="26.36328125" style="2" bestFit="1" customWidth="1"/>
    <col min="13" max="13" width="26.6328125" style="2" bestFit="1" customWidth="1"/>
    <col min="14" max="14" width="9.08984375" style="2" bestFit="1" customWidth="1"/>
    <col min="15" max="15" width="15.1796875" style="2" bestFit="1" customWidth="1"/>
    <col min="16" max="16" width="16.54296875" style="2" bestFit="1" customWidth="1"/>
    <col min="17" max="17" width="17.453125" style="2" bestFit="1" customWidth="1"/>
    <col min="18" max="18" width="17.54296875" style="2"/>
    <col min="19" max="19" width="24.90625" style="2" bestFit="1" customWidth="1"/>
    <col min="20" max="20" width="25.6328125" style="2" bestFit="1" customWidth="1"/>
    <col min="21" max="21" width="23.6328125" style="2" bestFit="1" customWidth="1"/>
    <col min="22" max="23" width="22" style="2" bestFit="1" customWidth="1"/>
    <col min="24" max="24" width="23.453125" style="2" bestFit="1" customWidth="1"/>
    <col min="25" max="26" width="17.54296875" style="2"/>
    <col min="27" max="27" width="16.54296875" style="2" bestFit="1" customWidth="1"/>
    <col min="28" max="28" width="24.90625" style="2" bestFit="1" customWidth="1"/>
    <col min="29" max="29" width="21.453125" style="2" bestFit="1" customWidth="1"/>
    <col min="30" max="30" width="24.26953125" style="2" bestFit="1" customWidth="1"/>
    <col min="31" max="31" width="17.54296875" style="2"/>
    <col min="32" max="32" width="16.54296875" style="2" bestFit="1" customWidth="1"/>
    <col min="33" max="33" width="29.90625" style="2" bestFit="1" customWidth="1"/>
    <col min="34" max="34" width="17.54296875" style="2"/>
    <col min="35" max="35" width="16.54296875" style="2" bestFit="1" customWidth="1"/>
    <col min="36" max="36" width="24.90625" style="2" bestFit="1" customWidth="1"/>
    <col min="37" max="37" width="17.36328125" style="2" bestFit="1" customWidth="1"/>
    <col min="38" max="38" width="17.54296875" style="2"/>
    <col min="39" max="39" width="16.54296875" style="2" bestFit="1" customWidth="1"/>
    <col min="40" max="40" width="26.36328125" style="2" bestFit="1" customWidth="1"/>
    <col min="41" max="41" width="25.90625" style="2" bestFit="1" customWidth="1"/>
    <col min="42" max="42" width="16.54296875" style="2" bestFit="1" customWidth="1"/>
    <col min="43" max="43" width="26.6328125" style="2" bestFit="1" customWidth="1"/>
    <col min="44" max="45" width="17.54296875" style="2"/>
    <col min="46" max="46" width="22" style="2" bestFit="1" customWidth="1"/>
    <col min="47" max="16384" width="17.54296875" style="2"/>
  </cols>
  <sheetData>
    <row r="2" spans="2:48" x14ac:dyDescent="0.35">
      <c r="B2" s="3" t="s">
        <v>65</v>
      </c>
      <c r="D2" s="2" t="s">
        <v>19</v>
      </c>
      <c r="G2" s="2" t="s">
        <v>92</v>
      </c>
      <c r="K2" s="2" t="s">
        <v>70</v>
      </c>
      <c r="AF2" s="2" t="s">
        <v>86</v>
      </c>
      <c r="AI2" s="2" t="s">
        <v>84</v>
      </c>
      <c r="AM2" s="2" t="s">
        <v>88</v>
      </c>
      <c r="AP2" s="2" t="s">
        <v>90</v>
      </c>
      <c r="AS2" s="2" t="s">
        <v>96</v>
      </c>
    </row>
    <row r="3" spans="2:48" x14ac:dyDescent="0.35">
      <c r="P3" s="2" t="s">
        <v>71</v>
      </c>
      <c r="S3" s="2" t="s">
        <v>73</v>
      </c>
      <c r="U3" s="2" t="s">
        <v>76</v>
      </c>
      <c r="W3" s="2" t="s">
        <v>81</v>
      </c>
      <c r="AA3" s="2" t="s">
        <v>82</v>
      </c>
    </row>
    <row r="4" spans="2:48" x14ac:dyDescent="0.35">
      <c r="B4" s="2" t="s">
        <v>59</v>
      </c>
      <c r="D4" s="4" t="s">
        <v>60</v>
      </c>
      <c r="E4" s="2" t="s">
        <v>66</v>
      </c>
      <c r="G4" s="4" t="s">
        <v>60</v>
      </c>
      <c r="H4" s="2" t="s">
        <v>69</v>
      </c>
      <c r="I4"/>
      <c r="J4"/>
      <c r="K4" s="4" t="s">
        <v>60</v>
      </c>
      <c r="L4" s="2" t="s">
        <v>63</v>
      </c>
      <c r="M4" s="2" t="s">
        <v>64</v>
      </c>
      <c r="N4"/>
    </row>
    <row r="5" spans="2:48" x14ac:dyDescent="0.35">
      <c r="B5" s="37">
        <v>24</v>
      </c>
      <c r="D5" s="2" t="s">
        <v>29</v>
      </c>
      <c r="E5" s="37">
        <v>19</v>
      </c>
      <c r="F5" s="2" t="s">
        <v>67</v>
      </c>
      <c r="G5" s="2" t="s">
        <v>24</v>
      </c>
      <c r="H5" s="37">
        <v>16</v>
      </c>
      <c r="I5"/>
      <c r="J5"/>
      <c r="K5" s="2" t="s">
        <v>24</v>
      </c>
      <c r="L5" s="37">
        <v>6400</v>
      </c>
      <c r="M5" s="37">
        <v>3100</v>
      </c>
      <c r="N5"/>
      <c r="P5" s="4" t="s">
        <v>60</v>
      </c>
      <c r="Q5" s="2" t="s">
        <v>72</v>
      </c>
      <c r="S5" s="2" t="s">
        <v>74</v>
      </c>
      <c r="T5"/>
      <c r="U5" s="2" t="s">
        <v>75</v>
      </c>
      <c r="V5"/>
      <c r="W5" s="2" t="s">
        <v>77</v>
      </c>
      <c r="X5"/>
      <c r="AA5" s="4" t="s">
        <v>60</v>
      </c>
      <c r="AB5" s="2" t="s">
        <v>74</v>
      </c>
      <c r="AC5"/>
      <c r="AD5" s="2" t="s">
        <v>62</v>
      </c>
      <c r="AE5"/>
      <c r="AF5" s="4" t="s">
        <v>60</v>
      </c>
      <c r="AG5" s="2" t="s">
        <v>83</v>
      </c>
      <c r="AI5" s="4" t="s">
        <v>60</v>
      </c>
      <c r="AJ5" s="8" t="s">
        <v>87</v>
      </c>
      <c r="AK5" s="2" t="s">
        <v>85</v>
      </c>
      <c r="AM5" s="2" t="s">
        <v>63</v>
      </c>
      <c r="AN5" s="2" t="s">
        <v>89</v>
      </c>
      <c r="AO5"/>
      <c r="AP5" s="2" t="s">
        <v>91</v>
      </c>
      <c r="AQ5" s="2" t="s">
        <v>64</v>
      </c>
      <c r="AR5"/>
    </row>
    <row r="6" spans="2:48" x14ac:dyDescent="0.35">
      <c r="D6" s="2" t="s">
        <v>51</v>
      </c>
      <c r="E6" s="37">
        <v>5</v>
      </c>
      <c r="G6" s="2" t="s">
        <v>37</v>
      </c>
      <c r="H6" s="37">
        <v>6</v>
      </c>
      <c r="I6"/>
      <c r="J6"/>
      <c r="K6" s="2" t="s">
        <v>37</v>
      </c>
      <c r="L6" s="37">
        <v>4000</v>
      </c>
      <c r="M6" s="37">
        <v>600</v>
      </c>
      <c r="N6"/>
      <c r="P6" s="2" t="s">
        <v>28</v>
      </c>
      <c r="Q6" s="37">
        <v>12</v>
      </c>
      <c r="S6" s="5">
        <v>27200</v>
      </c>
      <c r="T6"/>
      <c r="U6" s="5">
        <v>12100</v>
      </c>
      <c r="V6"/>
      <c r="W6" s="5">
        <v>15100</v>
      </c>
      <c r="X6"/>
      <c r="AA6" s="2" t="s">
        <v>20</v>
      </c>
      <c r="AB6" s="5">
        <v>3200</v>
      </c>
      <c r="AC6"/>
      <c r="AD6" s="37">
        <v>868</v>
      </c>
      <c r="AE6"/>
      <c r="AF6" s="2" t="s">
        <v>41</v>
      </c>
      <c r="AG6" s="37">
        <v>16</v>
      </c>
      <c r="AI6" s="2" t="s">
        <v>20</v>
      </c>
      <c r="AJ6" s="8"/>
      <c r="AK6" s="37">
        <v>2</v>
      </c>
      <c r="AM6" s="37">
        <v>11200</v>
      </c>
      <c r="AN6" s="37">
        <v>9000</v>
      </c>
      <c r="AO6"/>
      <c r="AP6" s="37">
        <v>3100</v>
      </c>
      <c r="AQ6" s="37">
        <v>3900</v>
      </c>
      <c r="AR6"/>
    </row>
    <row r="7" spans="2:48" x14ac:dyDescent="0.45">
      <c r="D7" s="2" t="s">
        <v>61</v>
      </c>
      <c r="E7" s="37">
        <v>24</v>
      </c>
      <c r="G7" s="2" t="s">
        <v>40</v>
      </c>
      <c r="H7" s="37">
        <v>2</v>
      </c>
      <c r="I7"/>
      <c r="K7" s="2" t="s">
        <v>40</v>
      </c>
      <c r="L7" s="37">
        <v>800</v>
      </c>
      <c r="M7" s="37">
        <v>200</v>
      </c>
      <c r="N7"/>
      <c r="P7" s="2" t="s">
        <v>35</v>
      </c>
      <c r="Q7" s="37">
        <v>12</v>
      </c>
      <c r="S7"/>
      <c r="T7"/>
      <c r="U7" s="7">
        <f>GETPIVOTDATA("Total Salary",$U$5)/GETPIVOTDATA("Total Expenses",$S$5)</f>
        <v>0.44485294117647056</v>
      </c>
      <c r="W7" s="6">
        <f>GETPIVOTDATA("Total wages",$W$5)/GETPIVOTDATA("Total Expenses",$S$5)</f>
        <v>0.55514705882352944</v>
      </c>
      <c r="AA7" s="2" t="s">
        <v>30</v>
      </c>
      <c r="AB7" s="5">
        <v>2000</v>
      </c>
      <c r="AC7"/>
      <c r="AD7"/>
      <c r="AE7"/>
      <c r="AF7" s="2" t="s">
        <v>25</v>
      </c>
      <c r="AG7" s="37">
        <v>8</v>
      </c>
      <c r="AI7" s="2" t="s">
        <v>30</v>
      </c>
      <c r="AJ7" s="8">
        <v>0</v>
      </c>
      <c r="AK7" s="37">
        <v>2</v>
      </c>
      <c r="AM7"/>
      <c r="AN7"/>
      <c r="AO7"/>
      <c r="AP7"/>
      <c r="AQ7"/>
      <c r="AR7"/>
    </row>
    <row r="8" spans="2:48" x14ac:dyDescent="0.35">
      <c r="G8" s="2" t="s">
        <v>61</v>
      </c>
      <c r="H8" s="37">
        <v>24</v>
      </c>
      <c r="I8"/>
      <c r="K8" s="2" t="s">
        <v>61</v>
      </c>
      <c r="L8" s="37">
        <v>11200</v>
      </c>
      <c r="M8" s="37">
        <v>3900</v>
      </c>
      <c r="N8"/>
      <c r="O8"/>
      <c r="P8" s="2" t="s">
        <v>61</v>
      </c>
      <c r="Q8" s="37">
        <v>24</v>
      </c>
      <c r="S8"/>
      <c r="T8"/>
      <c r="U8"/>
      <c r="AA8" s="2" t="s">
        <v>36</v>
      </c>
      <c r="AB8" s="5">
        <v>4000</v>
      </c>
      <c r="AC8"/>
      <c r="AD8"/>
      <c r="AE8"/>
      <c r="AF8" s="2" t="s">
        <v>61</v>
      </c>
      <c r="AG8" s="37">
        <v>24</v>
      </c>
      <c r="AI8" s="2" t="s">
        <v>36</v>
      </c>
      <c r="AJ8" s="8">
        <v>1</v>
      </c>
      <c r="AK8" s="37">
        <v>4</v>
      </c>
      <c r="AM8"/>
      <c r="AN8"/>
      <c r="AO8"/>
      <c r="AP8"/>
      <c r="AQ8"/>
      <c r="AR8"/>
    </row>
    <row r="9" spans="2:48" x14ac:dyDescent="0.35">
      <c r="G9"/>
      <c r="H9"/>
      <c r="I9"/>
      <c r="O9"/>
      <c r="P9"/>
      <c r="Q9"/>
      <c r="U9" s="2" t="s">
        <v>78</v>
      </c>
      <c r="V9" s="2">
        <f>GETPIVOTDATA("Total Salary",$U$5)</f>
        <v>12100</v>
      </c>
      <c r="X9" s="2" t="s">
        <v>80</v>
      </c>
      <c r="Y9" s="2">
        <f>GETPIVOTDATA("Total wages",$W$5)</f>
        <v>15100</v>
      </c>
      <c r="AA9" s="2" t="s">
        <v>39</v>
      </c>
      <c r="AB9" s="5">
        <v>1000</v>
      </c>
      <c r="AC9"/>
      <c r="AD9"/>
      <c r="AE9"/>
      <c r="AF9"/>
      <c r="AI9" s="2" t="s">
        <v>39</v>
      </c>
      <c r="AJ9" s="8">
        <v>-0.75</v>
      </c>
      <c r="AK9" s="37">
        <v>1</v>
      </c>
      <c r="AM9"/>
      <c r="AN9"/>
      <c r="AO9"/>
      <c r="AP9"/>
      <c r="AQ9"/>
      <c r="AR9"/>
      <c r="AT9" s="4" t="s">
        <v>60</v>
      </c>
      <c r="AU9"/>
      <c r="AV9"/>
    </row>
    <row r="10" spans="2:48" x14ac:dyDescent="0.35">
      <c r="G10"/>
      <c r="H10"/>
      <c r="I10"/>
      <c r="O10"/>
      <c r="P10"/>
      <c r="Q10"/>
      <c r="U10" s="2" t="s">
        <v>79</v>
      </c>
      <c r="V10" s="2">
        <f>GETPIVOTDATA("Total wages",$W$5)</f>
        <v>15100</v>
      </c>
      <c r="X10" s="2" t="s">
        <v>78</v>
      </c>
      <c r="Y10" s="2">
        <f>GETPIVOTDATA("Total Salary",$U$5)</f>
        <v>12100</v>
      </c>
      <c r="AA10" s="2" t="s">
        <v>43</v>
      </c>
      <c r="AB10" s="5">
        <v>1400</v>
      </c>
      <c r="AC10"/>
      <c r="AD10"/>
      <c r="AE10"/>
      <c r="AF10"/>
      <c r="AI10" s="2" t="s">
        <v>43</v>
      </c>
      <c r="AJ10" s="8">
        <v>0</v>
      </c>
      <c r="AK10" s="37">
        <v>1</v>
      </c>
      <c r="AM10" s="4" t="s">
        <v>60</v>
      </c>
      <c r="AN10" s="2" t="s">
        <v>63</v>
      </c>
      <c r="AO10"/>
      <c r="AP10" s="4" t="s">
        <v>60</v>
      </c>
      <c r="AQ10" s="2" t="s">
        <v>64</v>
      </c>
      <c r="AR10"/>
      <c r="AT10" s="2" t="s">
        <v>97</v>
      </c>
      <c r="AU10"/>
      <c r="AV10"/>
    </row>
    <row r="11" spans="2:48" x14ac:dyDescent="0.35">
      <c r="G11"/>
      <c r="H11"/>
      <c r="I11"/>
      <c r="O11"/>
      <c r="P11"/>
      <c r="Q11"/>
      <c r="AA11" s="2" t="s">
        <v>46</v>
      </c>
      <c r="AB11" s="5">
        <v>3600</v>
      </c>
      <c r="AC11"/>
      <c r="AD11"/>
      <c r="AE11"/>
      <c r="AF11"/>
      <c r="AI11" s="2" t="s">
        <v>46</v>
      </c>
      <c r="AJ11" s="8">
        <v>1</v>
      </c>
      <c r="AK11" s="37">
        <v>2</v>
      </c>
      <c r="AM11" s="2" t="s">
        <v>20</v>
      </c>
      <c r="AN11" s="37">
        <v>800</v>
      </c>
      <c r="AO11"/>
      <c r="AP11" s="2" t="s">
        <v>20</v>
      </c>
      <c r="AQ11" s="37">
        <v>800</v>
      </c>
      <c r="AR11"/>
      <c r="AT11" s="2" t="s">
        <v>98</v>
      </c>
      <c r="AU11"/>
      <c r="AV11"/>
    </row>
    <row r="12" spans="2:48" x14ac:dyDescent="0.35">
      <c r="D12" s="2" t="s">
        <v>68</v>
      </c>
      <c r="E12" s="2">
        <f>IFERROR(VLOOKUP(D6,D4:E7,2),0)</f>
        <v>5</v>
      </c>
      <c r="G12" s="2" t="s">
        <v>24</v>
      </c>
      <c r="H12">
        <f>IFERROR( VLOOKUP(G5,$G$5:$H$7,2),"")</f>
        <v>16</v>
      </c>
      <c r="I12"/>
      <c r="O12"/>
      <c r="P12"/>
      <c r="Q12"/>
      <c r="AA12" s="2" t="s">
        <v>48</v>
      </c>
      <c r="AB12" s="5">
        <v>2200</v>
      </c>
      <c r="AC12"/>
      <c r="AD12"/>
      <c r="AE12"/>
      <c r="AF12"/>
      <c r="AI12" s="2" t="s">
        <v>48</v>
      </c>
      <c r="AJ12" s="8">
        <v>0</v>
      </c>
      <c r="AK12" s="37">
        <v>2</v>
      </c>
      <c r="AM12" s="2" t="s">
        <v>30</v>
      </c>
      <c r="AN12" s="37">
        <v>800</v>
      </c>
      <c r="AO12"/>
      <c r="AP12" s="2" t="s">
        <v>30</v>
      </c>
      <c r="AQ12" s="37">
        <v>200</v>
      </c>
      <c r="AR12"/>
      <c r="AT12" s="2" t="s">
        <v>99</v>
      </c>
      <c r="AU12"/>
      <c r="AV12"/>
    </row>
    <row r="13" spans="2:48" x14ac:dyDescent="0.35">
      <c r="G13" s="2" t="s">
        <v>37</v>
      </c>
      <c r="H13">
        <f t="shared" ref="H13:H14" si="0">IFERROR( VLOOKUP(G6,$G$5:$H$7,2),"")</f>
        <v>6</v>
      </c>
      <c r="O13"/>
      <c r="P13"/>
      <c r="Q13"/>
      <c r="AA13" s="2" t="s">
        <v>50</v>
      </c>
      <c r="AB13" s="5">
        <v>2500</v>
      </c>
      <c r="AC13"/>
      <c r="AD13"/>
      <c r="AE13"/>
      <c r="AF13" s="2" t="s">
        <v>41</v>
      </c>
      <c r="AG13" s="2">
        <f>IFERROR(VLOOKUP(AF6,AF5:AG8,2),"")</f>
        <v>16</v>
      </c>
      <c r="AI13" s="2" t="s">
        <v>50</v>
      </c>
      <c r="AJ13" s="8">
        <v>0.5</v>
      </c>
      <c r="AK13" s="37">
        <v>3</v>
      </c>
      <c r="AM13" s="2" t="s">
        <v>36</v>
      </c>
      <c r="AN13" s="37">
        <v>2200</v>
      </c>
      <c r="AO13"/>
      <c r="AP13" s="2" t="s">
        <v>36</v>
      </c>
      <c r="AQ13" s="37">
        <v>400</v>
      </c>
      <c r="AR13"/>
      <c r="AT13" s="2" t="s">
        <v>100</v>
      </c>
      <c r="AU13"/>
      <c r="AV13"/>
    </row>
    <row r="14" spans="2:48" x14ac:dyDescent="0.35">
      <c r="G14" s="2" t="s">
        <v>40</v>
      </c>
      <c r="H14">
        <f t="shared" si="0"/>
        <v>2</v>
      </c>
      <c r="O14"/>
      <c r="P14"/>
      <c r="Q14"/>
      <c r="AA14" s="2" t="s">
        <v>52</v>
      </c>
      <c r="AB14" s="5">
        <v>1000</v>
      </c>
      <c r="AC14"/>
      <c r="AD14"/>
      <c r="AE14"/>
      <c r="AF14" s="2" t="s">
        <v>25</v>
      </c>
      <c r="AG14" s="2">
        <f xml:space="preserve"> VLOOKUP(AF7,AF6:AG9,2)</f>
        <v>8</v>
      </c>
      <c r="AI14" s="2" t="s">
        <v>52</v>
      </c>
      <c r="AJ14" s="8">
        <v>-0.66666666666666663</v>
      </c>
      <c r="AK14" s="37">
        <v>1</v>
      </c>
      <c r="AM14" s="2" t="s">
        <v>39</v>
      </c>
      <c r="AN14" s="37">
        <v>400</v>
      </c>
      <c r="AO14"/>
      <c r="AP14" s="2" t="s">
        <v>39</v>
      </c>
      <c r="AQ14" s="37">
        <v>100</v>
      </c>
      <c r="AR14"/>
      <c r="AT14" s="2" t="s">
        <v>101</v>
      </c>
      <c r="AU14"/>
      <c r="AV14"/>
    </row>
    <row r="15" spans="2:48" x14ac:dyDescent="0.35">
      <c r="O15"/>
      <c r="P15"/>
      <c r="Q15"/>
      <c r="AA15" s="2" t="s">
        <v>54</v>
      </c>
      <c r="AB15" s="5">
        <v>3700</v>
      </c>
      <c r="AC15"/>
      <c r="AD15"/>
      <c r="AE15"/>
      <c r="AF15"/>
      <c r="AI15" s="2" t="s">
        <v>54</v>
      </c>
      <c r="AJ15" s="8">
        <v>3</v>
      </c>
      <c r="AK15" s="37">
        <v>4</v>
      </c>
      <c r="AM15" s="2" t="s">
        <v>43</v>
      </c>
      <c r="AN15" s="37">
        <v>600</v>
      </c>
      <c r="AO15"/>
      <c r="AP15" s="2" t="s">
        <v>43</v>
      </c>
      <c r="AQ15" s="37">
        <v>100</v>
      </c>
      <c r="AR15"/>
      <c r="AT15" s="2" t="s">
        <v>102</v>
      </c>
      <c r="AU15"/>
      <c r="AV15"/>
    </row>
    <row r="16" spans="2:48" x14ac:dyDescent="0.35">
      <c r="O16"/>
      <c r="P16"/>
      <c r="Q16"/>
      <c r="AA16" s="2" t="s">
        <v>56</v>
      </c>
      <c r="AB16" s="5">
        <v>1600</v>
      </c>
      <c r="AC16"/>
      <c r="AD16"/>
      <c r="AE16"/>
      <c r="AF16"/>
      <c r="AI16" s="2" t="s">
        <v>56</v>
      </c>
      <c r="AJ16" s="8">
        <v>-0.75</v>
      </c>
      <c r="AK16" s="37">
        <v>1</v>
      </c>
      <c r="AM16" s="2" t="s">
        <v>46</v>
      </c>
      <c r="AN16" s="37">
        <v>1600</v>
      </c>
      <c r="AO16"/>
      <c r="AP16" s="2" t="s">
        <v>46</v>
      </c>
      <c r="AQ16" s="37">
        <v>200</v>
      </c>
      <c r="AR16"/>
      <c r="AT16" s="2" t="s">
        <v>103</v>
      </c>
      <c r="AU16"/>
      <c r="AV16"/>
    </row>
    <row r="17" spans="15:48" x14ac:dyDescent="0.35">
      <c r="O17"/>
      <c r="P17"/>
      <c r="Q17"/>
      <c r="AA17" s="2" t="s">
        <v>57</v>
      </c>
      <c r="AB17" s="5">
        <v>1000</v>
      </c>
      <c r="AC17"/>
      <c r="AD17"/>
      <c r="AE17"/>
      <c r="AF17"/>
      <c r="AI17" s="2" t="s">
        <v>57</v>
      </c>
      <c r="AJ17" s="8">
        <v>0</v>
      </c>
      <c r="AK17" s="37">
        <v>1</v>
      </c>
      <c r="AM17" s="2" t="s">
        <v>48</v>
      </c>
      <c r="AN17" s="37">
        <v>800</v>
      </c>
      <c r="AO17"/>
      <c r="AP17" s="2" t="s">
        <v>48</v>
      </c>
      <c r="AQ17" s="37">
        <v>300</v>
      </c>
      <c r="AR17"/>
      <c r="AT17" s="2" t="s">
        <v>104</v>
      </c>
      <c r="AU17"/>
      <c r="AV17"/>
    </row>
    <row r="18" spans="15:48" x14ac:dyDescent="0.35">
      <c r="O18"/>
      <c r="P18"/>
      <c r="Q18"/>
      <c r="AA18" s="2" t="s">
        <v>61</v>
      </c>
      <c r="AB18" s="5">
        <v>27200</v>
      </c>
      <c r="AC18"/>
      <c r="AD18"/>
      <c r="AE18"/>
      <c r="AF18"/>
      <c r="AI18" s="2" t="s">
        <v>61</v>
      </c>
      <c r="AJ18" s="8"/>
      <c r="AK18" s="37">
        <v>24</v>
      </c>
      <c r="AM18" s="2" t="s">
        <v>50</v>
      </c>
      <c r="AN18" s="37">
        <v>1200</v>
      </c>
      <c r="AO18"/>
      <c r="AP18" s="2" t="s">
        <v>50</v>
      </c>
      <c r="AQ18" s="37">
        <v>300</v>
      </c>
      <c r="AR18"/>
      <c r="AT18" s="2" t="s">
        <v>105</v>
      </c>
      <c r="AU18"/>
      <c r="AV18"/>
    </row>
    <row r="19" spans="15:48" x14ac:dyDescent="0.35">
      <c r="O19"/>
      <c r="P19"/>
      <c r="Q19"/>
      <c r="AA19"/>
      <c r="AB19"/>
      <c r="AC19"/>
      <c r="AD19"/>
      <c r="AE19"/>
      <c r="AF19"/>
      <c r="AM19" s="2" t="s">
        <v>52</v>
      </c>
      <c r="AN19" s="37">
        <v>400</v>
      </c>
      <c r="AO19"/>
      <c r="AP19" s="2" t="s">
        <v>52</v>
      </c>
      <c r="AQ19" s="37">
        <v>100</v>
      </c>
      <c r="AR19"/>
      <c r="AT19" s="2" t="s">
        <v>106</v>
      </c>
      <c r="AU19"/>
      <c r="AV19"/>
    </row>
    <row r="20" spans="15:48" x14ac:dyDescent="0.35">
      <c r="O20"/>
      <c r="P20"/>
      <c r="Q20"/>
      <c r="AA20"/>
      <c r="AB20"/>
      <c r="AC20"/>
      <c r="AD20"/>
      <c r="AE20"/>
      <c r="AF20"/>
      <c r="AM20" s="2" t="s">
        <v>54</v>
      </c>
      <c r="AN20" s="37">
        <v>1600</v>
      </c>
      <c r="AO20"/>
      <c r="AP20" s="2" t="s">
        <v>54</v>
      </c>
      <c r="AQ20" s="37">
        <v>900</v>
      </c>
      <c r="AR20"/>
      <c r="AT20" s="2" t="s">
        <v>107</v>
      </c>
      <c r="AU20"/>
      <c r="AV20"/>
    </row>
    <row r="21" spans="15:48" x14ac:dyDescent="0.35">
      <c r="O21"/>
      <c r="P21"/>
      <c r="Q21"/>
      <c r="AA21"/>
      <c r="AB21"/>
      <c r="AC21"/>
      <c r="AD21"/>
      <c r="AE21"/>
      <c r="AF21"/>
      <c r="AM21" s="2" t="s">
        <v>56</v>
      </c>
      <c r="AN21" s="37">
        <v>400</v>
      </c>
      <c r="AO21"/>
      <c r="AP21" s="2" t="s">
        <v>56</v>
      </c>
      <c r="AQ21" s="37">
        <v>400</v>
      </c>
      <c r="AR21"/>
      <c r="AT21" s="2" t="s">
        <v>108</v>
      </c>
      <c r="AU21"/>
      <c r="AV21"/>
    </row>
    <row r="22" spans="15:48" x14ac:dyDescent="0.35">
      <c r="AA22"/>
      <c r="AB22"/>
      <c r="AC22"/>
      <c r="AD22"/>
      <c r="AE22"/>
      <c r="AF22"/>
      <c r="AM22" s="2" t="s">
        <v>57</v>
      </c>
      <c r="AN22" s="37">
        <v>400</v>
      </c>
      <c r="AO22"/>
      <c r="AP22" s="2" t="s">
        <v>57</v>
      </c>
      <c r="AQ22" s="37">
        <v>100</v>
      </c>
      <c r="AR22"/>
      <c r="AT22" s="2" t="s">
        <v>109</v>
      </c>
      <c r="AU22"/>
      <c r="AV22"/>
    </row>
    <row r="23" spans="15:48" x14ac:dyDescent="0.35">
      <c r="AM23" s="2" t="s">
        <v>61</v>
      </c>
      <c r="AN23" s="37">
        <v>11200</v>
      </c>
      <c r="AP23" s="2" t="s">
        <v>61</v>
      </c>
      <c r="AQ23" s="37">
        <v>3900</v>
      </c>
      <c r="AT23" s="2" t="s">
        <v>110</v>
      </c>
      <c r="AU23"/>
      <c r="AV23"/>
    </row>
    <row r="24" spans="15:48" x14ac:dyDescent="0.35">
      <c r="AT24" s="2" t="s">
        <v>111</v>
      </c>
      <c r="AU24"/>
      <c r="AV24"/>
    </row>
    <row r="25" spans="15:48" x14ac:dyDescent="0.35">
      <c r="AT25" s="2" t="s">
        <v>112</v>
      </c>
      <c r="AU25"/>
      <c r="AV25"/>
    </row>
    <row r="26" spans="15:48" x14ac:dyDescent="0.35">
      <c r="AT26" s="2" t="s">
        <v>113</v>
      </c>
      <c r="AU26"/>
      <c r="AV26"/>
    </row>
    <row r="27" spans="15:48" x14ac:dyDescent="0.35">
      <c r="AT27" s="2" t="s">
        <v>114</v>
      </c>
    </row>
    <row r="28" spans="15:48" x14ac:dyDescent="0.35">
      <c r="AT28" s="2" t="s">
        <v>115</v>
      </c>
    </row>
    <row r="29" spans="15:48" x14ac:dyDescent="0.35">
      <c r="AT29" s="2" t="s">
        <v>116</v>
      </c>
    </row>
    <row r="30" spans="15:48" x14ac:dyDescent="0.35">
      <c r="AT30" s="2" t="s">
        <v>117</v>
      </c>
    </row>
    <row r="31" spans="15:48" x14ac:dyDescent="0.35">
      <c r="AT31" s="2" t="s">
        <v>118</v>
      </c>
    </row>
    <row r="32" spans="15:48" x14ac:dyDescent="0.35">
      <c r="AT32" s="2" t="s">
        <v>119</v>
      </c>
    </row>
    <row r="33" spans="46:46" x14ac:dyDescent="0.35">
      <c r="AT33" s="2" t="s">
        <v>120</v>
      </c>
    </row>
    <row r="34" spans="46:46" x14ac:dyDescent="0.35">
      <c r="AT34" s="2" t="s">
        <v>61</v>
      </c>
    </row>
  </sheetData>
  <pageMargins left="0.7" right="0.7" top="0.75" bottom="0.75" header="0.3" footer="0.3"/>
  <drawing r:id="rId18"/>
  <extLst>
    <ext xmlns:x14="http://schemas.microsoft.com/office/spreadsheetml/2009/9/main" uri="{A8765BA9-456A-4dab-B4F3-ACF838C121DE}">
      <x14:slicerList>
        <x14:slicer r:id="rId1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I E A A B Q S w M E F A A C A A g A q l b H W m n z 9 6 q l A A A A 9 g A A A B I A H A B D b 2 5 m a W c v U G F j a 2 F n Z S 5 4 b W w g o h g A K K A U A A A A A A A A A A A A A A A A A A A A A A A A A A A A h Y 9 N D o I w G E S v Q r q n P 2 D U k F J i 3 E p i Y j R u m 1 q h E T 4 M L Z a 7 u f B I X k G M o u 5 c z p u 3 m L l f b z z r 6 y q 4 6 N a a B l L E M E W B B t U c D B Q p 6 t w x n K N M 8 L V U J 1 n o Y J D B J r 0 9 p K h 0 7 p w Q 4 r 3 H P s Z N W 5 C I U k b 2 + W q j S l 1 L 9 J H N f z k 0 Y J 0 E p Z H g u 9 c Y E W E 2 i T G b T T H l Z I Q 8 N / A V o m H v s / 2 B f N l V r m u 1 0 B A u t p y M k Z P 3 B / E A U E s D B B Q A A g A I A K p W x 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V s d a M h H 5 M 7 s B A A D O A w A A E w A c A E Z v c m 1 1 b G F z L 1 N l Y 3 R p b 2 4 x L m 0 g o h g A K K A U A A A A A A A A A A A A A A A A A A A A A A A A A A A A f V N h a 9 s w E P 0 e y H 8 4 V B g 2 m I z B N k a L P 2 z u s p a t Y 2 B 3 Z S R h K N Y 1 F p F 1 Q Z L b h J D / P t l x O o K 8 + Y v t d 0 9 P 7 9 1 J F k s n S U N + f L + 5 G o / G I 1 t x g w K u u e N L b h F S U O j G I / B P T o 0 p W + T z t k Q 1 e S C z X h K t o 6 l U O M l I O 9 T O R i y 7 n N 9 b N H b O t W 7 q + T U 9 a 0 V c 2 P m H d x c w V Y g O 7 r j m K 6 w 9 H w r D t d 2 Q c b z z 8 g q + 0 U p a J 0 v r P d h q S d y I y V b Z L Y s T 0 I 1 S C T j T Y J w c P Z 1 8 / s 6 r V j j t T e 5 n t w 7 r l J 3 K L P k q t U h Z x 2 K L w 6 w t L H q N C / b D U E 3 O x 7 5 B L r x 1 5 o U K v v S x + k q P R + f b J T D r 6 x + V y k u u u L F p 6 2 4 R v 0 h n F d c r r 1 z s N v h X t k v 9 S K b O S D W 1 b o s 2 G v C R 7 P f s O 0 v g V r v 3 b y c t 7 Z D A v o 3 l I 4 H z / y D 8 d w f + Q m 5 C 6 p 2 f S 3 X i O t y 6 X m A 3 o G r k E 5 q A + 6 k R Y h e g P 7 G S p c J Q 2 Q + P a 3 9 M o n U d h 3 s U R m 4 g U 9 x a + R i K v i z 2 / X l C h S J g T H 2 H A r C g A P p C J G y o 3 y W E Z 3 / 4 X j v v J P T X h f 0 f o Z f I 2 2 E P 9 P C 4 / l / V B 5 S r y k F U k L Y D z b m R 7 d U 7 v x F n G Q 7 x e C T 1 4 N G 6 + g N Q S w E C L Q A U A A I A C A C q V s d a a f P 3 q q U A A A D 2 A A A A E g A A A A A A A A A A A A A A A A A A A A A A Q 2 9 u Z m l n L 1 B h Y 2 t h Z 2 U u e G 1 s U E s B A i 0 A F A A C A A g A q l b H W g / K 6 a u k A A A A 6 Q A A A B M A A A A A A A A A A A A A A A A A 8 Q A A A F t D b 2 5 0 Z W 5 0 X 1 R 5 c G V z X S 5 4 b W x Q S w E C L Q A U A A I A C A C q V s d a M h H 5 M 7 s B A A D O A w A A E w A A A A A A A A A A A A A A A A D i A Q A A R m 9 y b X V s Y X M v U 2 V j d G l v b j E u b V B L B Q Y A A A A A A w A D A M I A A A D 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F A A A A A A A A I k 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Y m F z Z T w v S X R l b V B h d G g + P C 9 J d G V t T G 9 j Y X R p b 2 4 + P F N 0 Y W J s Z U V u d H J p Z X M + P E V u d H J 5 I F R 5 c G U 9 I k l z U H J p d m F 0 Z S I g V m F s d W U 9 I m w w I i A v P j x F b n R y e S B U e X B l P S J R d W V y e U l E I i B W Y W x 1 Z T 0 i c z J l Y T h j M z Q 0 L W E 2 N m I t N D F l N S 1 h M z U 5 L W Q y M z I y M T M 4 O D c 1 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E Y X R h Y m F z Z S 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N S 0 w N i 0 w N 1 Q w M D o 1 M z o y M S 4 1 N z c 5 M T I 2 W i I g L z 4 8 R W 5 0 c n k g V H l w Z T 0 i R m l s b E N v b H V t b l R 5 c G V z I i B W Y W x 1 Z T 0 i c 0 F 3 a 0 R C Z 0 1 H Q m d Z R E J n W U d C Z 1 l E Q X d N R E F 3 W T 0 i I C 8 + P E V u d H J 5 I F R 5 c G U 9 I k Z p b G x D b 2 x 1 b W 5 O Y W 1 l c y I g V m F s d W U 9 I n N b J n F 1 b 3 Q 7 T i Z x d W 9 0 O y w m c X V v d D t E Y X R l J n F 1 b 3 Q 7 L C Z x d W 9 0 O 1 l l Y X I m c X V v d D s s J n F 1 b 3 Q 7 T W 9 u d G g m c X V v d D s s J n F 1 b 3 Q 7 R G F 5 J n F 1 b 3 Q 7 L C Z x d W 9 0 O 0 R y a X Z l c i Z x d W 9 0 O y w m c X V v d D t C d W R k e S Z x d W 9 0 O y w m c X V v d D t W Z W h p Y 2 x l J n F 1 b 3 Q 7 L C Z x d W 9 0 O 0 R p c 3 R h b m N l I C h r b S k m c X V v d D s s J n F 1 b 3 Q 7 V H J p c C B D b G F z c 2 l m e S Z x d W 9 0 O y w m c X V v d D t E a X N 0 Y W 5 j Z S B U c m F 2 Z W x l Z C Z x d W 9 0 O y w m c X V v d D t G c m 9 t J n F 1 b 3 Q 7 L C Z x d W 9 0 O 1 R v J n F 1 b 3 Q 7 L C Z x d W 9 0 O 0 d v b 2 R z J n F 1 b 3 Q 7 L C Z x d W 9 0 O 0 R y a X Z l c i B 3 Y W d l L 3 R y a X A m c X V v d D s s J n F 1 b 3 Q 7 Q n V k Z H k g d 2 F n Z S 9 0 c m l w J n F 1 b 3 Q 7 L C Z x d W 9 0 O 0 R y a X Z l c i B T Y W x h c n k m c X V v d D s s J n F 1 b 3 Q 7 Q n V k Z H k g U 2 F s Y X J 5 J n F 1 b 3 Q 7 L C Z x d W 9 0 O 1 d l a W d o d C A o V G 9 u c y k m c X V v d D s s J n F 1 b 3 Q 7 S G l y Z W Q g V H J h b n N w b 3 J 0 Y X R p b 2 4 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R G F 0 Y W J h c 2 U v Q X V 0 b 1 J l b W 9 2 Z W R D b 2 x 1 b W 5 z M S 5 7 T i w w f S Z x d W 9 0 O y w m c X V v d D t T Z W N 0 a W 9 u M S 9 E Y X R h Y m F z Z S 9 B d X R v U m V t b 3 Z l Z E N v b H V t b n M x L n t E Y X R l L D F 9 J n F 1 b 3 Q 7 L C Z x d W 9 0 O 1 N l Y 3 R p b 2 4 x L 0 R h d G F i Y X N l L 0 F 1 d G 9 S Z W 1 v d m V k Q 2 9 s d W 1 u c z E u e 1 l l Y X I s M n 0 m c X V v d D s s J n F 1 b 3 Q 7 U 2 V j d G l v b j E v R G F 0 Y W J h c 2 U v Q X V 0 b 1 J l b W 9 2 Z W R D b 2 x 1 b W 5 z M S 5 7 T W 9 u d G g s M 3 0 m c X V v d D s s J n F 1 b 3 Q 7 U 2 V j d G l v b j E v R G F 0 Y W J h c 2 U v Q X V 0 b 1 J l b W 9 2 Z W R D b 2 x 1 b W 5 z M S 5 7 R G F 5 L D R 9 J n F 1 b 3 Q 7 L C Z x d W 9 0 O 1 N l Y 3 R p b 2 4 x L 0 R h d G F i Y X N l L 0 F 1 d G 9 S Z W 1 v d m V k Q 2 9 s d W 1 u c z E u e 0 R y a X Z l c i w 1 f S Z x d W 9 0 O y w m c X V v d D t T Z W N 0 a W 9 u M S 9 E Y X R h Y m F z Z S 9 B d X R v U m V t b 3 Z l Z E N v b H V t b n M x L n t C d W R k e S w 2 f S Z x d W 9 0 O y w m c X V v d D t T Z W N 0 a W 9 u M S 9 E Y X R h Y m F z Z S 9 B d X R v U m V t b 3 Z l Z E N v b H V t b n M x L n t W Z W h p Y 2 x l L D d 9 J n F 1 b 3 Q 7 L C Z x d W 9 0 O 1 N l Y 3 R p b 2 4 x L 0 R h d G F i Y X N l L 0 F 1 d G 9 S Z W 1 v d m V k Q 2 9 s d W 1 u c z E u e 0 R p c 3 R h b m N l I C h r b S k s O H 0 m c X V v d D s s J n F 1 b 3 Q 7 U 2 V j d G l v b j E v R G F 0 Y W J h c 2 U v Q X V 0 b 1 J l b W 9 2 Z W R D b 2 x 1 b W 5 z M S 5 7 V H J p c C B D b G F z c 2 l m e S w 5 f S Z x d W 9 0 O y w m c X V v d D t T Z W N 0 a W 9 u M S 9 E Y X R h Y m F z Z S 9 B d X R v U m V t b 3 Z l Z E N v b H V t b n M x L n t E a X N 0 Y W 5 j Z S B U c m F 2 Z W x l Z C w x M H 0 m c X V v d D s s J n F 1 b 3 Q 7 U 2 V j d G l v b j E v R G F 0 Y W J h c 2 U v Q X V 0 b 1 J l b W 9 2 Z W R D b 2 x 1 b W 5 z M S 5 7 R n J v b S w x M X 0 m c X V v d D s s J n F 1 b 3 Q 7 U 2 V j d G l v b j E v R G F 0 Y W J h c 2 U v Q X V 0 b 1 J l b W 9 2 Z W R D b 2 x 1 b W 5 z M S 5 7 V G 8 s M T J 9 J n F 1 b 3 Q 7 L C Z x d W 9 0 O 1 N l Y 3 R p b 2 4 x L 0 R h d G F i Y X N l L 0 F 1 d G 9 S Z W 1 v d m V k Q 2 9 s d W 1 u c z E u e 0 d v b 2 R z L D E z f S Z x d W 9 0 O y w m c X V v d D t T Z W N 0 a W 9 u M S 9 E Y X R h Y m F z Z S 9 B d X R v U m V t b 3 Z l Z E N v b H V t b n M x L n t E c m l 2 Z X I g d 2 F n Z S 9 0 c m l w L D E 0 f S Z x d W 9 0 O y w m c X V v d D t T Z W N 0 a W 9 u M S 9 E Y X R h Y m F z Z S 9 B d X R v U m V t b 3 Z l Z E N v b H V t b n M x L n t C d W R k e S B 3 Y W d l L 3 R y a X A s M T V 9 J n F 1 b 3 Q 7 L C Z x d W 9 0 O 1 N l Y 3 R p b 2 4 x L 0 R h d G F i Y X N l L 0 F 1 d G 9 S Z W 1 v d m V k Q 2 9 s d W 1 u c z E u e 0 R y a X Z l c i B T Y W x h c n k s M T Z 9 J n F 1 b 3 Q 7 L C Z x d W 9 0 O 1 N l Y 3 R p b 2 4 x L 0 R h d G F i Y X N l L 0 F 1 d G 9 S Z W 1 v d m V k Q 2 9 s d W 1 u c z E u e 0 J 1 Z G R 5 I F N h b G F y e S w x N 3 0 m c X V v d D s s J n F 1 b 3 Q 7 U 2 V j d G l v b j E v R G F 0 Y W J h c 2 U v Q X V 0 b 1 J l b W 9 2 Z W R D b 2 x 1 b W 5 z M S 5 7 V 2 V p Z 2 h 0 I C h U b 2 5 z K S w x O H 0 m c X V v d D s s J n F 1 b 3 Q 7 U 2 V j d G l v b j E v R G F 0 Y W J h c 2 U v Q X V 0 b 1 J l b W 9 2 Z W R D b 2 x 1 b W 5 z M S 5 7 S G l y Z W Q g V H J h b n N w b 3 J 0 Y X R p b 2 4 s M T l 9 J n F 1 b 3 Q 7 X S w m c X V v d D t D b 2 x 1 b W 5 D b 3 V u d C Z x d W 9 0 O z o y M C w m c X V v d D t L Z X l D b 2 x 1 b W 5 O Y W 1 l c y Z x d W 9 0 O z p b X S w m c X V v d D t D b 2 x 1 b W 5 J Z G V u d G l 0 a W V z J n F 1 b 3 Q 7 O l s m c X V v d D t T Z W N 0 a W 9 u M S 9 E Y X R h Y m F z Z S 9 B d X R v U m V t b 3 Z l Z E N v b H V t b n M x L n t O L D B 9 J n F 1 b 3 Q 7 L C Z x d W 9 0 O 1 N l Y 3 R p b 2 4 x L 0 R h d G F i Y X N l L 0 F 1 d G 9 S Z W 1 v d m V k Q 2 9 s d W 1 u c z E u e 0 R h d G U s M X 0 m c X V v d D s s J n F 1 b 3 Q 7 U 2 V j d G l v b j E v R G F 0 Y W J h c 2 U v Q X V 0 b 1 J l b W 9 2 Z W R D b 2 x 1 b W 5 z M S 5 7 W W V h c i w y f S Z x d W 9 0 O y w m c X V v d D t T Z W N 0 a W 9 u M S 9 E Y X R h Y m F z Z S 9 B d X R v U m V t b 3 Z l Z E N v b H V t b n M x L n t N b 2 5 0 a C w z f S Z x d W 9 0 O y w m c X V v d D t T Z W N 0 a W 9 u M S 9 E Y X R h Y m F z Z S 9 B d X R v U m V t b 3 Z l Z E N v b H V t b n M x L n t E Y X k s N H 0 m c X V v d D s s J n F 1 b 3 Q 7 U 2 V j d G l v b j E v R G F 0 Y W J h c 2 U v Q X V 0 b 1 J l b W 9 2 Z W R D b 2 x 1 b W 5 z M S 5 7 R H J p d m V y L D V 9 J n F 1 b 3 Q 7 L C Z x d W 9 0 O 1 N l Y 3 R p b 2 4 x L 0 R h d G F i Y X N l L 0 F 1 d G 9 S Z W 1 v d m V k Q 2 9 s d W 1 u c z E u e 0 J 1 Z G R 5 L D Z 9 J n F 1 b 3 Q 7 L C Z x d W 9 0 O 1 N l Y 3 R p b 2 4 x L 0 R h d G F i Y X N l L 0 F 1 d G 9 S Z W 1 v d m V k Q 2 9 s d W 1 u c z E u e 1 Z l a G l j b G U s N 3 0 m c X V v d D s s J n F 1 b 3 Q 7 U 2 V j d G l v b j E v R G F 0 Y W J h c 2 U v Q X V 0 b 1 J l b W 9 2 Z W R D b 2 x 1 b W 5 z M S 5 7 R G l z d G F u Y 2 U g K G t t K S w 4 f S Z x d W 9 0 O y w m c X V v d D t T Z W N 0 a W 9 u M S 9 E Y X R h Y m F z Z S 9 B d X R v U m V t b 3 Z l Z E N v b H V t b n M x L n t U c m l w I E N s Y X N z a W Z 5 L D l 9 J n F 1 b 3 Q 7 L C Z x d W 9 0 O 1 N l Y 3 R p b 2 4 x L 0 R h d G F i Y X N l L 0 F 1 d G 9 S Z W 1 v d m V k Q 2 9 s d W 1 u c z E u e 0 R p c 3 R h b m N l I F R y Y X Z l b G V k L D E w f S Z x d W 9 0 O y w m c X V v d D t T Z W N 0 a W 9 u M S 9 E Y X R h Y m F z Z S 9 B d X R v U m V t b 3 Z l Z E N v b H V t b n M x L n t G c m 9 t L D E x f S Z x d W 9 0 O y w m c X V v d D t T Z W N 0 a W 9 u M S 9 E Y X R h Y m F z Z S 9 B d X R v U m V t b 3 Z l Z E N v b H V t b n M x L n t U b y w x M n 0 m c X V v d D s s J n F 1 b 3 Q 7 U 2 V j d G l v b j E v R G F 0 Y W J h c 2 U v Q X V 0 b 1 J l b W 9 2 Z W R D b 2 x 1 b W 5 z M S 5 7 R 2 9 v Z H M s M T N 9 J n F 1 b 3 Q 7 L C Z x d W 9 0 O 1 N l Y 3 R p b 2 4 x L 0 R h d G F i Y X N l L 0 F 1 d G 9 S Z W 1 v d m V k Q 2 9 s d W 1 u c z E u e 0 R y a X Z l c i B 3 Y W d l L 3 R y a X A s M T R 9 J n F 1 b 3 Q 7 L C Z x d W 9 0 O 1 N l Y 3 R p b 2 4 x L 0 R h d G F i Y X N l L 0 F 1 d G 9 S Z W 1 v d m V k Q 2 9 s d W 1 u c z E u e 0 J 1 Z G R 5 I H d h Z 2 U v d H J p c C w x N X 0 m c X V v d D s s J n F 1 b 3 Q 7 U 2 V j d G l v b j E v R G F 0 Y W J h c 2 U v Q X V 0 b 1 J l b W 9 2 Z W R D b 2 x 1 b W 5 z M S 5 7 R H J p d m V y I F N h b G F y e S w x N n 0 m c X V v d D s s J n F 1 b 3 Q 7 U 2 V j d G l v b j E v R G F 0 Y W J h c 2 U v Q X V 0 b 1 J l b W 9 2 Z W R D b 2 x 1 b W 5 z M S 5 7 Q n V k Z H k g U 2 F s Y X J 5 L D E 3 f S Z x d W 9 0 O y w m c X V v d D t T Z W N 0 a W 9 u M S 9 E Y X R h Y m F z Z S 9 B d X R v U m V t b 3 Z l Z E N v b H V t b n M x L n t X Z W l n a H Q g K F R v b n M p L D E 4 f S Z x d W 9 0 O y w m c X V v d D t T Z W N 0 a W 9 u M S 9 E Y X R h Y m F z Z S 9 B d X R v U m V t b 3 Z l Z E N v b H V t b n M x L n t I a X J l Z C B U c m F u c 3 B v c n R h d G l v b i w x O X 0 m c X V v d D t d L C Z x d W 9 0 O 1 J l b G F 0 a W 9 u c 2 h p c E l u Z m 8 m c X V v d D s 6 W 1 1 9 I i A v P j w v U 3 R h Y m x l R W 5 0 c m l l c z 4 8 L 0 l 0 Z W 0 + P E l 0 Z W 0 + P E l 0 Z W 1 M b 2 N h d G l v b j 4 8 S X R l b V R 5 c G U + R m 9 y b X V s Y T w v S X R l b V R 5 c G U + P E l 0 Z W 1 Q Y X R o P l N l Y 3 R p b 2 4 x L 0 R h d G F i Y X N l L 1 N v d X J j Z T w v S X R l b V B h d G g + P C 9 J d G V t T G 9 j Y X R p b 2 4 + P F N 0 Y W J s Z U V u d H J p Z X M g L z 4 8 L 0 l 0 Z W 0 + P E l 0 Z W 0 + P E l 0 Z W 1 M b 2 N h d G l v b j 4 8 S X R l b V R 5 c G U + R m 9 y b X V s Y T w v S X R l b V R 5 c G U + P E l 0 Z W 1 Q Y X R o P l N l Y 3 R p b 2 4 x L 0 R h d G F i Y X N l L 0 R h d G F i Y X N l X 1 N o Z W V 0 P C 9 J d G V t U G F 0 a D 4 8 L 0 l 0 Z W 1 M b 2 N h d G l v b j 4 8 U 3 R h Y m x l R W 5 0 c m l l c y A v P j w v S X R l b T 4 8 S X R l b T 4 8 S X R l b U x v Y 2 F 0 a W 9 u P j x J d G V t V H l w Z T 5 G b 3 J t d W x h P C 9 J d G V t V H l w Z T 4 8 S X R l b V B h d G g + U 2 V j d G l v b j E v R G F 0 Y W J h c 2 U v U H J v b W 9 0 Z W Q l M j B I Z W F k Z X J z P C 9 J d G V t U G F 0 a D 4 8 L 0 l 0 Z W 1 M b 2 N h d G l v b j 4 8 U 3 R h Y m x l R W 5 0 c m l l c y A v P j w v S X R l b T 4 8 S X R l b T 4 8 S X R l b U x v Y 2 F 0 a W 9 u P j x J d G V t V H l w Z T 5 G b 3 J t d W x h P C 9 J d G V t V H l w Z T 4 8 S X R l b V B h d G g + U 2 V j d G l v b j E v R G F 0 Y W J h c 2 U v Q 2 h h b m d l Z C U y M F R 5 c G U 8 L 0 l 0 Z W 1 Q Y X R o P j w v S X R l b U x v Y 2 F 0 a W 9 u P j x T d G F i b G V F b n R y a W V z I C 8 + P C 9 J d G V t P j w v S X R l b X M + P C 9 M b 2 N h b F B h Y 2 t h Z 2 V N Z X R h Z G F 0 Y U Z p b G U + F g A A A F B L B Q Y A A A A A A A A A A A A A A A A A A A A A A A A m A Q A A A Q A A A N C M n d 8 B F d E R j H o A w E / C l + s B A A A A A P 8 v 7 W V + J 0 C y h E F v C F k 0 t Q A A A A A C A A A A A A A Q Z g A A A A E A A C A A A A B J 0 c f f t W W d + U E / o 7 B y q p y h 3 e M D E M O q U S K h K V 6 K 4 7 R 7 S A A A A A A O g A A A A A I A A C A A A A D F J s V D K p 1 b R 8 m i Z N F c j L g k 3 R h 6 T A y g m k 9 / u z b j 7 0 G v c V A A A A B i I Q S f l 7 U D O M x q X v B 2 V 2 4 u Z M 1 8 M 1 H a n 0 m C M / Y 4 h C Y T o 0 Y t U 9 H n + A E p 9 u M 2 m J O t 3 4 Z T c I s u X e M s 9 3 A S 5 6 a x K V 6 x 0 3 U t Y E 2 H 7 o m T B 7 m Z z H R / u k A A A A D 6 e v S P k o n b k U O D D c J / + r X Z 4 3 6 X T 5 j b p C U A E M k e R q q Y t + 8 7 K E l J l g Q g 4 t f D s h A D U 9 T j y + V D S 2 u a B H I j 2 v K X H m 3 I < / D a t a M a s h u p > 
</file>

<file path=customXml/itemProps1.xml><?xml version="1.0" encoding="utf-8"?>
<ds:datastoreItem xmlns:ds="http://schemas.openxmlformats.org/officeDocument/2006/customXml" ds:itemID="{A5C4B70B-06F7-4495-88BF-67EA8EFC31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Schedule</vt:lpstr>
      <vt:lpstr>Database</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Annu Mathew</dc:creator>
  <cp:lastModifiedBy>Annu Mathew</cp:lastModifiedBy>
  <dcterms:created xsi:type="dcterms:W3CDTF">2025-06-06T00:47:37Z</dcterms:created>
  <dcterms:modified xsi:type="dcterms:W3CDTF">2025-09-14T06:01:12Z</dcterms:modified>
</cp:coreProperties>
</file>