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6d9094337beacf/Рабочий стол/уник/3 sem/Физика/"/>
    </mc:Choice>
  </mc:AlternateContent>
  <xr:revisionPtr revIDLastSave="134" documentId="8_{91E81791-21F4-4DA8-95A3-C1CB46A37751}" xr6:coauthVersionLast="47" xr6:coauthVersionMax="47" xr10:uidLastSave="{C3C1DB94-9FF5-431E-B20E-3DF55A68DCA5}"/>
  <bookViews>
    <workbookView xWindow="-108" yWindow="-108" windowWidth="23256" windowHeight="12576" xr2:uid="{39DE5065-FFCA-4A40-B42B-AFC19DC0017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6" i="1"/>
  <c r="K48" i="1"/>
  <c r="N46" i="1"/>
  <c r="K46" i="1"/>
  <c r="P42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6" i="1"/>
  <c r="K44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6" i="1"/>
  <c r="H45" i="1"/>
  <c r="H44" i="1"/>
  <c r="L40" i="1"/>
  <c r="K40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6" i="1"/>
  <c r="J42" i="1"/>
  <c r="H42" i="1"/>
  <c r="H39" i="1"/>
  <c r="D39" i="1"/>
  <c r="J39" i="1" s="1"/>
  <c r="H38" i="1"/>
  <c r="D38" i="1"/>
  <c r="J38" i="1" s="1"/>
  <c r="H37" i="1"/>
  <c r="D37" i="1"/>
  <c r="J37" i="1" s="1"/>
  <c r="H36" i="1"/>
  <c r="D36" i="1"/>
  <c r="J36" i="1" s="1"/>
  <c r="H35" i="1"/>
  <c r="D35" i="1"/>
  <c r="J35" i="1" s="1"/>
  <c r="H34" i="1"/>
  <c r="D34" i="1"/>
  <c r="J34" i="1" s="1"/>
  <c r="H33" i="1"/>
  <c r="D33" i="1"/>
  <c r="J33" i="1" s="1"/>
  <c r="H32" i="1"/>
  <c r="D32" i="1"/>
  <c r="J32" i="1" s="1"/>
  <c r="H31" i="1"/>
  <c r="D31" i="1"/>
  <c r="J31" i="1" s="1"/>
  <c r="H30" i="1"/>
  <c r="D30" i="1"/>
  <c r="J30" i="1" s="1"/>
  <c r="H29" i="1"/>
  <c r="D29" i="1"/>
  <c r="J29" i="1" s="1"/>
  <c r="H28" i="1"/>
  <c r="D28" i="1"/>
  <c r="J28" i="1" s="1"/>
  <c r="H27" i="1"/>
  <c r="D27" i="1"/>
  <c r="J27" i="1" s="1"/>
  <c r="H26" i="1"/>
  <c r="D26" i="1"/>
  <c r="J26" i="1" s="1"/>
  <c r="K16" i="1"/>
  <c r="K1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" i="1"/>
  <c r="L1" i="1"/>
  <c r="I19" i="1"/>
  <c r="I20" i="1" l="1"/>
  <c r="P1" i="1"/>
  <c r="O1" i="1"/>
  <c r="N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" i="1"/>
  <c r="O5" i="1"/>
  <c r="J5" i="1"/>
  <c r="J17" i="1" s="1"/>
  <c r="J18" i="1"/>
  <c r="P2" i="1"/>
  <c r="P3" i="1"/>
  <c r="P4" i="1"/>
  <c r="P6" i="1"/>
  <c r="P7" i="1"/>
  <c r="P8" i="1"/>
  <c r="P9" i="1"/>
  <c r="P10" i="1"/>
  <c r="P11" i="1"/>
  <c r="P12" i="1"/>
  <c r="P13" i="1"/>
  <c r="P14" i="1"/>
  <c r="P5" i="1" l="1"/>
  <c r="P15" i="1" s="1"/>
  <c r="N5" i="1"/>
  <c r="J14" i="1"/>
  <c r="J13" i="1"/>
  <c r="J12" i="1"/>
  <c r="J11" i="1"/>
  <c r="J10" i="1"/>
  <c r="J9" i="1"/>
  <c r="J8" i="1"/>
  <c r="J7" i="1"/>
  <c r="J6" i="1"/>
  <c r="J4" i="1"/>
  <c r="J3" i="1"/>
  <c r="J2" i="1"/>
  <c r="J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  <c r="O14" i="1" l="1"/>
  <c r="N14" i="1"/>
  <c r="O13" i="1"/>
  <c r="N13" i="1"/>
  <c r="O12" i="1"/>
  <c r="N12" i="1"/>
  <c r="O11" i="1"/>
  <c r="N11" i="1"/>
  <c r="N10" i="1"/>
  <c r="O10" i="1"/>
  <c r="O9" i="1"/>
  <c r="N9" i="1"/>
  <c r="N8" i="1"/>
  <c r="O8" i="1"/>
  <c r="O7" i="1"/>
  <c r="N7" i="1"/>
  <c r="O6" i="1"/>
  <c r="N6" i="1"/>
  <c r="O4" i="1"/>
  <c r="N4" i="1"/>
  <c r="O3" i="1"/>
  <c r="N3" i="1"/>
  <c r="N2" i="1"/>
  <c r="O2" i="1"/>
  <c r="H17" i="1"/>
  <c r="H18" i="1"/>
  <c r="O15" i="1" l="1"/>
  <c r="N15" i="1"/>
  <c r="L14" i="1" l="1"/>
  <c r="L13" i="1"/>
  <c r="L7" i="1"/>
  <c r="L5" i="1"/>
  <c r="L4" i="1"/>
  <c r="L6" i="1"/>
  <c r="L8" i="1"/>
  <c r="L10" i="1"/>
  <c r="L12" i="1"/>
  <c r="L2" i="1"/>
  <c r="L9" i="1"/>
  <c r="L3" i="1"/>
  <c r="L11" i="1"/>
  <c r="L15" i="1" l="1"/>
</calcChain>
</file>

<file path=xl/sharedStrings.xml><?xml version="1.0" encoding="utf-8"?>
<sst xmlns="http://schemas.openxmlformats.org/spreadsheetml/2006/main" count="34" uniqueCount="27">
  <si>
    <r>
      <t>4π · 10</t>
    </r>
    <r>
      <rPr>
        <b/>
        <vertAlign val="superscript"/>
        <sz val="10"/>
        <color rgb="FF202124"/>
        <rFont val="Arial"/>
        <family val="2"/>
        <charset val="204"/>
      </rPr>
      <t>−7</t>
    </r>
  </si>
  <si>
    <t>синусы</t>
  </si>
  <si>
    <t>B=I*число</t>
  </si>
  <si>
    <t>Вс</t>
  </si>
  <si>
    <t>мю0</t>
  </si>
  <si>
    <t>y</t>
  </si>
  <si>
    <t>x</t>
  </si>
  <si>
    <t>xy</t>
  </si>
  <si>
    <t>x^2</t>
  </si>
  <si>
    <t>y^2</t>
  </si>
  <si>
    <t>ср</t>
  </si>
  <si>
    <t>b=</t>
  </si>
  <si>
    <t xml:space="preserve">a= </t>
  </si>
  <si>
    <t>cумм</t>
  </si>
  <si>
    <t>сумм</t>
  </si>
  <si>
    <t>y^ = -0,00092885+0,02747432*x</t>
  </si>
  <si>
    <t>y^(аппроксимируящая линия</t>
  </si>
  <si>
    <t>a=</t>
  </si>
  <si>
    <t>di</t>
  </si>
  <si>
    <t>D=</t>
  </si>
  <si>
    <t>Di</t>
  </si>
  <si>
    <t>S^2b=</t>
  </si>
  <si>
    <t>di^2</t>
  </si>
  <si>
    <t>S^2a=</t>
  </si>
  <si>
    <t>дельта y</t>
  </si>
  <si>
    <t>доверительный интервал для b</t>
  </si>
  <si>
    <t>B=-0,0009+0,2747x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</si>
</sst>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0"/>
      <color rgb="FF202124"/>
      <name val="Arial"/>
      <family val="2"/>
      <charset val="204"/>
    </font>
    <font>
      <b/>
      <vertAlign val="superscript"/>
      <sz val="10"/>
      <color rgb="FF20212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Лист1!$H$1:$H$14</c:f>
              <c:numCache>
                <c:formatCode>General</c:formatCode>
                <c:ptCount val="14"/>
                <c:pt idx="0">
                  <c:v>0.34729635533386072</c:v>
                </c:pt>
                <c:pt idx="1">
                  <c:v>0.53208888623795592</c:v>
                </c:pt>
                <c:pt idx="2">
                  <c:v>0.65270364466613928</c:v>
                </c:pt>
                <c:pt idx="3">
                  <c:v>0.74222719896855904</c:v>
                </c:pt>
                <c:pt idx="4">
                  <c:v>0.81520746909590458</c:v>
                </c:pt>
                <c:pt idx="5">
                  <c:v>0.87938524157181674</c:v>
                </c:pt>
                <c:pt idx="6">
                  <c:v>0.93969262078590832</c:v>
                </c:pt>
                <c:pt idx="7">
                  <c:v>1</c:v>
                </c:pt>
                <c:pt idx="8">
                  <c:v>1.0641777724759123</c:v>
                </c:pt>
                <c:pt idx="9">
                  <c:v>1.1371580426032577</c:v>
                </c:pt>
                <c:pt idx="10">
                  <c:v>1.2266815969056775</c:v>
                </c:pt>
                <c:pt idx="11">
                  <c:v>1.3472963553338611</c:v>
                </c:pt>
                <c:pt idx="12">
                  <c:v>1.5320888862379562</c:v>
                </c:pt>
                <c:pt idx="13">
                  <c:v>1.8793852415718173</c:v>
                </c:pt>
              </c:numCache>
            </c:numRef>
          </c:xVal>
          <c:yVal>
            <c:numRef>
              <c:f>Лист1!$J$1:$J$14</c:f>
              <c:numCache>
                <c:formatCode>General</c:formatCode>
                <c:ptCount val="14"/>
                <c:pt idx="0">
                  <c:v>8.192497E-3</c:v>
                </c:pt>
                <c:pt idx="1">
                  <c:v>1.3987189999999998E-2</c:v>
                </c:pt>
                <c:pt idx="2">
                  <c:v>1.6784627999999999E-2</c:v>
                </c:pt>
                <c:pt idx="3">
                  <c:v>1.9382249000000001E-2</c:v>
                </c:pt>
                <c:pt idx="4">
                  <c:v>2.0980784999999998E-2</c:v>
                </c:pt>
                <c:pt idx="5">
                  <c:v>2.2779137999999997E-2</c:v>
                </c:pt>
                <c:pt idx="6">
                  <c:v>2.4777308000000001E-2</c:v>
                </c:pt>
                <c:pt idx="7">
                  <c:v>2.7175112000000001E-2</c:v>
                </c:pt>
                <c:pt idx="8">
                  <c:v>2.8773647999999999E-2</c:v>
                </c:pt>
                <c:pt idx="9">
                  <c:v>3.0971634999999997E-2</c:v>
                </c:pt>
                <c:pt idx="10">
                  <c:v>3.3369439000000001E-2</c:v>
                </c:pt>
                <c:pt idx="11">
                  <c:v>3.6366693999999998E-2</c:v>
                </c:pt>
                <c:pt idx="12">
                  <c:v>4.0363033999999999E-2</c:v>
                </c:pt>
                <c:pt idx="13">
                  <c:v>5.0353884000000002E-2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5-4CEE-97A7-5903EB20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47936"/>
        <c:axId val="406950016"/>
      </c:scatterChart>
      <c:valAx>
        <c:axId val="4069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950016"/>
        <c:crosses val="autoZero"/>
        <c:crossBetween val="midCat"/>
      </c:valAx>
      <c:valAx>
        <c:axId val="4069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9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Лист1!$H$26:$H$39</c:f>
              <c:numCache>
                <c:formatCode>General</c:formatCode>
                <c:ptCount val="14"/>
                <c:pt idx="0">
                  <c:v>0.34729635533386072</c:v>
                </c:pt>
                <c:pt idx="1">
                  <c:v>0.53208888623795592</c:v>
                </c:pt>
                <c:pt idx="2">
                  <c:v>0.65270364466613928</c:v>
                </c:pt>
                <c:pt idx="3">
                  <c:v>0.74222719896855904</c:v>
                </c:pt>
                <c:pt idx="4">
                  <c:v>0.81520746909590458</c:v>
                </c:pt>
                <c:pt idx="5">
                  <c:v>0.87938524157181674</c:v>
                </c:pt>
                <c:pt idx="6">
                  <c:v>0.93969262078590832</c:v>
                </c:pt>
                <c:pt idx="7">
                  <c:v>1</c:v>
                </c:pt>
                <c:pt idx="8">
                  <c:v>1.0641777724759123</c:v>
                </c:pt>
                <c:pt idx="9">
                  <c:v>1.1371580426032577</c:v>
                </c:pt>
                <c:pt idx="10">
                  <c:v>1.2266815969056775</c:v>
                </c:pt>
                <c:pt idx="11">
                  <c:v>1.3472963553338611</c:v>
                </c:pt>
                <c:pt idx="12">
                  <c:v>1.5320888862379562</c:v>
                </c:pt>
                <c:pt idx="13">
                  <c:v>1.8793852415718173</c:v>
                </c:pt>
              </c:numCache>
            </c:numRef>
          </c:xVal>
          <c:yVal>
            <c:numRef>
              <c:f>Лист1!$J$26:$J$39</c:f>
              <c:numCache>
                <c:formatCode>General</c:formatCode>
                <c:ptCount val="14"/>
                <c:pt idx="0">
                  <c:v>8.192497E-3</c:v>
                </c:pt>
                <c:pt idx="1">
                  <c:v>1.3987189999999998E-2</c:v>
                </c:pt>
                <c:pt idx="2">
                  <c:v>1.6784627999999999E-2</c:v>
                </c:pt>
                <c:pt idx="3">
                  <c:v>1.9382249000000001E-2</c:v>
                </c:pt>
                <c:pt idx="4">
                  <c:v>2.0980784999999998E-2</c:v>
                </c:pt>
                <c:pt idx="5">
                  <c:v>2.2779137999999997E-2</c:v>
                </c:pt>
                <c:pt idx="6">
                  <c:v>2.4777308000000001E-2</c:v>
                </c:pt>
                <c:pt idx="7">
                  <c:v>2.7175112000000001E-2</c:v>
                </c:pt>
                <c:pt idx="8">
                  <c:v>2.8773647999999999E-2</c:v>
                </c:pt>
                <c:pt idx="9">
                  <c:v>3.0971634999999997E-2</c:v>
                </c:pt>
                <c:pt idx="10">
                  <c:v>3.3369439000000001E-2</c:v>
                </c:pt>
                <c:pt idx="11">
                  <c:v>3.6366693999999998E-2</c:v>
                </c:pt>
                <c:pt idx="12">
                  <c:v>4.0363033999999999E-2</c:v>
                </c:pt>
                <c:pt idx="13">
                  <c:v>5.0353884000000002E-2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8-4F00-BE93-E06B1D545E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Лист1!$H$26:$H$39</c:f>
              <c:numCache>
                <c:formatCode>General</c:formatCode>
                <c:ptCount val="14"/>
                <c:pt idx="0">
                  <c:v>0.34729635533386072</c:v>
                </c:pt>
                <c:pt idx="1">
                  <c:v>0.53208888623795592</c:v>
                </c:pt>
                <c:pt idx="2">
                  <c:v>0.65270364466613928</c:v>
                </c:pt>
                <c:pt idx="3">
                  <c:v>0.74222719896855904</c:v>
                </c:pt>
                <c:pt idx="4">
                  <c:v>0.81520746909590458</c:v>
                </c:pt>
                <c:pt idx="5">
                  <c:v>0.87938524157181674</c:v>
                </c:pt>
                <c:pt idx="6">
                  <c:v>0.93969262078590832</c:v>
                </c:pt>
                <c:pt idx="7">
                  <c:v>1</c:v>
                </c:pt>
                <c:pt idx="8">
                  <c:v>1.0641777724759123</c:v>
                </c:pt>
                <c:pt idx="9">
                  <c:v>1.1371580426032577</c:v>
                </c:pt>
                <c:pt idx="10">
                  <c:v>1.2266815969056775</c:v>
                </c:pt>
                <c:pt idx="11">
                  <c:v>1.3472963553338611</c:v>
                </c:pt>
                <c:pt idx="12">
                  <c:v>1.5320888862379562</c:v>
                </c:pt>
                <c:pt idx="13">
                  <c:v>1.8793852415718173</c:v>
                </c:pt>
              </c:numCache>
            </c:numRef>
          </c:xVal>
          <c:yVal>
            <c:numRef>
              <c:f>Лист1!$R$26:$R$39</c:f>
              <c:numCache>
                <c:formatCode>General</c:formatCode>
                <c:ptCount val="14"/>
                <c:pt idx="0">
                  <c:v>8.6128757672421872E-3</c:v>
                </c:pt>
                <c:pt idx="1">
                  <c:v>1.3689924506639136E-2</c:v>
                </c:pt>
                <c:pt idx="2">
                  <c:v>1.7003732722991161E-2</c:v>
                </c:pt>
                <c:pt idx="3">
                  <c:v>1.9463331313333113E-2</c:v>
                </c:pt>
                <c:pt idx="4">
                  <c:v>2.1468414455157639E-2</c:v>
                </c:pt>
                <c:pt idx="5">
                  <c:v>2.3231654978202572E-2</c:v>
                </c:pt>
                <c:pt idx="6">
                  <c:v>2.4888559086378582E-2</c:v>
                </c:pt>
                <c:pt idx="7">
                  <c:v>2.6545463194554593E-2</c:v>
                </c:pt>
                <c:pt idx="8">
                  <c:v>2.8308703717599529E-2</c:v>
                </c:pt>
                <c:pt idx="9">
                  <c:v>3.0313786859424052E-2</c:v>
                </c:pt>
                <c:pt idx="10">
                  <c:v>3.2773385449766004E-2</c:v>
                </c:pt>
                <c:pt idx="11">
                  <c:v>3.6087193666118032E-2</c:v>
                </c:pt>
                <c:pt idx="12">
                  <c:v>4.1164242405514986E-2</c:v>
                </c:pt>
                <c:pt idx="13">
                  <c:v>5.0705972877078426E-2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48-4F00-BE93-E06B1D54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72496"/>
        <c:axId val="607969584"/>
      </c:scatterChart>
      <c:valAx>
        <c:axId val="6079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969584"/>
        <c:crosses val="autoZero"/>
        <c:crossBetween val="midCat"/>
      </c:valAx>
      <c:valAx>
        <c:axId val="6079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𝐵_𝑐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97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1</xdr:row>
      <xdr:rowOff>4763</xdr:rowOff>
    </xdr:from>
    <xdr:to>
      <xdr:col>24</xdr:col>
      <xdr:colOff>447675</xdr:colOff>
      <xdr:row>14</xdr:row>
      <xdr:rowOff>23813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2A8D66-2E96-B98C-F1D9-144FEF36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101600</xdr:colOff>
      <xdr:row>25</xdr:row>
      <xdr:rowOff>160867</xdr:rowOff>
    </xdr:from>
    <xdr:to>
      <xdr:col>32</xdr:col>
      <xdr:colOff>592665</xdr:colOff>
      <xdr:row>50</xdr:row>
      <xdr:rowOff>143935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DEEE0EE-EC78-1627-71F8-EA408FB6D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0DAF-4C6C-4CA8-AB33-2412FA917C0C}">
  <dimension ref="A1:AH50"/>
  <sheetViews>
    <sheetView tabSelected="1" topLeftCell="J23" zoomScale="91" zoomScaleNormal="90" workbookViewId="0">
      <selection activeCell="D49" sqref="D49"/>
    </sheetView>
  </sheetViews>
  <sheetFormatPr defaultRowHeight="14.4" x14ac:dyDescent="0.3"/>
  <cols>
    <col min="9" max="9" width="11.21875" customWidth="1"/>
    <col min="11" max="11" width="13.109375" bestFit="1" customWidth="1"/>
    <col min="14" max="14" width="13.109375" bestFit="1" customWidth="1"/>
    <col min="15" max="15" width="11" bestFit="1" customWidth="1"/>
    <col min="16" max="16" width="13.109375" bestFit="1" customWidth="1"/>
  </cols>
  <sheetData>
    <row r="1" spans="1:16" ht="16.8" thickBot="1" x14ac:dyDescent="0.35">
      <c r="A1" s="1">
        <v>14</v>
      </c>
      <c r="B1" s="2">
        <v>13</v>
      </c>
      <c r="C1" s="2">
        <v>14</v>
      </c>
      <c r="D1">
        <f>AVERAGE(A1:C1)</f>
        <v>13.666666666666666</v>
      </c>
      <c r="F1" s="5">
        <v>160</v>
      </c>
      <c r="G1" s="5">
        <v>10</v>
      </c>
      <c r="H1">
        <f>SIN(RADIANS(G1))/SIN(RADIANS(F1-G1))</f>
        <v>0.34729635533386072</v>
      </c>
      <c r="I1">
        <v>5.9945099999999998E-4</v>
      </c>
      <c r="J1">
        <f>D1*I1</f>
        <v>8.192497E-3</v>
      </c>
      <c r="K1">
        <f>(H1-$H$18)*(J1-$J$18)/(H1-$H$18)*(H1-$H$18)</f>
        <v>1.2227555823414029E-2</v>
      </c>
      <c r="L1">
        <f>$I$20-$I$19*H1</f>
        <v>-1.0470585175884657E-2</v>
      </c>
      <c r="M1" s="6" t="s">
        <v>0</v>
      </c>
      <c r="N1">
        <f>J1*H1</f>
        <v>2.8452243491835878E-3</v>
      </c>
      <c r="O1">
        <f>H1*H1</f>
        <v>0.12061475842818324</v>
      </c>
      <c r="P1">
        <f>J1*J1</f>
        <v>6.7117007095009003E-5</v>
      </c>
    </row>
    <row r="2" spans="1:16" ht="16.2" thickBot="1" x14ac:dyDescent="0.35">
      <c r="A2" s="3">
        <v>24</v>
      </c>
      <c r="B2" s="4">
        <v>23</v>
      </c>
      <c r="C2" s="4">
        <v>23</v>
      </c>
      <c r="D2">
        <f t="shared" ref="D2:D14" si="0">AVERAGE(A2:C2)</f>
        <v>23.333333333333332</v>
      </c>
      <c r="F2" s="5">
        <v>160</v>
      </c>
      <c r="G2" s="5">
        <v>20</v>
      </c>
      <c r="H2">
        <f t="shared" ref="H2:H14" si="1">SIN(RADIANS(G2))/SIN(RADIANS(F2-G2))</f>
        <v>0.53208888623795592</v>
      </c>
      <c r="I2">
        <v>5.9945099999999998E-4</v>
      </c>
      <c r="J2">
        <f t="shared" ref="J2:J14" si="2">D2*I2</f>
        <v>1.3987189999999998E-2</v>
      </c>
      <c r="K2">
        <f t="shared" ref="K2:K14" si="3">(H2-$H$18)*(J2-$J$18)/(H2-$H$18)*(H2-$H$18)</f>
        <v>6.0505886407240961E-3</v>
      </c>
      <c r="L2">
        <f t="shared" ref="L2:L14" si="4">$I$20-$I$19*H2</f>
        <v>-1.5547633915281604E-2</v>
      </c>
      <c r="M2" t="s">
        <v>4</v>
      </c>
      <c r="N2">
        <f t="shared" ref="N2:N14" si="5">J2*H2</f>
        <v>7.4424283486986733E-3</v>
      </c>
      <c r="O2">
        <f t="shared" ref="O2:O14" si="6">H2*H2</f>
        <v>0.28311858285794839</v>
      </c>
      <c r="P2">
        <f t="shared" ref="P2:P14" si="7">J2*J2</f>
        <v>1.9564148409609996E-4</v>
      </c>
    </row>
    <row r="3" spans="1:16" ht="16.2" thickBot="1" x14ac:dyDescent="0.35">
      <c r="A3" s="3">
        <v>28</v>
      </c>
      <c r="B3" s="4">
        <v>27</v>
      </c>
      <c r="C3" s="4">
        <v>29</v>
      </c>
      <c r="D3">
        <f t="shared" si="0"/>
        <v>28</v>
      </c>
      <c r="F3" s="5">
        <v>160</v>
      </c>
      <c r="G3" s="5">
        <v>30</v>
      </c>
      <c r="H3">
        <f t="shared" si="1"/>
        <v>0.65270364466613928</v>
      </c>
      <c r="I3">
        <v>5.9945099999999998E-4</v>
      </c>
      <c r="J3">
        <f t="shared" si="2"/>
        <v>1.6784627999999999E-2</v>
      </c>
      <c r="K3">
        <f t="shared" si="3"/>
        <v>3.5226964192189838E-3</v>
      </c>
      <c r="L3">
        <f t="shared" si="4"/>
        <v>-1.8861442131633623E-2</v>
      </c>
      <c r="N3">
        <f t="shared" si="5"/>
        <v>1.0955387869965331E-2</v>
      </c>
      <c r="O3">
        <f t="shared" si="6"/>
        <v>0.42602204776046182</v>
      </c>
      <c r="P3">
        <f t="shared" si="7"/>
        <v>2.8172373709838396E-4</v>
      </c>
    </row>
    <row r="4" spans="1:16" ht="16.2" thickBot="1" x14ac:dyDescent="0.35">
      <c r="A4" s="3">
        <v>33</v>
      </c>
      <c r="B4" s="4">
        <v>32</v>
      </c>
      <c r="C4" s="4">
        <v>32</v>
      </c>
      <c r="D4">
        <f t="shared" si="0"/>
        <v>32.333333333333336</v>
      </c>
      <c r="F4" s="5">
        <v>160</v>
      </c>
      <c r="G4" s="5">
        <v>40</v>
      </c>
      <c r="H4">
        <f t="shared" si="1"/>
        <v>0.74222719896855904</v>
      </c>
      <c r="I4">
        <v>5.9945099999999998E-4</v>
      </c>
      <c r="J4">
        <f t="shared" si="2"/>
        <v>1.9382249000000001E-2</v>
      </c>
      <c r="K4">
        <f t="shared" si="3"/>
        <v>1.9448182401480211E-3</v>
      </c>
      <c r="L4">
        <f t="shared" si="4"/>
        <v>-2.1321040721975579E-2</v>
      </c>
      <c r="N4">
        <f t="shared" si="5"/>
        <v>1.4386032384981155E-2</v>
      </c>
      <c r="O4">
        <f t="shared" si="6"/>
        <v>0.55090121488871291</v>
      </c>
      <c r="P4">
        <f t="shared" si="7"/>
        <v>3.7567157629800102E-4</v>
      </c>
    </row>
    <row r="5" spans="1:16" ht="16.2" thickBot="1" x14ac:dyDescent="0.35">
      <c r="A5" s="3">
        <v>35</v>
      </c>
      <c r="B5" s="4">
        <v>34</v>
      </c>
      <c r="C5" s="4">
        <v>36</v>
      </c>
      <c r="D5">
        <f t="shared" si="0"/>
        <v>35</v>
      </c>
      <c r="F5" s="5">
        <v>160</v>
      </c>
      <c r="G5" s="5">
        <v>50</v>
      </c>
      <c r="H5">
        <f t="shared" si="1"/>
        <v>0.81520746909590458</v>
      </c>
      <c r="I5">
        <v>5.9945099999999998E-4</v>
      </c>
      <c r="J5">
        <f t="shared" si="2"/>
        <v>2.0980784999999998E-2</v>
      </c>
      <c r="K5">
        <f t="shared" si="3"/>
        <v>1.1020940807904421E-3</v>
      </c>
      <c r="L5">
        <f t="shared" si="4"/>
        <v>-2.3326123863800098E-2</v>
      </c>
      <c r="N5">
        <f t="shared" si="5"/>
        <v>1.7103692639495318E-2</v>
      </c>
      <c r="O5">
        <f t="shared" si="6"/>
        <v>0.66456321766975024</v>
      </c>
      <c r="P5">
        <f t="shared" si="7"/>
        <v>4.4019333921622495E-4</v>
      </c>
    </row>
    <row r="6" spans="1:16" ht="16.2" thickBot="1" x14ac:dyDescent="0.35">
      <c r="A6" s="3">
        <v>38</v>
      </c>
      <c r="B6" s="4">
        <v>38</v>
      </c>
      <c r="C6" s="4">
        <v>38</v>
      </c>
      <c r="D6">
        <f t="shared" si="0"/>
        <v>38</v>
      </c>
      <c r="F6" s="5">
        <v>160</v>
      </c>
      <c r="G6" s="5">
        <v>60</v>
      </c>
      <c r="H6">
        <f t="shared" si="1"/>
        <v>0.87938524157181674</v>
      </c>
      <c r="I6">
        <v>5.9945099999999998E-4</v>
      </c>
      <c r="J6">
        <f t="shared" si="2"/>
        <v>2.2779137999999997E-2</v>
      </c>
      <c r="K6">
        <f t="shared" si="3"/>
        <v>5.0379052026689993E-4</v>
      </c>
      <c r="L6">
        <f t="shared" si="4"/>
        <v>-2.5089364386845035E-2</v>
      </c>
      <c r="N6">
        <f t="shared" si="5"/>
        <v>2.0031637772927748E-2</v>
      </c>
      <c r="O6">
        <f t="shared" si="6"/>
        <v>0.77331840309432254</v>
      </c>
      <c r="P6">
        <f t="shared" si="7"/>
        <v>5.1888912802304391E-4</v>
      </c>
    </row>
    <row r="7" spans="1:16" ht="16.2" thickBot="1" x14ac:dyDescent="0.35">
      <c r="A7" s="3">
        <v>40</v>
      </c>
      <c r="B7" s="4">
        <v>42</v>
      </c>
      <c r="C7" s="4">
        <v>42</v>
      </c>
      <c r="D7">
        <f t="shared" si="0"/>
        <v>41.333333333333336</v>
      </c>
      <c r="F7" s="5">
        <v>160</v>
      </c>
      <c r="G7" s="5">
        <v>70</v>
      </c>
      <c r="H7">
        <f t="shared" si="1"/>
        <v>0.93969262078590832</v>
      </c>
      <c r="I7">
        <v>5.9945099999999998E-4</v>
      </c>
      <c r="J7">
        <f t="shared" si="2"/>
        <v>2.4777308000000001E-2</v>
      </c>
      <c r="K7">
        <f t="shared" si="3"/>
        <v>1.3124499375427679E-4</v>
      </c>
      <c r="L7">
        <f t="shared" si="4"/>
        <v>-2.6746268495021042E-2</v>
      </c>
      <c r="N7">
        <f t="shared" si="5"/>
        <v>2.3283053490539652E-2</v>
      </c>
      <c r="O7">
        <f t="shared" si="6"/>
        <v>0.88302222155948884</v>
      </c>
      <c r="P7">
        <f t="shared" si="7"/>
        <v>6.1391499172686406E-4</v>
      </c>
    </row>
    <row r="8" spans="1:16" ht="16.2" thickBot="1" x14ac:dyDescent="0.35">
      <c r="A8" s="3">
        <v>45</v>
      </c>
      <c r="B8" s="4">
        <v>45</v>
      </c>
      <c r="C8" s="4">
        <v>46</v>
      </c>
      <c r="D8">
        <f t="shared" si="0"/>
        <v>45.333333333333336</v>
      </c>
      <c r="F8" s="5">
        <v>160</v>
      </c>
      <c r="G8" s="5">
        <v>80</v>
      </c>
      <c r="H8">
        <f t="shared" si="1"/>
        <v>1</v>
      </c>
      <c r="I8">
        <v>5.9945099999999998E-4</v>
      </c>
      <c r="J8">
        <f t="shared" si="2"/>
        <v>2.7175112000000001E-2</v>
      </c>
      <c r="K8">
        <f t="shared" si="3"/>
        <v>-3.014656068998543E-6</v>
      </c>
      <c r="L8">
        <f t="shared" si="4"/>
        <v>-2.8403172603197052E-2</v>
      </c>
      <c r="N8">
        <f t="shared" si="5"/>
        <v>2.7175112000000001E-2</v>
      </c>
      <c r="O8">
        <f t="shared" si="6"/>
        <v>1</v>
      </c>
      <c r="P8">
        <f t="shared" si="7"/>
        <v>7.3848671221254404E-4</v>
      </c>
    </row>
    <row r="9" spans="1:16" ht="16.2" thickBot="1" x14ac:dyDescent="0.35">
      <c r="A9" s="3">
        <v>48</v>
      </c>
      <c r="B9" s="4">
        <v>49</v>
      </c>
      <c r="C9" s="4">
        <v>47</v>
      </c>
      <c r="D9">
        <f t="shared" si="0"/>
        <v>48</v>
      </c>
      <c r="F9" s="5">
        <v>160</v>
      </c>
      <c r="G9" s="5">
        <v>90</v>
      </c>
      <c r="H9">
        <f t="shared" si="1"/>
        <v>1.0641777724759123</v>
      </c>
      <c r="I9">
        <v>5.9945099999999998E-4</v>
      </c>
      <c r="J9">
        <f t="shared" si="2"/>
        <v>2.8773647999999999E-2</v>
      </c>
      <c r="K9">
        <f t="shared" si="3"/>
        <v>1.1707974220056008E-4</v>
      </c>
      <c r="L9">
        <f t="shared" si="4"/>
        <v>-3.0166413126241989E-2</v>
      </c>
      <c r="N9">
        <f t="shared" si="5"/>
        <v>3.0620276634645987E-2</v>
      </c>
      <c r="O9">
        <f t="shared" si="6"/>
        <v>1.1324743314317944</v>
      </c>
      <c r="P9">
        <f t="shared" si="7"/>
        <v>8.2792281922790397E-4</v>
      </c>
    </row>
    <row r="10" spans="1:16" ht="16.2" thickBot="1" x14ac:dyDescent="0.35">
      <c r="A10" s="3">
        <v>52</v>
      </c>
      <c r="B10" s="4">
        <v>51</v>
      </c>
      <c r="C10" s="4">
        <v>52</v>
      </c>
      <c r="D10">
        <f t="shared" si="0"/>
        <v>51.666666666666664</v>
      </c>
      <c r="F10" s="5">
        <v>160</v>
      </c>
      <c r="G10" s="5">
        <v>100</v>
      </c>
      <c r="H10">
        <f t="shared" si="1"/>
        <v>1.1371580426032577</v>
      </c>
      <c r="I10">
        <v>5.9945099999999998E-4</v>
      </c>
      <c r="J10">
        <f t="shared" si="2"/>
        <v>3.0971634999999997E-2</v>
      </c>
      <c r="K10">
        <f t="shared" si="3"/>
        <v>5.5252715376673527E-4</v>
      </c>
      <c r="L10">
        <f t="shared" si="4"/>
        <v>-3.2171496268066507E-2</v>
      </c>
      <c r="N10">
        <f t="shared" si="5"/>
        <v>3.5219643832822542E-2</v>
      </c>
      <c r="O10">
        <f t="shared" si="6"/>
        <v>1.2931284138572725</v>
      </c>
      <c r="P10">
        <f t="shared" si="7"/>
        <v>9.5924217457322482E-4</v>
      </c>
    </row>
    <row r="11" spans="1:16" ht="16.2" thickBot="1" x14ac:dyDescent="0.35">
      <c r="A11" s="3">
        <v>56</v>
      </c>
      <c r="B11" s="4">
        <v>55</v>
      </c>
      <c r="C11" s="4">
        <v>56</v>
      </c>
      <c r="D11">
        <f t="shared" si="0"/>
        <v>55.666666666666664</v>
      </c>
      <c r="F11" s="5">
        <v>160</v>
      </c>
      <c r="G11" s="5">
        <v>110</v>
      </c>
      <c r="H11">
        <f t="shared" si="1"/>
        <v>1.2266815969056775</v>
      </c>
      <c r="I11">
        <v>5.9945099999999998E-4</v>
      </c>
      <c r="J11">
        <f t="shared" si="2"/>
        <v>3.3369439000000001E-2</v>
      </c>
      <c r="K11">
        <f t="shared" si="3"/>
        <v>1.4592158048035442E-3</v>
      </c>
      <c r="L11">
        <f t="shared" si="4"/>
        <v>-3.4631094858408457E-2</v>
      </c>
      <c r="N11">
        <f t="shared" si="5"/>
        <v>4.0933676720366595E-2</v>
      </c>
      <c r="O11">
        <f t="shared" si="6"/>
        <v>1.504747740187063</v>
      </c>
      <c r="P11">
        <f t="shared" si="7"/>
        <v>1.1135194591747211E-3</v>
      </c>
    </row>
    <row r="12" spans="1:16" ht="16.2" thickBot="1" x14ac:dyDescent="0.35">
      <c r="A12" s="3">
        <v>61</v>
      </c>
      <c r="B12" s="4">
        <v>61</v>
      </c>
      <c r="C12" s="4">
        <v>60</v>
      </c>
      <c r="D12">
        <f t="shared" si="0"/>
        <v>60.666666666666664</v>
      </c>
      <c r="F12" s="5">
        <v>160</v>
      </c>
      <c r="G12" s="5">
        <v>120</v>
      </c>
      <c r="H12">
        <f t="shared" si="1"/>
        <v>1.3472963553338611</v>
      </c>
      <c r="I12">
        <v>5.9945099999999998E-4</v>
      </c>
      <c r="J12">
        <f t="shared" si="2"/>
        <v>3.6366693999999998E-2</v>
      </c>
      <c r="K12">
        <f t="shared" si="3"/>
        <v>3.2802231658274209E-3</v>
      </c>
      <c r="L12">
        <f t="shared" si="4"/>
        <v>-3.7944903074760492E-2</v>
      </c>
      <c r="N12">
        <f t="shared" si="5"/>
        <v>4.8996714281741793E-2</v>
      </c>
      <c r="O12">
        <f t="shared" si="6"/>
        <v>1.8152074690959057</v>
      </c>
      <c r="P12">
        <f t="shared" si="7"/>
        <v>1.3225364324896359E-3</v>
      </c>
    </row>
    <row r="13" spans="1:16" ht="16.2" thickBot="1" x14ac:dyDescent="0.35">
      <c r="A13" s="3">
        <v>68</v>
      </c>
      <c r="B13" s="4">
        <v>67</v>
      </c>
      <c r="C13" s="4">
        <v>67</v>
      </c>
      <c r="D13">
        <f t="shared" si="0"/>
        <v>67.333333333333329</v>
      </c>
      <c r="F13" s="5">
        <v>160</v>
      </c>
      <c r="G13" s="5">
        <v>130</v>
      </c>
      <c r="H13">
        <f t="shared" si="1"/>
        <v>1.5320888862379562</v>
      </c>
      <c r="I13">
        <v>5.9945099999999998E-4</v>
      </c>
      <c r="J13">
        <f t="shared" si="2"/>
        <v>4.0363033999999999E-2</v>
      </c>
      <c r="K13">
        <f t="shared" si="3"/>
        <v>7.1596996263412977E-3</v>
      </c>
      <c r="L13">
        <f t="shared" si="4"/>
        <v>-4.3021951814157439E-2</v>
      </c>
      <c r="N13">
        <f t="shared" si="5"/>
        <v>6.1839755806244762E-2</v>
      </c>
      <c r="O13">
        <f t="shared" si="6"/>
        <v>2.3472963553338611</v>
      </c>
      <c r="P13">
        <f t="shared" si="7"/>
        <v>1.629174513685156E-3</v>
      </c>
    </row>
    <row r="14" spans="1:16" ht="16.2" thickBot="1" x14ac:dyDescent="0.35">
      <c r="A14" s="3">
        <v>85</v>
      </c>
      <c r="B14" s="4">
        <v>83</v>
      </c>
      <c r="C14" s="4">
        <v>84</v>
      </c>
      <c r="D14">
        <f t="shared" si="0"/>
        <v>84</v>
      </c>
      <c r="F14" s="5">
        <v>160</v>
      </c>
      <c r="G14" s="5">
        <v>140</v>
      </c>
      <c r="H14">
        <f t="shared" si="1"/>
        <v>1.8793852415718173</v>
      </c>
      <c r="I14">
        <v>5.9945099999999998E-4</v>
      </c>
      <c r="J14">
        <f t="shared" si="2"/>
        <v>5.0353884000000002E-2</v>
      </c>
      <c r="K14">
        <f t="shared" si="3"/>
        <v>2.0611211975352241E-2</v>
      </c>
      <c r="L14">
        <f t="shared" si="4"/>
        <v>-5.2563682285720878E-2</v>
      </c>
      <c r="N14">
        <f t="shared" si="5"/>
        <v>9.4634346445419265E-2</v>
      </c>
      <c r="O14">
        <f t="shared" si="6"/>
        <v>3.532088886237958</v>
      </c>
      <c r="P14">
        <f t="shared" si="7"/>
        <v>2.5355136338854564E-3</v>
      </c>
    </row>
    <row r="15" spans="1:16" x14ac:dyDescent="0.3">
      <c r="H15" s="7" t="s">
        <v>1</v>
      </c>
      <c r="I15" t="s">
        <v>2</v>
      </c>
      <c r="J15" s="7" t="s">
        <v>3</v>
      </c>
      <c r="K15">
        <f>SUM(K1:K14)</f>
        <v>5.8659731530539549E-2</v>
      </c>
      <c r="L15">
        <f>AVERAGE(L1:L14)</f>
        <v>-2.8590369480071039E-2</v>
      </c>
      <c r="M15" t="s">
        <v>13</v>
      </c>
      <c r="N15">
        <f>SUM(N1:N14)</f>
        <v>0.43546698257703242</v>
      </c>
      <c r="O15">
        <f t="shared" ref="O15:P15" si="8">SUM(O1:O14)</f>
        <v>16.326503642402724</v>
      </c>
      <c r="P15">
        <f t="shared" si="8"/>
        <v>1.1619547008802269E-2</v>
      </c>
    </row>
    <row r="16" spans="1:16" x14ac:dyDescent="0.3">
      <c r="H16" t="s">
        <v>6</v>
      </c>
      <c r="J16" t="s">
        <v>5</v>
      </c>
      <c r="K16">
        <f>J18-H18*K15</f>
        <v>-3.2326750846282684E-2</v>
      </c>
      <c r="L16" t="s">
        <v>16</v>
      </c>
      <c r="N16" t="s">
        <v>7</v>
      </c>
      <c r="O16" t="s">
        <v>8</v>
      </c>
      <c r="P16" t="s">
        <v>9</v>
      </c>
    </row>
    <row r="17" spans="1:34" x14ac:dyDescent="0.3">
      <c r="G17" t="s">
        <v>14</v>
      </c>
      <c r="H17">
        <f>SUM(H1:H14)</f>
        <v>14.095389311788628</v>
      </c>
      <c r="J17">
        <f t="shared" ref="J17" si="9">SUM(J1:J14)</f>
        <v>0.37425724100000002</v>
      </c>
    </row>
    <row r="18" spans="1:34" x14ac:dyDescent="0.3">
      <c r="G18" t="s">
        <v>10</v>
      </c>
      <c r="H18">
        <f>AVERAGE(H1:H14)</f>
        <v>1.0068135222706163</v>
      </c>
      <c r="J18">
        <f t="shared" ref="J18" si="10">AVERAGE(J1:J14)</f>
        <v>2.6732660071428573E-2</v>
      </c>
    </row>
    <row r="19" spans="1:34" x14ac:dyDescent="0.3">
      <c r="H19" t="s">
        <v>11</v>
      </c>
      <c r="I19">
        <f>(14*N15-H17*J17)/(14*O15-H17*H17)</f>
        <v>2.7474317898875823E-2</v>
      </c>
    </row>
    <row r="20" spans="1:34" x14ac:dyDescent="0.3">
      <c r="H20" t="s">
        <v>12</v>
      </c>
      <c r="I20">
        <f>J18-I19*H18</f>
        <v>-9.288547043212296E-4</v>
      </c>
    </row>
    <row r="21" spans="1:34" x14ac:dyDescent="0.3">
      <c r="L21" t="s">
        <v>15</v>
      </c>
    </row>
    <row r="23" spans="1:3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5" spans="1:34" ht="15" thickBot="1" x14ac:dyDescent="0.35">
      <c r="N25" t="s">
        <v>18</v>
      </c>
      <c r="O25" t="s">
        <v>20</v>
      </c>
      <c r="P25" t="s">
        <v>22</v>
      </c>
    </row>
    <row r="26" spans="1:34" ht="16.2" thickBot="1" x14ac:dyDescent="0.35">
      <c r="A26" s="1">
        <v>14</v>
      </c>
      <c r="B26" s="2">
        <v>13</v>
      </c>
      <c r="C26" s="2">
        <v>14</v>
      </c>
      <c r="D26">
        <f>AVERAGE(A26:C26)</f>
        <v>13.666666666666666</v>
      </c>
      <c r="F26" s="5">
        <v>160</v>
      </c>
      <c r="G26" s="5">
        <v>10</v>
      </c>
      <c r="H26">
        <f>SIN(RADIANS(G26))/SIN(RADIANS(F26-G26))</f>
        <v>0.34729635533386072</v>
      </c>
      <c r="I26">
        <v>5.9945099999999998E-4</v>
      </c>
      <c r="J26">
        <f>D26*I26</f>
        <v>8.192497E-3</v>
      </c>
      <c r="K26">
        <f>(H26-$H$42)*(J26-$J$42)</f>
        <v>1.2227555823414029E-2</v>
      </c>
      <c r="L26">
        <f>(H26-$H$42)*(H26-$H$42)</f>
        <v>0.4349628934842843</v>
      </c>
      <c r="N26">
        <f>J26-($H$45+$H$44*H26)</f>
        <v>-4.2037876724218722E-4</v>
      </c>
      <c r="O26">
        <f>(H26-$H$42)*(H26-$H$42)</f>
        <v>0.4349628934842843</v>
      </c>
      <c r="P26">
        <f>N26*N26</f>
        <v>1.7671830794806101E-7</v>
      </c>
      <c r="R26">
        <f>$H$45+$H$44*H26</f>
        <v>8.6128757672421872E-3</v>
      </c>
    </row>
    <row r="27" spans="1:34" ht="16.2" thickBot="1" x14ac:dyDescent="0.35">
      <c r="A27" s="3">
        <v>24</v>
      </c>
      <c r="B27" s="4">
        <v>23</v>
      </c>
      <c r="C27" s="4">
        <v>23</v>
      </c>
      <c r="D27">
        <f t="shared" ref="D27:D39" si="11">AVERAGE(A27:C27)</f>
        <v>23.333333333333332</v>
      </c>
      <c r="F27" s="5">
        <v>160</v>
      </c>
      <c r="G27" s="5">
        <v>20</v>
      </c>
      <c r="H27">
        <f t="shared" ref="H27:H39" si="12">SIN(RADIANS(G27))/SIN(RADIANS(F27-G27))</f>
        <v>0.53208888623795592</v>
      </c>
      <c r="I27">
        <v>5.9945099999999998E-4</v>
      </c>
      <c r="J27">
        <f t="shared" ref="J27:J39" si="13">D27*I27</f>
        <v>1.3987189999999998E-2</v>
      </c>
      <c r="K27">
        <f t="shared" ref="K27:K39" si="14">(H27-$H$42)*(J27-$J$42)</f>
        <v>6.0505886407240961E-3</v>
      </c>
      <c r="L27">
        <f t="shared" ref="L27:L39" si="15">(H27-$H$42)*(H27-$H$42)</f>
        <v>0.22536348005634185</v>
      </c>
      <c r="N27">
        <f t="shared" ref="N27:N39" si="16">J27-($H$45+$H$44*H27)</f>
        <v>2.9726549336086226E-4</v>
      </c>
      <c r="O27">
        <f t="shared" ref="O27:O39" si="17">(H27-$H$42)*(H27-$H$42)</f>
        <v>0.22536348005634185</v>
      </c>
      <c r="P27">
        <f t="shared" ref="P27:P39" si="18">N27*N27</f>
        <v>8.8366773543076852E-8</v>
      </c>
      <c r="R27">
        <f t="shared" ref="R27:R39" si="19">$H$45+$H$44*H27</f>
        <v>1.3689924506639136E-2</v>
      </c>
    </row>
    <row r="28" spans="1:34" ht="16.2" thickBot="1" x14ac:dyDescent="0.35">
      <c r="A28" s="3">
        <v>28</v>
      </c>
      <c r="B28" s="4">
        <v>27</v>
      </c>
      <c r="C28" s="4">
        <v>29</v>
      </c>
      <c r="D28">
        <f t="shared" si="11"/>
        <v>28</v>
      </c>
      <c r="F28" s="5">
        <v>160</v>
      </c>
      <c r="G28" s="5">
        <v>30</v>
      </c>
      <c r="H28">
        <f t="shared" si="12"/>
        <v>0.65270364466613928</v>
      </c>
      <c r="I28">
        <v>5.9945099999999998E-4</v>
      </c>
      <c r="J28">
        <f t="shared" si="13"/>
        <v>1.6784627999999999E-2</v>
      </c>
      <c r="K28">
        <f t="shared" si="14"/>
        <v>3.5226964192189838E-3</v>
      </c>
      <c r="L28">
        <f t="shared" si="15"/>
        <v>0.12539380541705766</v>
      </c>
      <c r="N28">
        <f t="shared" si="16"/>
        <v>-2.1910472299116121E-4</v>
      </c>
      <c r="O28">
        <f t="shared" si="17"/>
        <v>0.12539380541705766</v>
      </c>
      <c r="P28">
        <f t="shared" si="18"/>
        <v>4.8006879637033487E-8</v>
      </c>
      <c r="R28">
        <f t="shared" si="19"/>
        <v>1.7003732722991161E-2</v>
      </c>
    </row>
    <row r="29" spans="1:34" ht="16.2" thickBot="1" x14ac:dyDescent="0.35">
      <c r="A29" s="3">
        <v>33</v>
      </c>
      <c r="B29" s="4">
        <v>32</v>
      </c>
      <c r="C29" s="4">
        <v>32</v>
      </c>
      <c r="D29">
        <f t="shared" si="11"/>
        <v>32.333333333333336</v>
      </c>
      <c r="F29" s="5">
        <v>160</v>
      </c>
      <c r="G29" s="5">
        <v>40</v>
      </c>
      <c r="H29">
        <f t="shared" si="12"/>
        <v>0.74222719896855904</v>
      </c>
      <c r="I29">
        <v>5.9945099999999998E-4</v>
      </c>
      <c r="J29">
        <f t="shared" si="13"/>
        <v>1.9382249000000001E-2</v>
      </c>
      <c r="K29">
        <f t="shared" si="14"/>
        <v>1.9448182401480211E-3</v>
      </c>
      <c r="L29">
        <f t="shared" si="15"/>
        <v>7.0005922478500751E-2</v>
      </c>
      <c r="N29">
        <f t="shared" si="16"/>
        <v>-8.108231333311261E-5</v>
      </c>
      <c r="O29">
        <f t="shared" si="17"/>
        <v>7.0005922478500751E-2</v>
      </c>
      <c r="P29">
        <f t="shared" si="18"/>
        <v>6.5743415354490513E-9</v>
      </c>
      <c r="R29">
        <f t="shared" si="19"/>
        <v>1.9463331313333113E-2</v>
      </c>
    </row>
    <row r="30" spans="1:34" ht="16.2" thickBot="1" x14ac:dyDescent="0.35">
      <c r="A30" s="3">
        <v>35</v>
      </c>
      <c r="B30" s="4">
        <v>34</v>
      </c>
      <c r="C30" s="4">
        <v>36</v>
      </c>
      <c r="D30">
        <f t="shared" si="11"/>
        <v>35</v>
      </c>
      <c r="F30" s="5">
        <v>160</v>
      </c>
      <c r="G30" s="5">
        <v>50</v>
      </c>
      <c r="H30">
        <f t="shared" si="12"/>
        <v>0.81520746909590458</v>
      </c>
      <c r="I30">
        <v>5.9945099999999998E-4</v>
      </c>
      <c r="J30">
        <f t="shared" si="13"/>
        <v>2.0980784999999998E-2</v>
      </c>
      <c r="K30">
        <f t="shared" si="14"/>
        <v>1.1020940807904421E-3</v>
      </c>
      <c r="L30">
        <f t="shared" si="15"/>
        <v>3.671287961319044E-2</v>
      </c>
      <c r="N30">
        <f t="shared" si="16"/>
        <v>-4.8762945515764058E-4</v>
      </c>
      <c r="O30">
        <f t="shared" si="17"/>
        <v>3.671287961319044E-2</v>
      </c>
      <c r="P30">
        <f t="shared" si="18"/>
        <v>2.3778248553733742E-7</v>
      </c>
      <c r="R30">
        <f t="shared" si="19"/>
        <v>2.1468414455157639E-2</v>
      </c>
    </row>
    <row r="31" spans="1:34" ht="16.2" thickBot="1" x14ac:dyDescent="0.35">
      <c r="A31" s="3">
        <v>38</v>
      </c>
      <c r="B31" s="4">
        <v>38</v>
      </c>
      <c r="C31" s="4">
        <v>38</v>
      </c>
      <c r="D31">
        <f t="shared" si="11"/>
        <v>38</v>
      </c>
      <c r="F31" s="5">
        <v>160</v>
      </c>
      <c r="G31" s="5">
        <v>60</v>
      </c>
      <c r="H31">
        <f t="shared" si="12"/>
        <v>0.87938524157181674</v>
      </c>
      <c r="I31">
        <v>5.9945099999999998E-4</v>
      </c>
      <c r="J31">
        <f t="shared" si="13"/>
        <v>2.2779137999999997E-2</v>
      </c>
      <c r="K31">
        <f t="shared" si="14"/>
        <v>5.0379052026689993E-4</v>
      </c>
      <c r="L31">
        <f t="shared" si="15"/>
        <v>1.6237966721852043E-2</v>
      </c>
      <c r="N31">
        <f t="shared" si="16"/>
        <v>-4.5251697820257453E-4</v>
      </c>
      <c r="O31">
        <f t="shared" si="17"/>
        <v>1.6237966721852043E-2</v>
      </c>
      <c r="P31">
        <f t="shared" si="18"/>
        <v>2.0477161556158931E-7</v>
      </c>
      <c r="R31">
        <f t="shared" si="19"/>
        <v>2.3231654978202572E-2</v>
      </c>
    </row>
    <row r="32" spans="1:34" ht="16.2" thickBot="1" x14ac:dyDescent="0.35">
      <c r="A32" s="3">
        <v>40</v>
      </c>
      <c r="B32" s="4">
        <v>42</v>
      </c>
      <c r="C32" s="4">
        <v>42</v>
      </c>
      <c r="D32">
        <f t="shared" si="11"/>
        <v>41.333333333333336</v>
      </c>
      <c r="F32" s="5">
        <v>160</v>
      </c>
      <c r="G32" s="5">
        <v>70</v>
      </c>
      <c r="H32">
        <f t="shared" si="12"/>
        <v>0.93969262078590832</v>
      </c>
      <c r="I32">
        <v>5.9945099999999998E-4</v>
      </c>
      <c r="J32">
        <f t="shared" si="13"/>
        <v>2.4777308000000001E-2</v>
      </c>
      <c r="K32">
        <f t="shared" si="14"/>
        <v>1.3124499375427679E-4</v>
      </c>
      <c r="L32">
        <f t="shared" si="15"/>
        <v>4.5052154161198702E-3</v>
      </c>
      <c r="N32">
        <f t="shared" si="16"/>
        <v>-1.1125108637858108E-4</v>
      </c>
      <c r="O32">
        <f t="shared" si="17"/>
        <v>4.5052154161198702E-3</v>
      </c>
      <c r="P32">
        <f t="shared" si="18"/>
        <v>1.2376804220414509E-8</v>
      </c>
      <c r="R32">
        <f t="shared" si="19"/>
        <v>2.4888559086378582E-2</v>
      </c>
    </row>
    <row r="33" spans="1:18" ht="16.2" thickBot="1" x14ac:dyDescent="0.35">
      <c r="A33" s="3">
        <v>45</v>
      </c>
      <c r="B33" s="4">
        <v>45</v>
      </c>
      <c r="C33" s="4">
        <v>46</v>
      </c>
      <c r="D33">
        <f t="shared" si="11"/>
        <v>45.333333333333336</v>
      </c>
      <c r="F33" s="5">
        <v>160</v>
      </c>
      <c r="G33" s="5">
        <v>80</v>
      </c>
      <c r="H33">
        <f t="shared" si="12"/>
        <v>1</v>
      </c>
      <c r="I33">
        <v>5.9945099999999998E-4</v>
      </c>
      <c r="J33">
        <f t="shared" si="13"/>
        <v>2.7175112000000001E-2</v>
      </c>
      <c r="K33">
        <f t="shared" si="14"/>
        <v>-3.014656068998543E-6</v>
      </c>
      <c r="L33">
        <f t="shared" si="15"/>
        <v>4.6424085732183866E-5</v>
      </c>
      <c r="N33">
        <f t="shared" si="16"/>
        <v>6.296488054454083E-4</v>
      </c>
      <c r="O33">
        <f t="shared" si="17"/>
        <v>4.6424085732183866E-5</v>
      </c>
      <c r="P33">
        <f t="shared" si="18"/>
        <v>3.9645761819882963E-7</v>
      </c>
      <c r="R33">
        <f t="shared" si="19"/>
        <v>2.6545463194554593E-2</v>
      </c>
    </row>
    <row r="34" spans="1:18" ht="16.2" thickBot="1" x14ac:dyDescent="0.35">
      <c r="A34" s="3">
        <v>48</v>
      </c>
      <c r="B34" s="4">
        <v>49</v>
      </c>
      <c r="C34" s="4">
        <v>47</v>
      </c>
      <c r="D34">
        <f t="shared" si="11"/>
        <v>48</v>
      </c>
      <c r="F34" s="5">
        <v>160</v>
      </c>
      <c r="G34" s="5">
        <v>90</v>
      </c>
      <c r="H34">
        <f t="shared" si="12"/>
        <v>1.0641777724759123</v>
      </c>
      <c r="I34">
        <v>5.9945099999999998E-4</v>
      </c>
      <c r="J34">
        <f t="shared" si="13"/>
        <v>2.8773647999999999E-2</v>
      </c>
      <c r="K34">
        <f t="shared" si="14"/>
        <v>1.1707974220056008E-4</v>
      </c>
      <c r="L34">
        <f t="shared" si="15"/>
        <v>3.2906572016158033E-3</v>
      </c>
      <c r="N34">
        <f t="shared" si="16"/>
        <v>4.6494428240046945E-4</v>
      </c>
      <c r="O34">
        <f t="shared" si="17"/>
        <v>3.2906572016158033E-3</v>
      </c>
      <c r="P34">
        <f t="shared" si="18"/>
        <v>2.1617318573688748E-7</v>
      </c>
      <c r="R34">
        <f t="shared" si="19"/>
        <v>2.8308703717599529E-2</v>
      </c>
    </row>
    <row r="35" spans="1:18" ht="16.2" thickBot="1" x14ac:dyDescent="0.35">
      <c r="A35" s="3">
        <v>52</v>
      </c>
      <c r="B35" s="4">
        <v>51</v>
      </c>
      <c r="C35" s="4">
        <v>52</v>
      </c>
      <c r="D35">
        <f t="shared" si="11"/>
        <v>51.666666666666664</v>
      </c>
      <c r="F35" s="5">
        <v>160</v>
      </c>
      <c r="G35" s="5">
        <v>100</v>
      </c>
      <c r="H35">
        <f t="shared" si="12"/>
        <v>1.1371580426032577</v>
      </c>
      <c r="I35">
        <v>5.9945099999999998E-4</v>
      </c>
      <c r="J35">
        <f t="shared" si="13"/>
        <v>3.0971634999999997E-2</v>
      </c>
      <c r="K35">
        <f t="shared" si="14"/>
        <v>5.5252715376673527E-4</v>
      </c>
      <c r="L35">
        <f t="shared" si="15"/>
        <v>1.6989693980746377E-2</v>
      </c>
      <c r="N35">
        <f t="shared" si="16"/>
        <v>6.5784814057594579E-4</v>
      </c>
      <c r="O35">
        <f t="shared" si="17"/>
        <v>1.6989693980746377E-2</v>
      </c>
      <c r="P35">
        <f t="shared" si="18"/>
        <v>4.3276417605922933E-7</v>
      </c>
      <c r="R35">
        <f t="shared" si="19"/>
        <v>3.0313786859424052E-2</v>
      </c>
    </row>
    <row r="36" spans="1:18" ht="16.2" thickBot="1" x14ac:dyDescent="0.35">
      <c r="A36" s="3">
        <v>56</v>
      </c>
      <c r="B36" s="4">
        <v>55</v>
      </c>
      <c r="C36" s="4">
        <v>56</v>
      </c>
      <c r="D36">
        <f t="shared" si="11"/>
        <v>55.666666666666664</v>
      </c>
      <c r="F36" s="5">
        <v>160</v>
      </c>
      <c r="G36" s="5">
        <v>110</v>
      </c>
      <c r="H36">
        <f t="shared" si="12"/>
        <v>1.2266815969056775</v>
      </c>
      <c r="I36">
        <v>5.9945099999999998E-4</v>
      </c>
      <c r="J36">
        <f t="shared" si="13"/>
        <v>3.3369439000000001E-2</v>
      </c>
      <c r="K36">
        <f t="shared" si="14"/>
        <v>1.4592158048035442E-3</v>
      </c>
      <c r="L36">
        <f t="shared" si="15"/>
        <v>4.8341970243728841E-2</v>
      </c>
      <c r="N36">
        <f t="shared" si="16"/>
        <v>5.9605355023399642E-4</v>
      </c>
      <c r="O36">
        <f t="shared" si="17"/>
        <v>4.8341970243728841E-2</v>
      </c>
      <c r="P36">
        <f t="shared" si="18"/>
        <v>3.552798347465513E-7</v>
      </c>
      <c r="R36">
        <f t="shared" si="19"/>
        <v>3.2773385449766004E-2</v>
      </c>
    </row>
    <row r="37" spans="1:18" ht="16.2" thickBot="1" x14ac:dyDescent="0.35">
      <c r="A37" s="3">
        <v>61</v>
      </c>
      <c r="B37" s="4">
        <v>61</v>
      </c>
      <c r="C37" s="4">
        <v>60</v>
      </c>
      <c r="D37">
        <f t="shared" si="11"/>
        <v>60.666666666666664</v>
      </c>
      <c r="F37" s="5">
        <v>160</v>
      </c>
      <c r="G37" s="5">
        <v>120</v>
      </c>
      <c r="H37">
        <f t="shared" si="12"/>
        <v>1.3472963553338611</v>
      </c>
      <c r="I37">
        <v>5.9945099999999998E-4</v>
      </c>
      <c r="J37">
        <f t="shared" si="13"/>
        <v>3.6366693999999998E-2</v>
      </c>
      <c r="K37">
        <f t="shared" si="14"/>
        <v>3.2802231658274209E-3</v>
      </c>
      <c r="L37">
        <f t="shared" si="15"/>
        <v>0.11592855961077342</v>
      </c>
      <c r="N37">
        <f t="shared" si="16"/>
        <v>2.7950033388196571E-4</v>
      </c>
      <c r="O37">
        <f t="shared" si="17"/>
        <v>0.11592855961077342</v>
      </c>
      <c r="P37">
        <f t="shared" si="18"/>
        <v>7.8120436640130308E-8</v>
      </c>
      <c r="R37">
        <f t="shared" si="19"/>
        <v>3.6087193666118032E-2</v>
      </c>
    </row>
    <row r="38" spans="1:18" ht="16.2" thickBot="1" x14ac:dyDescent="0.35">
      <c r="A38" s="3">
        <v>68</v>
      </c>
      <c r="B38" s="4">
        <v>67</v>
      </c>
      <c r="C38" s="4">
        <v>67</v>
      </c>
      <c r="D38">
        <f t="shared" si="11"/>
        <v>67.333333333333329</v>
      </c>
      <c r="F38" s="5">
        <v>160</v>
      </c>
      <c r="G38" s="5">
        <v>130</v>
      </c>
      <c r="H38">
        <f t="shared" si="12"/>
        <v>1.5320888862379562</v>
      </c>
      <c r="I38">
        <v>5.9945099999999998E-4</v>
      </c>
      <c r="J38">
        <f t="shared" si="13"/>
        <v>4.0363033999999999E-2</v>
      </c>
      <c r="K38">
        <f t="shared" si="14"/>
        <v>7.1596996263412977E-3</v>
      </c>
      <c r="L38">
        <f t="shared" si="15"/>
        <v>0.27591420799102151</v>
      </c>
      <c r="N38">
        <f t="shared" si="16"/>
        <v>-8.0120840551498734E-4</v>
      </c>
      <c r="O38">
        <f t="shared" si="17"/>
        <v>0.27591420799102151</v>
      </c>
      <c r="P38">
        <f t="shared" si="18"/>
        <v>6.4193490906786835E-7</v>
      </c>
      <c r="R38">
        <f t="shared" si="19"/>
        <v>4.1164242405514986E-2</v>
      </c>
    </row>
    <row r="39" spans="1:18" ht="16.2" thickBot="1" x14ac:dyDescent="0.35">
      <c r="A39" s="3">
        <v>85</v>
      </c>
      <c r="B39" s="4">
        <v>83</v>
      </c>
      <c r="C39" s="4">
        <v>84</v>
      </c>
      <c r="D39">
        <f t="shared" si="11"/>
        <v>84</v>
      </c>
      <c r="F39" s="5">
        <v>160</v>
      </c>
      <c r="G39" s="5">
        <v>140</v>
      </c>
      <c r="H39">
        <f t="shared" si="12"/>
        <v>1.8793852415718173</v>
      </c>
      <c r="I39">
        <v>5.9945099999999998E-4</v>
      </c>
      <c r="J39">
        <f t="shared" si="13"/>
        <v>5.0353884000000002E-2</v>
      </c>
      <c r="K39">
        <f t="shared" si="14"/>
        <v>2.0611211975352241E-2</v>
      </c>
      <c r="L39">
        <f t="shared" si="15"/>
        <v>0.76138140532425391</v>
      </c>
      <c r="N39">
        <f t="shared" si="16"/>
        <v>-3.5208887707842418E-4</v>
      </c>
      <c r="O39">
        <f t="shared" si="17"/>
        <v>0.76138140532425391</v>
      </c>
      <c r="P39">
        <f t="shared" si="18"/>
        <v>1.239665773623457E-7</v>
      </c>
      <c r="R39">
        <f t="shared" si="19"/>
        <v>5.0705972877078426E-2</v>
      </c>
    </row>
    <row r="40" spans="1:18" x14ac:dyDescent="0.3">
      <c r="H40" s="7" t="s">
        <v>1</v>
      </c>
      <c r="I40" t="s">
        <v>2</v>
      </c>
      <c r="J40" s="7" t="s">
        <v>3</v>
      </c>
      <c r="K40">
        <f>SUM(K26:K39)</f>
        <v>5.8659731530539549E-2</v>
      </c>
      <c r="L40">
        <f>SUM(L26:L39)</f>
        <v>2.1350750816252191</v>
      </c>
    </row>
    <row r="41" spans="1:18" x14ac:dyDescent="0.3">
      <c r="H41" t="s">
        <v>6</v>
      </c>
      <c r="J41" t="s">
        <v>5</v>
      </c>
    </row>
    <row r="42" spans="1:18" x14ac:dyDescent="0.3">
      <c r="G42" t="s">
        <v>10</v>
      </c>
      <c r="H42">
        <f>AVERAGE(H26:H39)</f>
        <v>1.0068135222706163</v>
      </c>
      <c r="J42">
        <f>SUM(J26:J39)/14</f>
        <v>2.6732660071428573E-2</v>
      </c>
      <c r="P42">
        <f>SUM(P26:P39)</f>
        <v>3.0192939457948036E-6</v>
      </c>
    </row>
    <row r="44" spans="1:18" x14ac:dyDescent="0.3">
      <c r="G44" t="s">
        <v>11</v>
      </c>
      <c r="H44">
        <f>K40/L40</f>
        <v>2.747431789887584E-2</v>
      </c>
      <c r="J44" t="s">
        <v>19</v>
      </c>
      <c r="K44">
        <f>SUM(O26:O39)</f>
        <v>2.1350750816252191</v>
      </c>
    </row>
    <row r="45" spans="1:18" x14ac:dyDescent="0.3">
      <c r="G45" t="s">
        <v>17</v>
      </c>
      <c r="H45">
        <f>J42-H44*H42</f>
        <v>-9.2885470432124695E-4</v>
      </c>
    </row>
    <row r="46" spans="1:18" x14ac:dyDescent="0.3">
      <c r="J46" t="s">
        <v>21</v>
      </c>
      <c r="K46">
        <f>(1/K44)*P42/12</f>
        <v>1.1784495589012719E-7</v>
      </c>
      <c r="M46" t="s">
        <v>23</v>
      </c>
      <c r="N46">
        <f>(1/14+H42*H42/K44)*P42/12</f>
        <v>1.3742829296992499E-7</v>
      </c>
    </row>
    <row r="48" spans="1:18" x14ac:dyDescent="0.3">
      <c r="D48" t="s">
        <v>26</v>
      </c>
      <c r="J48" t="s">
        <v>24</v>
      </c>
      <c r="K48">
        <f>SQRT(4*K46+4*N46)</f>
        <v>1.0104914623292019E-3</v>
      </c>
    </row>
    <row r="50" spans="9:12" x14ac:dyDescent="0.3">
      <c r="I50" t="s">
        <v>25</v>
      </c>
      <c r="L50">
        <f>SQRT(K46)*2</f>
        <v>6.8657106228016103E-4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ElEmEntRiX R</dc:creator>
  <cp:lastModifiedBy>ElEmEntRiX R</cp:lastModifiedBy>
  <dcterms:created xsi:type="dcterms:W3CDTF">2022-12-13T16:20:40Z</dcterms:created>
  <dcterms:modified xsi:type="dcterms:W3CDTF">2022-12-14T10:41:49Z</dcterms:modified>
</cp:coreProperties>
</file>