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" sheetId="1" r:id="rId4"/>
    <sheet state="visible" name="medium" sheetId="2" r:id="rId5"/>
    <sheet state="visible" name="advanced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<sst xmlns="http://schemas.openxmlformats.org/spreadsheetml/2006/main" count="181" uniqueCount="92">
  <si>
    <t>BASIC</t>
  </si>
  <si>
    <t xml:space="preserve">Титарчук Константин Валериевич </t>
  </si>
  <si>
    <t>Disclaimer</t>
  </si>
  <si>
    <t>You should use formulas in each task on this page. One formula for each task.</t>
  </si>
  <si>
    <t>#1</t>
  </si>
  <si>
    <t>Divide text into columns.</t>
  </si>
  <si>
    <t>Data</t>
  </si>
  <si>
    <t>Result</t>
  </si>
  <si>
    <t>This is the easiest task of OZON Camp.</t>
  </si>
  <si>
    <t>#2</t>
  </si>
  <si>
    <t>Combine words into a sentence in one cell.</t>
  </si>
  <si>
    <t>I</t>
  </si>
  <si>
    <t>will</t>
  </si>
  <si>
    <t>do</t>
  </si>
  <si>
    <t>it</t>
  </si>
  <si>
    <t>completely.</t>
  </si>
  <si>
    <t>#3</t>
  </si>
  <si>
    <t>Convert datetime format into date format.</t>
  </si>
  <si>
    <t>MEDIUM</t>
  </si>
  <si>
    <t>Титарчук Константин Валериевич</t>
  </si>
  <si>
    <t>Use formulas in each task on this page.</t>
  </si>
  <si>
    <t>How many people paid by cash and not in rubles?</t>
  </si>
  <si>
    <t>buyer</t>
  </si>
  <si>
    <t>method</t>
  </si>
  <si>
    <t>currency</t>
  </si>
  <si>
    <t>Arina</t>
  </si>
  <si>
    <t>card</t>
  </si>
  <si>
    <t>USD</t>
  </si>
  <si>
    <t>Yar</t>
  </si>
  <si>
    <t>cash</t>
  </si>
  <si>
    <t>RUB</t>
  </si>
  <si>
    <t>Andrew</t>
  </si>
  <si>
    <t>Diana</t>
  </si>
  <si>
    <t>Sergey</t>
  </si>
  <si>
    <t>TL</t>
  </si>
  <si>
    <t>Rustam</t>
  </si>
  <si>
    <t>EUR</t>
  </si>
  <si>
    <t>Nastya</t>
  </si>
  <si>
    <t>Stas</t>
  </si>
  <si>
    <t>GBP</t>
  </si>
  <si>
    <r>
      <rPr>
        <rFont val="Arial"/>
        <i/>
        <color rgb="FF000000"/>
      </rPr>
      <t xml:space="preserve">Fill highlighted columns in </t>
    </r>
    <r>
      <rPr>
        <rFont val="Arial"/>
        <i/>
        <color rgb="FF000000"/>
        <u/>
      </rPr>
      <t>transactions</t>
    </r>
    <r>
      <rPr>
        <rFont val="Arial"/>
        <i/>
        <color rgb="FF000000"/>
      </rPr>
      <t xml:space="preserve"> with data from </t>
    </r>
    <r>
      <rPr>
        <rFont val="Arial"/>
        <i/>
        <color rgb="FF000000"/>
        <u/>
      </rPr>
      <t>payment_methods</t>
    </r>
    <r>
      <rPr>
        <rFont val="Arial"/>
        <i/>
        <color rgb="FF000000"/>
      </rPr>
      <t xml:space="preserve"> and </t>
    </r>
    <r>
      <rPr>
        <rFont val="Arial"/>
        <i/>
        <color rgb="FF000000"/>
        <u/>
      </rPr>
      <t>products</t>
    </r>
    <r>
      <rPr>
        <rFont val="Arial"/>
        <i/>
        <color rgb="FF000000"/>
      </rPr>
      <t>.</t>
    </r>
  </si>
  <si>
    <t>payment_methods</t>
  </si>
  <si>
    <t>transactions</t>
  </si>
  <si>
    <t>id</t>
  </si>
  <si>
    <t>moment</t>
  </si>
  <si>
    <t>product_id</t>
  </si>
  <si>
    <t>payment_method_id</t>
  </si>
  <si>
    <t>product_price</t>
  </si>
  <si>
    <t>payment (moment and method)</t>
  </si>
  <si>
    <t>online</t>
  </si>
  <si>
    <t>after delivery</t>
  </si>
  <si>
    <t>products</t>
  </si>
  <si>
    <t>product_name</t>
  </si>
  <si>
    <t>price</t>
  </si>
  <si>
    <t>iPhone 13 Pro Max</t>
  </si>
  <si>
    <t>iPhone 13 Pro</t>
  </si>
  <si>
    <t>iPhone 12</t>
  </si>
  <si>
    <t>iPhone 9</t>
  </si>
  <si>
    <t>Samsung Galaxy</t>
  </si>
  <si>
    <t>iPhone X</t>
  </si>
  <si>
    <t>iPhone 13</t>
  </si>
  <si>
    <t>Redmi Note</t>
  </si>
  <si>
    <r>
      <rPr>
        <rFont val="Arial"/>
        <i/>
        <color rgb="FF000000"/>
      </rPr>
      <t xml:space="preserve">Fill </t>
    </r>
    <r>
      <rPr>
        <rFont val="Arial"/>
        <i/>
        <color rgb="FF000000"/>
        <u/>
      </rPr>
      <t>category</t>
    </r>
    <r>
      <rPr>
        <rFont val="Arial"/>
        <i/>
        <color rgb="FF000000"/>
      </rPr>
      <t xml:space="preserve"> with values based on </t>
    </r>
    <r>
      <rPr>
        <rFont val="Arial"/>
        <i/>
        <color rgb="FF000000"/>
        <u/>
      </rPr>
      <t>product_name</t>
    </r>
    <r>
      <rPr>
        <rFont val="Arial"/>
        <i/>
        <color rgb="FF000000"/>
      </rPr>
      <t xml:space="preserve"> and </t>
    </r>
    <r>
      <rPr>
        <rFont val="Arial"/>
        <i/>
        <color rgb="FF000000"/>
        <u/>
      </rPr>
      <t>product_color</t>
    </r>
    <r>
      <rPr>
        <rFont val="Arial"/>
        <i/>
        <color rgb="FF000000"/>
      </rPr>
      <t>: Black iPhone, Not black iPhone, Not iPhone.</t>
    </r>
  </si>
  <si>
    <t>product_color</t>
  </si>
  <si>
    <t>category</t>
  </si>
  <si>
    <t>Green</t>
  </si>
  <si>
    <t>Blue</t>
  </si>
  <si>
    <t>White</t>
  </si>
  <si>
    <t>Black</t>
  </si>
  <si>
    <t>Red</t>
  </si>
  <si>
    <t>ADVANCED</t>
  </si>
  <si>
    <t>Use formulas for tasks #1, #3 and pivot tables for task #2.</t>
  </si>
  <si>
    <r>
      <rPr>
        <rFont val="Arial"/>
        <i/>
        <color theme="1"/>
      </rPr>
      <t xml:space="preserve">Fill highlighted columns in table </t>
    </r>
    <r>
      <rPr>
        <rFont val="Arial"/>
        <i/>
        <color theme="1"/>
        <u/>
      </rPr>
      <t>transactions</t>
    </r>
    <r>
      <rPr>
        <rFont val="Arial"/>
        <i/>
        <color theme="1"/>
      </rPr>
      <t xml:space="preserve"> with data from </t>
    </r>
    <r>
      <rPr>
        <rFont val="Arial"/>
        <i/>
        <color theme="1"/>
        <u/>
      </rPr>
      <t>products</t>
    </r>
    <r>
      <rPr>
        <rFont val="Arial"/>
        <i/>
        <color theme="1"/>
      </rPr>
      <t>.</t>
    </r>
  </si>
  <si>
    <t>memory_size</t>
  </si>
  <si>
    <t>iPhone 13 Mini</t>
  </si>
  <si>
    <t>128 Gb</t>
  </si>
  <si>
    <t>256 Gb</t>
  </si>
  <si>
    <t>512 Gb</t>
  </si>
  <si>
    <r>
      <rPr>
        <rFont val="Arial"/>
        <i/>
        <color theme="1"/>
      </rPr>
      <t xml:space="preserve">Calculate unique purchases and revenue share by products based on </t>
    </r>
    <r>
      <rPr>
        <rFont val="Arial"/>
        <i/>
        <color theme="1"/>
        <u/>
      </rPr>
      <t>transactions</t>
    </r>
    <r>
      <rPr>
        <rFont val="Arial"/>
        <i/>
        <color theme="1"/>
      </rPr>
      <t xml:space="preserve"> table from previous task (Advanced, #1). Use pivot table for calculations.</t>
    </r>
  </si>
  <si>
    <t>COUNTUNIQUE из product_name</t>
  </si>
  <si>
    <t>SUM из product_price</t>
  </si>
  <si>
    <t>Итого</t>
  </si>
  <si>
    <r>
      <rPr>
        <rFont val="Arial"/>
        <i/>
        <color theme="1"/>
      </rPr>
      <t xml:space="preserve">Predict </t>
    </r>
    <r>
      <rPr>
        <rFont val="Arial"/>
        <i/>
        <color theme="1"/>
        <u/>
      </rPr>
      <t>param B</t>
    </r>
    <r>
      <rPr>
        <rFont val="Arial"/>
        <i/>
        <color theme="1"/>
      </rPr>
      <t xml:space="preserve"> based on </t>
    </r>
    <r>
      <rPr>
        <rFont val="Arial"/>
        <i/>
        <color theme="1"/>
        <u/>
      </rPr>
      <t>param A</t>
    </r>
    <r>
      <rPr>
        <rFont val="Arial"/>
        <i/>
        <color theme="1"/>
      </rPr>
      <t xml:space="preserve"> with linear regression.</t>
    </r>
  </si>
  <si>
    <t>param A</t>
  </si>
  <si>
    <t>param B</t>
  </si>
  <si>
    <t>y=a+bx</t>
  </si>
  <si>
    <t>Coeffs</t>
  </si>
  <si>
    <t>Prediction</t>
  </si>
  <si>
    <t>b</t>
  </si>
  <si>
    <t>a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</si>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</sst>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yyyy-mm-dd h:mm:ss"/>
    <numFmt numFmtId="166" formatCode="[$$]#,##0"/>
  </numFmts>
  <fonts count="16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sz val="11.0"/>
      <color theme="1"/>
      <name val="Arial"/>
    </font>
    <font>
      <i/>
      <color theme="1"/>
      <name val="Arial"/>
    </font>
    <font>
      <b/>
      <color theme="1"/>
      <name val="Arial"/>
    </font>
    <font>
      <sz val="15.0"/>
      <color theme="0"/>
      <name val="Arial"/>
    </font>
    <font>
      <sz val="11.0"/>
      <color rgb="FF000000"/>
      <name val="Inconsolata"/>
    </font>
    <font>
      <i/>
      <color rgb="FF000000"/>
      <name val="Arial"/>
    </font>
    <font>
      <u/>
      <color theme="1"/>
      <name val="Arial"/>
    </font>
    <font>
      <u/>
      <color theme="1"/>
      <name val="Arial"/>
    </font>
    <font>
      <u/>
      <color rgb="FF000000"/>
      <name val="Arial"/>
    </font>
    <font>
      <u/>
      <color theme="1"/>
      <name val="Arial"/>
    </font>
    <font>
      <color rgb="FFD9D9D9"/>
      <name val="Arial"/>
    </font>
    <font>
      <u/>
      <color theme="1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3" fontId="2" numFmtId="0" xfId="0" applyFont="1"/>
    <xf borderId="0" fillId="4" fontId="5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2" numFmtId="0" xfId="0" applyFill="1" applyFont="1"/>
    <xf borderId="0" fillId="0" fontId="2" numFmtId="0" xfId="0" applyAlignment="1" applyFont="1">
      <alignment readingOrder="0"/>
    </xf>
    <xf borderId="0" fillId="7" fontId="6" numFmtId="0" xfId="0" applyAlignment="1" applyFill="1" applyFont="1">
      <alignment readingOrder="0"/>
    </xf>
    <xf borderId="0" fillId="6" fontId="2" numFmtId="0" xfId="0" applyFont="1"/>
    <xf borderId="0" fillId="7" fontId="7" numFmtId="0" xfId="0" applyFont="1"/>
    <xf borderId="0" fillId="5" fontId="2" numFmtId="164" xfId="0" applyAlignment="1" applyFont="1" applyNumberFormat="1">
      <alignment readingOrder="0"/>
    </xf>
    <xf borderId="0" fillId="6" fontId="2" numFmtId="14" xfId="0" applyFont="1" applyNumberFormat="1"/>
    <xf borderId="0" fillId="0" fontId="2" numFmtId="165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5" fontId="9" numFmtId="0" xfId="0" applyAlignment="1" applyFont="1">
      <alignment readingOrder="0"/>
    </xf>
    <xf borderId="0" fillId="6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5" numFmtId="0" xfId="0" applyAlignment="1" applyFont="1">
      <alignment readingOrder="0"/>
    </xf>
    <xf borderId="0" fillId="5" fontId="10" numFmtId="0" xfId="0" applyAlignment="1" applyFont="1">
      <alignment readingOrder="0"/>
    </xf>
    <xf borderId="0" fillId="6" fontId="11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2" numFmtId="0" xfId="0" applyAlignment="1" applyFont="1">
      <alignment horizontal="left" readingOrder="0"/>
    </xf>
    <xf borderId="0" fillId="6" fontId="2" numFmtId="166" xfId="0" applyFont="1" applyNumberFormat="1"/>
    <xf borderId="0" fillId="5" fontId="2" numFmtId="166" xfId="0" applyAlignment="1" applyFont="1" applyNumberFormat="1">
      <alignment readingOrder="0"/>
    </xf>
    <xf borderId="0" fillId="7" fontId="7" numFmtId="0" xfId="0" applyAlignment="1" applyFont="1">
      <alignment readingOrder="0"/>
    </xf>
    <xf borderId="0" fillId="3" fontId="4" numFmtId="0" xfId="0" applyAlignment="1" applyFont="1">
      <alignment readingOrder="0"/>
    </xf>
    <xf borderId="0" fillId="5" fontId="12" numFmtId="0" xfId="0" applyAlignment="1" applyFont="1">
      <alignment horizontal="left" readingOrder="0"/>
    </xf>
    <xf borderId="0" fillId="5" fontId="2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166" xfId="0" applyFont="1" applyNumberFormat="1"/>
    <xf borderId="0" fillId="4" fontId="5" numFmtId="0" xfId="0" applyFont="1"/>
    <xf borderId="0" fillId="5" fontId="2" numFmtId="3" xfId="0" applyAlignment="1" applyFont="1" applyNumberFormat="1">
      <alignment readingOrder="0"/>
    </xf>
    <xf borderId="0" fillId="0" fontId="13" numFmtId="0" xfId="0" applyFont="1"/>
    <xf borderId="0" fillId="6" fontId="5" numFmtId="0" xfId="0" applyAlignment="1" applyFont="1">
      <alignment readingOrder="0"/>
    </xf>
    <xf borderId="0" fillId="6" fontId="14" numFmtId="0" xfId="0" applyAlignment="1" applyFont="1">
      <alignment readingOrder="0"/>
    </xf>
    <xf borderId="0" fillId="6" fontId="2" numFmtId="3" xfId="0" applyFont="1" applyNumberFormat="1"/>
    <xf borderId="0" fillId="0" fontId="13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7" fontId="1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param B относительно параметра "param A"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advanced!$B$42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advanced!$A$43:$A$50</c:f>
            </c:numRef>
          </c:xVal>
          <c:yVal>
            <c:numRef>
              <c:f>advanced!$B$43:$B$50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459043"/>
        <c:axId val="1285288700"/>
      </c:scatterChart>
      <c:valAx>
        <c:axId val="6864590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param 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5288700"/>
      </c:valAx>
      <c:valAx>
        <c:axId val="12852887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param B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64590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190500</xdr:colOff>
      <xdr:row>39</xdr:row>
      <xdr:rowOff>190500</xdr:rowOff>
    </xdr:from>
    <xdr:ext cx="3819525" cy="23717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J14:K23" sheet="advanced"/>
  </cacheSource>
  <cacheFields>
    <cacheField name="product_name" numFmtId="0">
      <sharedItems>
        <s v="iPhone 13 Mini"/>
        <s v="iPhone 13 Pro Max"/>
        <s v="iPhone 13 Pro"/>
      </sharedItems>
    </cacheField>
    <cacheField name="product_price" numFmtId="166">
      <sharedItems containsSemiMixedTypes="0" containsString="0" containsNumber="1" containsInteger="1">
        <n v="799.0"/>
        <n v="1199.0"/>
        <n v="899.0"/>
        <n v="1499.0"/>
        <n v="1399.0"/>
      </sharedItems>
    </cacheField>
  </cacheFields>
</pivotCach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4" max="5" width="5.14"/>
    <col customWidth="1" min="6" max="6" width="5.0"/>
    <col customWidth="1" min="7" max="7" width="5.14"/>
    <col customWidth="1" min="8" max="8" width="5.0"/>
    <col customWidth="1" min="9" max="9" width="5.29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3">
      <c r="A3" s="4" t="s">
        <v>2</v>
      </c>
    </row>
    <row r="4">
      <c r="A4" s="5" t="s">
        <v>3</v>
      </c>
    </row>
    <row r="5">
      <c r="A5" s="4"/>
    </row>
    <row r="6">
      <c r="A6" s="4"/>
    </row>
    <row r="7">
      <c r="A7" s="4"/>
    </row>
    <row r="8">
      <c r="A8" s="4" t="s">
        <v>4</v>
      </c>
    </row>
    <row r="9">
      <c r="A9" s="6" t="s">
        <v>5</v>
      </c>
    </row>
    <row r="11">
      <c r="A11" s="7" t="s">
        <v>6</v>
      </c>
      <c r="B11" s="8"/>
      <c r="C11" s="8"/>
      <c r="J11" s="9" t="s">
        <v>7</v>
      </c>
      <c r="K11" s="10"/>
      <c r="L11" s="10"/>
      <c r="M11" s="10"/>
      <c r="N11" s="10"/>
      <c r="O11" s="10"/>
      <c r="P11" s="10"/>
      <c r="Q11" s="10"/>
    </row>
    <row r="12">
      <c r="A12" s="11" t="s">
        <v>8</v>
      </c>
      <c r="B12" s="12"/>
      <c r="C12" s="12"/>
      <c r="J12" s="13" t="str">
        <f t="shared" ref="J12:R12" si="1">IFERROR(   LEFT( SUBSTITUTE($A12, CONCATENATE($I12:I12),"") , SEARCH(" ", SUBSTITUTE($A12, CONCATENATE($I12:I12) ,"") ,1)  ), RIGHT( $A12 , LEN(SUBSTITUTE($A12, CONCATENATE($I12:I12),"")) )   )</f>
        <v>This </v>
      </c>
      <c r="K12" s="13" t="str">
        <f t="shared" si="1"/>
        <v>is </v>
      </c>
      <c r="L12" s="13" t="str">
        <f t="shared" si="1"/>
        <v>the </v>
      </c>
      <c r="M12" s="13" t="str">
        <f t="shared" si="1"/>
        <v>easiest </v>
      </c>
      <c r="N12" s="13" t="str">
        <f t="shared" si="1"/>
        <v>task </v>
      </c>
      <c r="O12" s="13" t="str">
        <f t="shared" si="1"/>
        <v>of </v>
      </c>
      <c r="P12" s="13" t="str">
        <f t="shared" si="1"/>
        <v>OZON </v>
      </c>
      <c r="Q12" s="13" t="str">
        <f t="shared" si="1"/>
        <v>Camp.</v>
      </c>
      <c r="R12" s="13" t="str">
        <f t="shared" si="1"/>
        <v/>
      </c>
    </row>
    <row r="13">
      <c r="J13" s="14"/>
    </row>
    <row r="14">
      <c r="A14" s="14"/>
      <c r="H14" s="15"/>
    </row>
    <row r="15">
      <c r="A15" s="14"/>
    </row>
    <row r="16">
      <c r="A16" s="4" t="s">
        <v>9</v>
      </c>
    </row>
    <row r="17">
      <c r="A17" s="5" t="s">
        <v>10</v>
      </c>
    </row>
    <row r="19">
      <c r="A19" s="7" t="s">
        <v>6</v>
      </c>
      <c r="J19" s="9" t="s">
        <v>7</v>
      </c>
      <c r="K19" s="9"/>
    </row>
    <row r="20">
      <c r="A20" s="11" t="s">
        <v>11</v>
      </c>
      <c r="J20" s="16" t="str">
        <f>CONCATENATE( A20 &amp; " ", A21 &amp; " ", A22 &amp; " ", A23 &amp; " ", A24 &amp; " " )</f>
        <v>I will do it completely. </v>
      </c>
      <c r="K20" s="16"/>
    </row>
    <row r="21">
      <c r="A21" s="11" t="s">
        <v>12</v>
      </c>
    </row>
    <row r="22">
      <c r="A22" s="11" t="s">
        <v>13</v>
      </c>
      <c r="J22" s="17"/>
    </row>
    <row r="23">
      <c r="A23" s="11" t="s">
        <v>14</v>
      </c>
    </row>
    <row r="24">
      <c r="A24" s="11" t="s">
        <v>15</v>
      </c>
    </row>
    <row r="28">
      <c r="A28" s="4" t="s">
        <v>16</v>
      </c>
    </row>
    <row r="29">
      <c r="A29" s="5" t="s">
        <v>17</v>
      </c>
    </row>
    <row r="31">
      <c r="A31" s="7" t="s">
        <v>6</v>
      </c>
      <c r="J31" s="9" t="s">
        <v>7</v>
      </c>
    </row>
    <row r="32">
      <c r="A32" s="18">
        <f>NOW()</f>
        <v>44527.99357</v>
      </c>
      <c r="J32" s="19">
        <f>DATE(YEAR(A32), MONTH(A32), DAY(A32) )</f>
        <v>44527</v>
      </c>
    </row>
    <row r="33">
      <c r="A33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0" width="15.29"/>
    <col customWidth="1" min="11" max="11" width="31.0"/>
    <col customWidth="1" min="12" max="26" width="15.29"/>
  </cols>
  <sheetData>
    <row r="1">
      <c r="A1" s="1" t="s">
        <v>18</v>
      </c>
      <c r="B1" s="2" t="s">
        <v>19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3">
      <c r="A3" s="4" t="s">
        <v>2</v>
      </c>
    </row>
    <row r="4">
      <c r="A4" s="5" t="s">
        <v>20</v>
      </c>
    </row>
    <row r="5">
      <c r="A5" s="4"/>
    </row>
    <row r="6">
      <c r="A6" s="4"/>
    </row>
    <row r="7">
      <c r="A7" s="4"/>
    </row>
    <row r="8">
      <c r="A8" s="4" t="s">
        <v>4</v>
      </c>
    </row>
    <row r="9">
      <c r="A9" s="21" t="s">
        <v>21</v>
      </c>
    </row>
    <row r="11">
      <c r="A11" s="7" t="s">
        <v>6</v>
      </c>
      <c r="B11" s="8"/>
      <c r="C11" s="8"/>
      <c r="J11" s="9" t="s">
        <v>7</v>
      </c>
    </row>
    <row r="12">
      <c r="A12" s="22" t="s">
        <v>22</v>
      </c>
      <c r="B12" s="22" t="s">
        <v>23</v>
      </c>
      <c r="C12" s="22" t="s">
        <v>24</v>
      </c>
      <c r="J12" s="23">
        <f>COUNTIFS(B13:B20,"cash",C13:C20,"USD") + COUNTIFS(B13:B20,"cash",C13:C20,"TL") + COUNTIFS(B13:B20,"cash",C13:C20,"EUR") + COUNTIFS(B13:B20,"cash",C13:C20,"GBR")</f>
        <v>3</v>
      </c>
    </row>
    <row r="13">
      <c r="A13" s="24" t="s">
        <v>25</v>
      </c>
      <c r="B13" s="11" t="s">
        <v>26</v>
      </c>
      <c r="C13" s="24" t="s">
        <v>27</v>
      </c>
    </row>
    <row r="14">
      <c r="A14" s="24" t="s">
        <v>28</v>
      </c>
      <c r="B14" s="11" t="s">
        <v>29</v>
      </c>
      <c r="C14" s="24" t="s">
        <v>30</v>
      </c>
    </row>
    <row r="15">
      <c r="A15" s="24" t="s">
        <v>31</v>
      </c>
      <c r="B15" s="11" t="s">
        <v>29</v>
      </c>
      <c r="C15" s="24" t="s">
        <v>30</v>
      </c>
    </row>
    <row r="16">
      <c r="A16" s="24" t="s">
        <v>32</v>
      </c>
      <c r="B16" s="11" t="s">
        <v>26</v>
      </c>
      <c r="C16" s="24" t="s">
        <v>30</v>
      </c>
    </row>
    <row r="17">
      <c r="A17" s="24" t="s">
        <v>33</v>
      </c>
      <c r="B17" s="11" t="s">
        <v>29</v>
      </c>
      <c r="C17" s="24" t="s">
        <v>34</v>
      </c>
    </row>
    <row r="18">
      <c r="A18" s="24" t="s">
        <v>35</v>
      </c>
      <c r="B18" s="11" t="s">
        <v>29</v>
      </c>
      <c r="C18" s="24" t="s">
        <v>36</v>
      </c>
    </row>
    <row r="19">
      <c r="A19" s="24" t="s">
        <v>37</v>
      </c>
      <c r="B19" s="11" t="s">
        <v>29</v>
      </c>
      <c r="C19" s="24" t="s">
        <v>36</v>
      </c>
    </row>
    <row r="20">
      <c r="A20" s="24" t="s">
        <v>38</v>
      </c>
      <c r="B20" s="11" t="s">
        <v>26</v>
      </c>
      <c r="C20" s="24" t="s">
        <v>39</v>
      </c>
    </row>
    <row r="24">
      <c r="A24" s="4" t="s">
        <v>9</v>
      </c>
    </row>
    <row r="25">
      <c r="A25" s="21" t="s">
        <v>40</v>
      </c>
    </row>
    <row r="27">
      <c r="A27" s="7" t="s">
        <v>6</v>
      </c>
      <c r="B27" s="8"/>
      <c r="C27" s="8"/>
      <c r="D27" s="8"/>
      <c r="E27" s="8"/>
      <c r="F27" s="8"/>
      <c r="G27" s="8"/>
      <c r="H27" s="8"/>
      <c r="J27" s="9" t="s">
        <v>7</v>
      </c>
      <c r="K27" s="9"/>
    </row>
    <row r="29">
      <c r="A29" s="25" t="s">
        <v>41</v>
      </c>
      <c r="B29" s="11"/>
      <c r="C29" s="12"/>
      <c r="F29" s="25" t="s">
        <v>42</v>
      </c>
      <c r="G29" s="12"/>
      <c r="H29" s="12"/>
      <c r="J29" s="16"/>
      <c r="K29" s="16"/>
    </row>
    <row r="30">
      <c r="A30" s="26" t="s">
        <v>43</v>
      </c>
      <c r="B30" s="22" t="s">
        <v>23</v>
      </c>
      <c r="C30" s="22" t="s">
        <v>44</v>
      </c>
      <c r="F30" s="26" t="s">
        <v>43</v>
      </c>
      <c r="G30" s="22" t="s">
        <v>45</v>
      </c>
      <c r="H30" s="22" t="s">
        <v>46</v>
      </c>
      <c r="J30" s="27" t="s">
        <v>47</v>
      </c>
      <c r="K30" s="27" t="s">
        <v>48</v>
      </c>
    </row>
    <row r="31">
      <c r="A31" s="28">
        <v>1.0</v>
      </c>
      <c r="B31" s="11" t="s">
        <v>26</v>
      </c>
      <c r="C31" s="11" t="s">
        <v>49</v>
      </c>
      <c r="F31" s="29">
        <v>1.0</v>
      </c>
      <c r="G31" s="29">
        <v>1.0</v>
      </c>
      <c r="H31" s="29">
        <v>1.0</v>
      </c>
      <c r="J31" s="30">
        <f t="shared" ref="J31:J44" si="1">VLOOKUP(G31,$A$37:$C$44,3)</f>
        <v>1299</v>
      </c>
      <c r="K31" s="16" t="str">
        <f t="shared" ref="K31:K44" si="2">VLOOKUP(H31,$A$31:$C$33,2) &amp; ", " &amp; VLOOKUP(H31,$A$31:$C$33,3)</f>
        <v>card, online</v>
      </c>
    </row>
    <row r="32">
      <c r="A32" s="28">
        <v>2.0</v>
      </c>
      <c r="B32" s="11" t="s">
        <v>26</v>
      </c>
      <c r="C32" s="11" t="s">
        <v>50</v>
      </c>
      <c r="F32" s="29">
        <v>2.0</v>
      </c>
      <c r="G32" s="29">
        <v>2.0</v>
      </c>
      <c r="H32" s="29">
        <v>1.0</v>
      </c>
      <c r="J32" s="30">
        <f t="shared" si="1"/>
        <v>999</v>
      </c>
      <c r="K32" s="16" t="str">
        <f t="shared" si="2"/>
        <v>card, online</v>
      </c>
    </row>
    <row r="33">
      <c r="A33" s="28">
        <v>3.0</v>
      </c>
      <c r="B33" s="11" t="s">
        <v>29</v>
      </c>
      <c r="C33" s="11" t="s">
        <v>50</v>
      </c>
      <c r="F33" s="29">
        <v>3.0</v>
      </c>
      <c r="G33" s="29">
        <v>1.0</v>
      </c>
      <c r="H33" s="29">
        <v>2.0</v>
      </c>
      <c r="J33" s="30">
        <f t="shared" si="1"/>
        <v>1299</v>
      </c>
      <c r="K33" s="16" t="str">
        <f t="shared" si="2"/>
        <v>card, after delivery</v>
      </c>
    </row>
    <row r="34">
      <c r="F34" s="29">
        <v>4.0</v>
      </c>
      <c r="G34" s="29">
        <v>2.0</v>
      </c>
      <c r="H34" s="29">
        <v>3.0</v>
      </c>
      <c r="J34" s="30">
        <f t="shared" si="1"/>
        <v>999</v>
      </c>
      <c r="K34" s="16" t="str">
        <f t="shared" si="2"/>
        <v>cash, after delivery</v>
      </c>
    </row>
    <row r="35">
      <c r="A35" s="25" t="s">
        <v>51</v>
      </c>
      <c r="B35" s="12"/>
      <c r="C35" s="12"/>
      <c r="F35" s="29">
        <v>5.0</v>
      </c>
      <c r="G35" s="29">
        <v>3.0</v>
      </c>
      <c r="H35" s="29">
        <v>2.0</v>
      </c>
      <c r="J35" s="30">
        <f t="shared" si="1"/>
        <v>799</v>
      </c>
      <c r="K35" s="16" t="str">
        <f t="shared" si="2"/>
        <v>card, after delivery</v>
      </c>
    </row>
    <row r="36">
      <c r="A36" s="26" t="s">
        <v>43</v>
      </c>
      <c r="B36" s="22" t="s">
        <v>52</v>
      </c>
      <c r="C36" s="22" t="s">
        <v>53</v>
      </c>
      <c r="F36" s="29">
        <v>6.0</v>
      </c>
      <c r="G36" s="29">
        <v>1.0</v>
      </c>
      <c r="H36" s="29">
        <v>1.0</v>
      </c>
      <c r="J36" s="30">
        <f t="shared" si="1"/>
        <v>1299</v>
      </c>
      <c r="K36" s="16" t="str">
        <f t="shared" si="2"/>
        <v>card, online</v>
      </c>
    </row>
    <row r="37">
      <c r="A37" s="28">
        <v>1.0</v>
      </c>
      <c r="B37" s="11" t="s">
        <v>54</v>
      </c>
      <c r="C37" s="31">
        <v>1299.0</v>
      </c>
      <c r="F37" s="29">
        <v>7.0</v>
      </c>
      <c r="G37" s="29">
        <v>2.0</v>
      </c>
      <c r="H37" s="29">
        <v>2.0</v>
      </c>
      <c r="J37" s="30">
        <f t="shared" si="1"/>
        <v>999</v>
      </c>
      <c r="K37" s="16" t="str">
        <f t="shared" si="2"/>
        <v>card, after delivery</v>
      </c>
    </row>
    <row r="38">
      <c r="A38" s="28">
        <v>2.0</v>
      </c>
      <c r="B38" s="11" t="s">
        <v>55</v>
      </c>
      <c r="C38" s="31">
        <v>999.0</v>
      </c>
      <c r="F38" s="29">
        <v>8.0</v>
      </c>
      <c r="G38" s="29">
        <v>3.0</v>
      </c>
      <c r="H38" s="29">
        <v>3.0</v>
      </c>
      <c r="J38" s="30">
        <f t="shared" si="1"/>
        <v>799</v>
      </c>
      <c r="K38" s="16" t="str">
        <f t="shared" si="2"/>
        <v>cash, after delivery</v>
      </c>
    </row>
    <row r="39">
      <c r="A39" s="28">
        <v>3.0</v>
      </c>
      <c r="B39" s="11" t="s">
        <v>56</v>
      </c>
      <c r="C39" s="31">
        <v>799.0</v>
      </c>
      <c r="F39" s="29">
        <v>9.0</v>
      </c>
      <c r="G39" s="29">
        <v>4.0</v>
      </c>
      <c r="H39" s="29">
        <v>3.0</v>
      </c>
      <c r="J39" s="30">
        <f t="shared" si="1"/>
        <v>399</v>
      </c>
      <c r="K39" s="16" t="str">
        <f t="shared" si="2"/>
        <v>cash, after delivery</v>
      </c>
    </row>
    <row r="40">
      <c r="A40" s="28">
        <v>4.0</v>
      </c>
      <c r="B40" s="11" t="s">
        <v>57</v>
      </c>
      <c r="C40" s="31">
        <v>399.0</v>
      </c>
      <c r="F40" s="29">
        <v>10.0</v>
      </c>
      <c r="G40" s="29">
        <v>8.0</v>
      </c>
      <c r="H40" s="29">
        <v>1.0</v>
      </c>
      <c r="J40" s="30">
        <f t="shared" si="1"/>
        <v>349</v>
      </c>
      <c r="K40" s="16" t="str">
        <f t="shared" si="2"/>
        <v>card, online</v>
      </c>
    </row>
    <row r="41">
      <c r="A41" s="28">
        <v>5.0</v>
      </c>
      <c r="B41" s="11" t="s">
        <v>58</v>
      </c>
      <c r="C41" s="31">
        <v>499.0</v>
      </c>
      <c r="F41" s="29">
        <v>11.0</v>
      </c>
      <c r="G41" s="29">
        <v>8.0</v>
      </c>
      <c r="H41" s="29">
        <v>1.0</v>
      </c>
      <c r="J41" s="30">
        <f t="shared" si="1"/>
        <v>349</v>
      </c>
      <c r="K41" s="16" t="str">
        <f t="shared" si="2"/>
        <v>card, online</v>
      </c>
    </row>
    <row r="42">
      <c r="A42" s="28">
        <v>6.0</v>
      </c>
      <c r="B42" s="11" t="s">
        <v>59</v>
      </c>
      <c r="C42" s="31">
        <v>449.0</v>
      </c>
      <c r="F42" s="29">
        <v>12.0</v>
      </c>
      <c r="G42" s="29">
        <v>6.0</v>
      </c>
      <c r="H42" s="29">
        <v>2.0</v>
      </c>
      <c r="J42" s="30">
        <f t="shared" si="1"/>
        <v>449</v>
      </c>
      <c r="K42" s="16" t="str">
        <f t="shared" si="2"/>
        <v>card, after delivery</v>
      </c>
    </row>
    <row r="43">
      <c r="A43" s="28">
        <v>7.0</v>
      </c>
      <c r="B43" s="11" t="s">
        <v>60</v>
      </c>
      <c r="C43" s="31">
        <v>899.0</v>
      </c>
      <c r="F43" s="29">
        <v>13.0</v>
      </c>
      <c r="G43" s="29">
        <v>1.0</v>
      </c>
      <c r="H43" s="29">
        <v>3.0</v>
      </c>
      <c r="J43" s="30">
        <f t="shared" si="1"/>
        <v>1299</v>
      </c>
      <c r="K43" s="16" t="str">
        <f t="shared" si="2"/>
        <v>cash, after delivery</v>
      </c>
    </row>
    <row r="44">
      <c r="A44" s="28">
        <v>8.0</v>
      </c>
      <c r="B44" s="11" t="s">
        <v>61</v>
      </c>
      <c r="C44" s="31">
        <v>349.0</v>
      </c>
      <c r="F44" s="29">
        <v>14.0</v>
      </c>
      <c r="G44" s="28">
        <v>2.0</v>
      </c>
      <c r="H44" s="28">
        <v>3.0</v>
      </c>
      <c r="J44" s="30">
        <f t="shared" si="1"/>
        <v>999</v>
      </c>
      <c r="K44" s="16" t="str">
        <f t="shared" si="2"/>
        <v>cash, after delivery</v>
      </c>
    </row>
    <row r="48">
      <c r="A48" s="4" t="s">
        <v>16</v>
      </c>
    </row>
    <row r="49">
      <c r="A49" s="21" t="s">
        <v>62</v>
      </c>
    </row>
    <row r="51">
      <c r="A51" s="7" t="s">
        <v>6</v>
      </c>
      <c r="B51" s="7"/>
      <c r="C51" s="7"/>
      <c r="J51" s="9" t="s">
        <v>7</v>
      </c>
    </row>
    <row r="52">
      <c r="A52" s="22" t="s">
        <v>22</v>
      </c>
      <c r="B52" s="22" t="s">
        <v>52</v>
      </c>
      <c r="C52" s="22" t="s">
        <v>63</v>
      </c>
      <c r="J52" s="27" t="s">
        <v>64</v>
      </c>
    </row>
    <row r="53">
      <c r="A53" s="24" t="s">
        <v>25</v>
      </c>
      <c r="B53" s="24" t="s">
        <v>54</v>
      </c>
      <c r="C53" s="24" t="s">
        <v>65</v>
      </c>
      <c r="J53" s="16" t="str">
        <f t="shared" ref="J53:J60" si="3">IF( IF( IFERROR(SEARCH("iPhone",B53),0) &gt;0 , 1, 0 ) + IF( IFERROR(SEARCH("Black",C53),0) &gt;0 , 1, 0 ) = 2, "Black iPhone", IF(IFERROR(SEARCH("iPhone",B53),0)=1, "Not black iPhone", "Not iPhone" ) )</f>
        <v>Not black iPhone</v>
      </c>
    </row>
    <row r="54">
      <c r="A54" s="24" t="s">
        <v>28</v>
      </c>
      <c r="B54" s="24" t="s">
        <v>55</v>
      </c>
      <c r="C54" s="24" t="s">
        <v>65</v>
      </c>
      <c r="J54" s="16" t="str">
        <f t="shared" si="3"/>
        <v>Not black iPhone</v>
      </c>
    </row>
    <row r="55">
      <c r="A55" s="24" t="s">
        <v>31</v>
      </c>
      <c r="B55" s="24" t="s">
        <v>56</v>
      </c>
      <c r="C55" s="24" t="s">
        <v>66</v>
      </c>
      <c r="J55" s="16" t="str">
        <f t="shared" si="3"/>
        <v>Not black iPhone</v>
      </c>
    </row>
    <row r="56">
      <c r="A56" s="24" t="s">
        <v>32</v>
      </c>
      <c r="B56" s="24" t="s">
        <v>57</v>
      </c>
      <c r="C56" s="24" t="s">
        <v>67</v>
      </c>
      <c r="J56" s="16" t="str">
        <f t="shared" si="3"/>
        <v>Not black iPhone</v>
      </c>
    </row>
    <row r="57">
      <c r="A57" s="24" t="s">
        <v>33</v>
      </c>
      <c r="B57" s="24" t="s">
        <v>58</v>
      </c>
      <c r="C57" s="24" t="s">
        <v>68</v>
      </c>
      <c r="J57" s="16" t="str">
        <f t="shared" si="3"/>
        <v>Not iPhone</v>
      </c>
    </row>
    <row r="58">
      <c r="A58" s="24" t="s">
        <v>35</v>
      </c>
      <c r="B58" s="24" t="s">
        <v>59</v>
      </c>
      <c r="C58" s="24" t="s">
        <v>68</v>
      </c>
      <c r="E58" s="32"/>
      <c r="J58" s="16" t="str">
        <f t="shared" si="3"/>
        <v>Black iPhone</v>
      </c>
    </row>
    <row r="59">
      <c r="A59" s="24" t="s">
        <v>37</v>
      </c>
      <c r="B59" s="24" t="s">
        <v>60</v>
      </c>
      <c r="C59" s="24" t="s">
        <v>69</v>
      </c>
      <c r="J59" s="16" t="str">
        <f t="shared" si="3"/>
        <v>Not black iPhone</v>
      </c>
    </row>
    <row r="60">
      <c r="A60" s="24" t="s">
        <v>38</v>
      </c>
      <c r="B60" s="24" t="s">
        <v>61</v>
      </c>
      <c r="C60" s="24" t="s">
        <v>68</v>
      </c>
      <c r="J60" s="16" t="str">
        <f t="shared" si="3"/>
        <v>Not iPhone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14.57"/>
    <col customWidth="1" min="5" max="5" width="4.0"/>
    <col customWidth="1" min="6" max="8" width="14.57"/>
    <col customWidth="1" min="9" max="9" width="5.14"/>
    <col customWidth="1" min="10" max="10" width="17.71"/>
    <col customWidth="1" min="11" max="11" width="15.57"/>
    <col customWidth="1" min="12" max="25" width="14.57"/>
  </cols>
  <sheetData>
    <row r="1">
      <c r="A1" s="1" t="s">
        <v>70</v>
      </c>
      <c r="B1" s="2" t="s">
        <v>19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3">
      <c r="A3" s="4" t="s">
        <v>2</v>
      </c>
    </row>
    <row r="4">
      <c r="A4" s="5" t="s">
        <v>71</v>
      </c>
    </row>
    <row r="5">
      <c r="A5" s="4"/>
    </row>
    <row r="6">
      <c r="A6" s="4"/>
    </row>
    <row r="7">
      <c r="A7" s="4"/>
    </row>
    <row r="8">
      <c r="A8" s="4" t="s">
        <v>4</v>
      </c>
    </row>
    <row r="9">
      <c r="A9" s="5" t="s">
        <v>72</v>
      </c>
    </row>
    <row r="11">
      <c r="A11" s="7" t="s">
        <v>6</v>
      </c>
      <c r="B11" s="8"/>
      <c r="C11" s="8"/>
      <c r="D11" s="33"/>
      <c r="E11" s="8"/>
      <c r="F11" s="8"/>
      <c r="G11" s="8"/>
      <c r="H11" s="8"/>
      <c r="J11" s="9" t="s">
        <v>7</v>
      </c>
      <c r="K11" s="10"/>
    </row>
    <row r="13">
      <c r="A13" s="25" t="s">
        <v>51</v>
      </c>
      <c r="B13" s="12"/>
      <c r="C13" s="12"/>
      <c r="D13" s="12"/>
      <c r="F13" s="25" t="s">
        <v>42</v>
      </c>
      <c r="G13" s="12"/>
      <c r="H13" s="12"/>
      <c r="J13" s="16"/>
      <c r="K13" s="16"/>
    </row>
    <row r="14">
      <c r="A14" s="22" t="s">
        <v>45</v>
      </c>
      <c r="B14" s="28">
        <v>1.0</v>
      </c>
      <c r="C14" s="28">
        <v>2.0</v>
      </c>
      <c r="D14" s="28">
        <v>3.0</v>
      </c>
      <c r="F14" s="34" t="s">
        <v>43</v>
      </c>
      <c r="G14" s="34" t="s">
        <v>45</v>
      </c>
      <c r="H14" s="22" t="s">
        <v>73</v>
      </c>
      <c r="J14" s="27" t="s">
        <v>52</v>
      </c>
      <c r="K14" s="27" t="s">
        <v>47</v>
      </c>
    </row>
    <row r="15">
      <c r="A15" s="22" t="s">
        <v>52</v>
      </c>
      <c r="B15" s="11" t="s">
        <v>54</v>
      </c>
      <c r="C15" s="11" t="s">
        <v>55</v>
      </c>
      <c r="D15" s="11" t="s">
        <v>74</v>
      </c>
      <c r="F15" s="28">
        <v>1.0</v>
      </c>
      <c r="G15" s="35">
        <v>3.0</v>
      </c>
      <c r="H15" s="11" t="s">
        <v>75</v>
      </c>
      <c r="J15" s="16" t="str">
        <f t="shared" ref="J15:J23" si="1">HLOOKUP(G15,$B$14:$D$15,2)</f>
        <v>iPhone 13 Mini</v>
      </c>
      <c r="K15" s="30">
        <f t="shared" ref="K15:K23" si="2">VLOOKUP(H15,$A$17:$D$19,G15+1)</f>
        <v>799</v>
      </c>
    </row>
    <row r="16">
      <c r="A16" s="22" t="s">
        <v>73</v>
      </c>
      <c r="B16" s="11"/>
      <c r="C16" s="11"/>
      <c r="D16" s="11"/>
      <c r="F16" s="28">
        <v>2.0</v>
      </c>
      <c r="G16" s="35">
        <v>1.0</v>
      </c>
      <c r="H16" s="11" t="s">
        <v>75</v>
      </c>
      <c r="J16" s="16" t="str">
        <f t="shared" si="1"/>
        <v>iPhone 13 Pro Max</v>
      </c>
      <c r="K16" s="30">
        <f t="shared" si="2"/>
        <v>1199</v>
      </c>
    </row>
    <row r="17">
      <c r="A17" s="11" t="s">
        <v>75</v>
      </c>
      <c r="B17" s="31">
        <v>1199.0</v>
      </c>
      <c r="C17" s="31">
        <v>999.0</v>
      </c>
      <c r="D17" s="31">
        <v>799.0</v>
      </c>
      <c r="F17" s="28">
        <v>3.0</v>
      </c>
      <c r="G17" s="35">
        <v>3.0</v>
      </c>
      <c r="H17" s="11" t="s">
        <v>76</v>
      </c>
      <c r="J17" s="16" t="str">
        <f t="shared" si="1"/>
        <v>iPhone 13 Mini</v>
      </c>
      <c r="K17" s="30">
        <f t="shared" si="2"/>
        <v>899</v>
      </c>
    </row>
    <row r="18">
      <c r="A18" s="11" t="s">
        <v>76</v>
      </c>
      <c r="B18" s="31">
        <v>1399.0</v>
      </c>
      <c r="C18" s="31">
        <v>1199.0</v>
      </c>
      <c r="D18" s="31">
        <v>899.0</v>
      </c>
      <c r="F18" s="28">
        <v>4.0</v>
      </c>
      <c r="G18" s="35">
        <v>1.0</v>
      </c>
      <c r="H18" s="11" t="s">
        <v>77</v>
      </c>
      <c r="J18" s="16" t="str">
        <f t="shared" si="1"/>
        <v>iPhone 13 Pro Max</v>
      </c>
      <c r="K18" s="30">
        <f t="shared" si="2"/>
        <v>1499</v>
      </c>
    </row>
    <row r="19">
      <c r="A19" s="11" t="s">
        <v>77</v>
      </c>
      <c r="B19" s="31">
        <v>1499.0</v>
      </c>
      <c r="C19" s="31">
        <v>1399.0</v>
      </c>
      <c r="D19" s="31">
        <v>999.0</v>
      </c>
      <c r="F19" s="28">
        <v>5.0</v>
      </c>
      <c r="G19" s="28">
        <v>2.0</v>
      </c>
      <c r="H19" s="11" t="s">
        <v>76</v>
      </c>
      <c r="J19" s="16" t="str">
        <f t="shared" si="1"/>
        <v>iPhone 13 Pro</v>
      </c>
      <c r="K19" s="30">
        <f t="shared" si="2"/>
        <v>1199</v>
      </c>
    </row>
    <row r="20">
      <c r="F20" s="28">
        <v>6.0</v>
      </c>
      <c r="G20" s="28">
        <v>1.0</v>
      </c>
      <c r="H20" s="11" t="s">
        <v>75</v>
      </c>
      <c r="J20" s="16" t="str">
        <f t="shared" si="1"/>
        <v>iPhone 13 Pro Max</v>
      </c>
      <c r="K20" s="30">
        <f t="shared" si="2"/>
        <v>1199</v>
      </c>
    </row>
    <row r="21">
      <c r="F21" s="28">
        <v>7.0</v>
      </c>
      <c r="G21" s="28">
        <v>3.0</v>
      </c>
      <c r="H21" s="11" t="s">
        <v>76</v>
      </c>
      <c r="J21" s="16" t="str">
        <f t="shared" si="1"/>
        <v>iPhone 13 Mini</v>
      </c>
      <c r="K21" s="30">
        <f t="shared" si="2"/>
        <v>899</v>
      </c>
    </row>
    <row r="22">
      <c r="F22" s="28">
        <v>8.0</v>
      </c>
      <c r="G22" s="28">
        <v>2.0</v>
      </c>
      <c r="H22" s="11" t="s">
        <v>77</v>
      </c>
      <c r="J22" s="16" t="str">
        <f t="shared" si="1"/>
        <v>iPhone 13 Pro</v>
      </c>
      <c r="K22" s="30">
        <f t="shared" si="2"/>
        <v>1399</v>
      </c>
    </row>
    <row r="23">
      <c r="F23" s="28">
        <v>9.0</v>
      </c>
      <c r="G23" s="28">
        <v>2.0</v>
      </c>
      <c r="H23" s="11" t="s">
        <v>77</v>
      </c>
      <c r="J23" s="16" t="str">
        <f t="shared" si="1"/>
        <v>iPhone 13 Pro</v>
      </c>
      <c r="K23" s="30">
        <f t="shared" si="2"/>
        <v>1399</v>
      </c>
    </row>
    <row r="24">
      <c r="G24" s="36"/>
    </row>
    <row r="27">
      <c r="A27" s="4" t="s">
        <v>9</v>
      </c>
    </row>
    <row r="28">
      <c r="A28" s="5" t="s">
        <v>78</v>
      </c>
    </row>
    <row r="30">
      <c r="J30" s="9" t="s">
        <v>7</v>
      </c>
      <c r="K30" s="10"/>
      <c r="L30" s="10"/>
    </row>
    <row r="31">
      <c r="J31" s="16" t="s">
        <v>52</v>
      </c>
      <c r="K31" s="16" t="s">
        <v>79</v>
      </c>
      <c r="L31" s="16" t="s">
        <v>80</v>
      </c>
    </row>
    <row r="32">
      <c r="J32" s="16" t="s">
        <v>74</v>
      </c>
      <c r="K32" s="16">
        <v>1.0</v>
      </c>
      <c r="L32" s="30">
        <v>2597.0</v>
      </c>
    </row>
    <row r="33">
      <c r="J33" s="16" t="s">
        <v>55</v>
      </c>
      <c r="K33" s="16">
        <v>1.0</v>
      </c>
      <c r="L33" s="30">
        <v>3997.0</v>
      </c>
    </row>
    <row r="34">
      <c r="J34" s="16" t="s">
        <v>54</v>
      </c>
      <c r="K34" s="16">
        <v>1.0</v>
      </c>
      <c r="L34" s="30">
        <v>3897.0</v>
      </c>
    </row>
    <row r="35">
      <c r="J35" s="37" t="s">
        <v>81</v>
      </c>
      <c r="K35" s="37">
        <v>3.0</v>
      </c>
      <c r="L35" s="38">
        <v>10491.0</v>
      </c>
    </row>
    <row r="38">
      <c r="A38" s="4" t="s">
        <v>16</v>
      </c>
    </row>
    <row r="39">
      <c r="A39" s="5" t="s">
        <v>82</v>
      </c>
    </row>
    <row r="41">
      <c r="A41" s="7" t="s">
        <v>6</v>
      </c>
      <c r="B41" s="7"/>
      <c r="J41" s="9" t="s">
        <v>7</v>
      </c>
      <c r="K41" s="39"/>
      <c r="L41" s="39"/>
      <c r="M41" s="39"/>
      <c r="N41" s="39"/>
    </row>
    <row r="42">
      <c r="A42" s="22" t="s">
        <v>83</v>
      </c>
      <c r="B42" s="22" t="s">
        <v>84</v>
      </c>
      <c r="J42" s="32" t="s">
        <v>85</v>
      </c>
    </row>
    <row r="43">
      <c r="A43" s="40">
        <v>100.0</v>
      </c>
      <c r="B43" s="11">
        <v>12.0</v>
      </c>
      <c r="C43" s="41">
        <f t="shared" ref="C43:C50" si="3">A43*B43</f>
        <v>1200</v>
      </c>
      <c r="J43" s="42" t="s">
        <v>86</v>
      </c>
      <c r="K43" s="16"/>
      <c r="M43" s="42" t="s">
        <v>87</v>
      </c>
      <c r="N43" s="16"/>
    </row>
    <row r="44">
      <c r="A44" s="40">
        <v>230.0</v>
      </c>
      <c r="B44" s="11">
        <v>19.0</v>
      </c>
      <c r="C44" s="41">
        <f t="shared" si="3"/>
        <v>4370</v>
      </c>
      <c r="J44" s="16">
        <f>(C51 - A51*B51) / VARP(A43:A50)</f>
        <v>0.124754902</v>
      </c>
      <c r="K44" s="16">
        <f>B51 - J44*A51</f>
        <v>-4.544117647</v>
      </c>
      <c r="M44" s="43" t="s">
        <v>83</v>
      </c>
      <c r="N44" s="43" t="s">
        <v>84</v>
      </c>
    </row>
    <row r="45">
      <c r="A45" s="40">
        <v>280.0</v>
      </c>
      <c r="B45" s="11">
        <v>25.0</v>
      </c>
      <c r="C45" s="41">
        <f t="shared" si="3"/>
        <v>7000</v>
      </c>
      <c r="J45" s="14" t="s">
        <v>88</v>
      </c>
      <c r="K45" s="14" t="s">
        <v>89</v>
      </c>
      <c r="M45" s="23">
        <v>150.0</v>
      </c>
      <c r="N45" s="44">
        <f t="shared" ref="N45:N47" si="4">$K$44 + $J$44*M45</f>
        <v>14.16911765</v>
      </c>
    </row>
    <row r="46">
      <c r="A46" s="40">
        <v>320.0</v>
      </c>
      <c r="B46" s="11">
        <v>40.0</v>
      </c>
      <c r="C46" s="41">
        <f t="shared" si="3"/>
        <v>12800</v>
      </c>
      <c r="M46" s="23">
        <v>200.0</v>
      </c>
      <c r="N46" s="44">
        <f t="shared" si="4"/>
        <v>20.40686275</v>
      </c>
    </row>
    <row r="47">
      <c r="A47" s="40">
        <v>330.0</v>
      </c>
      <c r="B47" s="11">
        <v>35.0</v>
      </c>
      <c r="C47" s="41">
        <f t="shared" si="3"/>
        <v>11550</v>
      </c>
      <c r="M47" s="23">
        <v>450.0</v>
      </c>
      <c r="N47" s="44">
        <f t="shared" si="4"/>
        <v>51.59558824</v>
      </c>
    </row>
    <row r="48">
      <c r="A48" s="40">
        <v>400.0</v>
      </c>
      <c r="B48" s="11">
        <v>50.0</v>
      </c>
      <c r="C48" s="41">
        <f t="shared" si="3"/>
        <v>20000</v>
      </c>
      <c r="M48" s="14" t="s">
        <v>90</v>
      </c>
      <c r="N48" s="14" t="s">
        <v>91</v>
      </c>
    </row>
    <row r="49">
      <c r="A49" s="40">
        <v>470.0</v>
      </c>
      <c r="B49" s="11">
        <v>52.0</v>
      </c>
      <c r="C49" s="41">
        <f t="shared" si="3"/>
        <v>24440</v>
      </c>
    </row>
    <row r="50">
      <c r="A50" s="40">
        <v>510.0</v>
      </c>
      <c r="B50" s="11">
        <v>60.0</v>
      </c>
      <c r="C50" s="41">
        <f t="shared" si="3"/>
        <v>30600</v>
      </c>
    </row>
    <row r="51">
      <c r="A51" s="45">
        <f t="shared" ref="A51:C51" si="5">AVERAGE(A43:A50)</f>
        <v>330</v>
      </c>
      <c r="B51" s="41">
        <f t="shared" si="5"/>
        <v>36.625</v>
      </c>
      <c r="C51" s="41">
        <f t="shared" si="5"/>
        <v>13995</v>
      </c>
    </row>
    <row r="52">
      <c r="A52" s="46" t="s">
        <v>90</v>
      </c>
      <c r="B52" s="14" t="s">
        <v>91</v>
      </c>
    </row>
    <row r="53">
      <c r="A53" s="46"/>
      <c r="B53" s="47"/>
    </row>
    <row r="54">
      <c r="A54" s="14"/>
    </row>
  </sheetData>
  <drawing r:id="rId1"/>
</worksheet>
</file>