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etasarralde/Documents/UP/Econometria 2024/Tareas/"/>
    </mc:Choice>
  </mc:AlternateContent>
  <xr:revisionPtr revIDLastSave="0" documentId="13_ncr:1_{D376AF8A-CF58-1A44-BC60-1A3E186527C6}" xr6:coauthVersionLast="47" xr6:coauthVersionMax="47" xr10:uidLastSave="{00000000-0000-0000-0000-000000000000}"/>
  <bookViews>
    <workbookView xWindow="0" yWindow="0" windowWidth="28800" windowHeight="18000" firstSheet="2" activeTab="8" xr2:uid="{109EE207-4671-A44B-84DD-D5BA657BA9D9}"/>
  </bookViews>
  <sheets>
    <sheet name="Datos y 1" sheetId="1" r:id="rId1"/>
    <sheet name="2" sheetId="2" r:id="rId2"/>
    <sheet name="3" sheetId="4" r:id="rId3"/>
    <sheet name="4" sheetId="5" r:id="rId4"/>
    <sheet name="Serie Desest 5" sheetId="6" r:id="rId5"/>
    <sheet name="6" sheetId="9" r:id="rId6"/>
    <sheet name="7" sheetId="10" r:id="rId7"/>
    <sheet name="8" sheetId="11" r:id="rId8"/>
    <sheet name="9" sheetId="12" r:id="rId9"/>
  </sheets>
  <definedNames>
    <definedName name="_xlchart.v1.0" hidden="1">'Datos y 1'!$D$2:$D$31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12" l="1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26" i="12"/>
  <c r="C25" i="9"/>
  <c r="G18" i="5"/>
  <c r="C23" i="9"/>
  <c r="I27" i="12"/>
  <c r="I28" i="12"/>
  <c r="I29" i="12"/>
  <c r="I30" i="12"/>
  <c r="I31" i="12"/>
  <c r="I32" i="12"/>
  <c r="I35" i="12"/>
  <c r="I36" i="12"/>
  <c r="I37" i="12"/>
  <c r="I38" i="12"/>
  <c r="I39" i="12"/>
  <c r="I40" i="12"/>
  <c r="I43" i="12"/>
  <c r="I44" i="12"/>
  <c r="I45" i="12"/>
  <c r="I46" i="12"/>
  <c r="I47" i="12"/>
  <c r="I48" i="12"/>
  <c r="I51" i="12"/>
  <c r="I52" i="12"/>
  <c r="I53" i="12"/>
  <c r="I54" i="12"/>
  <c r="I55" i="12"/>
  <c r="I26" i="12"/>
  <c r="H27" i="12"/>
  <c r="H28" i="12"/>
  <c r="H29" i="12"/>
  <c r="H30" i="12"/>
  <c r="H31" i="12"/>
  <c r="H32" i="12"/>
  <c r="H33" i="12"/>
  <c r="I33" i="12" s="1"/>
  <c r="H34" i="12"/>
  <c r="I34" i="12" s="1"/>
  <c r="H35" i="12"/>
  <c r="H36" i="12"/>
  <c r="H37" i="12"/>
  <c r="H38" i="12"/>
  <c r="H39" i="12"/>
  <c r="H40" i="12"/>
  <c r="H41" i="12"/>
  <c r="I41" i="12" s="1"/>
  <c r="H42" i="12"/>
  <c r="I42" i="12" s="1"/>
  <c r="H43" i="12"/>
  <c r="H44" i="12"/>
  <c r="H45" i="12"/>
  <c r="H46" i="12"/>
  <c r="H47" i="12"/>
  <c r="H48" i="12"/>
  <c r="H49" i="12"/>
  <c r="I49" i="12" s="1"/>
  <c r="H50" i="12"/>
  <c r="I50" i="12" s="1"/>
  <c r="H51" i="12"/>
  <c r="H52" i="12"/>
  <c r="H53" i="12"/>
  <c r="H54" i="12"/>
  <c r="H55" i="12"/>
  <c r="H26" i="12"/>
  <c r="F25" i="11"/>
  <c r="F24" i="11"/>
  <c r="E31" i="10"/>
  <c r="E27" i="10"/>
  <c r="E25" i="10"/>
  <c r="E26" i="10" s="1"/>
  <c r="E24" i="10"/>
  <c r="E23" i="10"/>
  <c r="E29" i="10" s="1"/>
  <c r="E22" i="10"/>
  <c r="E20" i="10"/>
  <c r="I11" i="6"/>
  <c r="I12" i="6" s="1"/>
  <c r="I13" i="6" s="1"/>
  <c r="I14" i="6" s="1"/>
  <c r="L9" i="6"/>
  <c r="M9" i="6" s="1"/>
  <c r="N9" i="6" s="1"/>
  <c r="O9" i="6" s="1"/>
  <c r="K9" i="6"/>
  <c r="P4" i="6"/>
  <c r="K11" i="6" s="1"/>
  <c r="P5" i="6"/>
  <c r="N12" i="6" s="1"/>
  <c r="P6" i="6"/>
  <c r="K13" i="6" s="1"/>
  <c r="P7" i="6"/>
  <c r="L14" i="6" s="1"/>
  <c r="P3" i="6"/>
  <c r="J10" i="6" s="1"/>
  <c r="L2" i="6"/>
  <c r="M2" i="6" s="1"/>
  <c r="N2" i="6" s="1"/>
  <c r="O2" i="6" s="1"/>
  <c r="K2" i="6"/>
  <c r="I4" i="6"/>
  <c r="I5" i="6" s="1"/>
  <c r="I6" i="6" s="1"/>
  <c r="I7" i="6" s="1"/>
  <c r="H30" i="10" l="1"/>
  <c r="H29" i="10"/>
  <c r="J14" i="6"/>
  <c r="K14" i="6"/>
  <c r="M12" i="6"/>
  <c r="O10" i="6"/>
  <c r="J13" i="6"/>
  <c r="O13" i="6"/>
  <c r="L12" i="6"/>
  <c r="N10" i="6"/>
  <c r="J12" i="6"/>
  <c r="N13" i="6"/>
  <c r="K12" i="6"/>
  <c r="M10" i="6"/>
  <c r="M16" i="6" s="1"/>
  <c r="F6" i="6" s="1"/>
  <c r="J11" i="6"/>
  <c r="J16" i="6" s="1"/>
  <c r="F3" i="6" s="1"/>
  <c r="M13" i="6"/>
  <c r="O11" i="6"/>
  <c r="L10" i="6"/>
  <c r="O14" i="6"/>
  <c r="L13" i="6"/>
  <c r="N11" i="6"/>
  <c r="K10" i="6"/>
  <c r="K16" i="6" s="1"/>
  <c r="F4" i="6" s="1"/>
  <c r="N14" i="6"/>
  <c r="M11" i="6"/>
  <c r="M14" i="6"/>
  <c r="O12" i="6"/>
  <c r="L11" i="6"/>
  <c r="G3" i="6" l="1"/>
  <c r="F9" i="6"/>
  <c r="O16" i="6"/>
  <c r="F8" i="6" s="1"/>
  <c r="G4" i="6"/>
  <c r="F10" i="6"/>
  <c r="F12" i="6"/>
  <c r="G6" i="6"/>
  <c r="L16" i="6"/>
  <c r="F5" i="6" s="1"/>
  <c r="N16" i="6"/>
  <c r="F7" i="6" s="1"/>
  <c r="G5" i="6" l="1"/>
  <c r="F11" i="6"/>
  <c r="F18" i="6"/>
  <c r="G12" i="6"/>
  <c r="F14" i="6"/>
  <c r="G8" i="6"/>
  <c r="F16" i="6"/>
  <c r="G10" i="6"/>
  <c r="F15" i="6"/>
  <c r="G9" i="6"/>
  <c r="F13" i="6"/>
  <c r="G7" i="6"/>
  <c r="G14" i="6" l="1"/>
  <c r="F20" i="6"/>
  <c r="F19" i="6"/>
  <c r="G13" i="6"/>
  <c r="F24" i="6"/>
  <c r="G18" i="6"/>
  <c r="F22" i="6"/>
  <c r="G16" i="6"/>
  <c r="F17" i="6"/>
  <c r="G11" i="6"/>
  <c r="G15" i="6"/>
  <c r="F21" i="6"/>
  <c r="F28" i="6" l="1"/>
  <c r="G28" i="6" s="1"/>
  <c r="G22" i="6"/>
  <c r="F30" i="6"/>
  <c r="G30" i="6" s="1"/>
  <c r="G24" i="6"/>
  <c r="F27" i="6"/>
  <c r="G27" i="6" s="1"/>
  <c r="G21" i="6"/>
  <c r="F25" i="6"/>
  <c r="G19" i="6"/>
  <c r="F26" i="6"/>
  <c r="G20" i="6"/>
  <c r="F23" i="6"/>
  <c r="G17" i="6"/>
  <c r="F31" i="6" l="1"/>
  <c r="G31" i="6" s="1"/>
  <c r="G25" i="6"/>
  <c r="F29" i="6"/>
  <c r="G29" i="6" s="1"/>
  <c r="G23" i="6"/>
  <c r="F32" i="6"/>
  <c r="G32" i="6" s="1"/>
  <c r="G26" i="6"/>
  <c r="E15" i="5" l="1"/>
  <c r="F15" i="5"/>
  <c r="D15" i="5"/>
  <c r="F16" i="5"/>
  <c r="E16" i="5"/>
  <c r="C34" i="4"/>
  <c r="F33" i="1"/>
  <c r="F32" i="1"/>
  <c r="F35" i="1" l="1"/>
</calcChain>
</file>

<file path=xl/sharedStrings.xml><?xml version="1.0" encoding="utf-8"?>
<sst xmlns="http://schemas.openxmlformats.org/spreadsheetml/2006/main" count="137" uniqueCount="72">
  <si>
    <t>t</t>
  </si>
  <si>
    <t>Toneladas</t>
  </si>
  <si>
    <t>Año</t>
  </si>
  <si>
    <t>Bimestre</t>
  </si>
  <si>
    <t>media</t>
  </si>
  <si>
    <t>desviación</t>
  </si>
  <si>
    <t>CV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</si>
  <si>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</si>
  <si>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</si>
  <si>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</si>
  <si>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</si>
  <si>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</si>
  <si>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</si>
  <si>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</si>
  <si>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</si>
  <si>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</si>
  <si>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</si>
  <si>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</si>
  <si>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</si>
  <si>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</si>
  <si>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</si>
  <si>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</si>
  <si>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</si>
  <si>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</si>
  <si>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</si>
  <si>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</si>
  <si>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</si>
  <si>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</si>
  <si>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</si>
  <si>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</si>
  <si>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</si>
  <si>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</si>
  <si>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</si>
  <si>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</si>
  <si>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</si>
  <si>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</si>
  <si>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</si>
  <si>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</si>
  <si>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</si>
  <si>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</si>
  <si>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</si>
  <si>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</si>
  <si>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</si>
  <si>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</si>
  <si>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P value</t>
  </si>
  <si>
    <t>H1 Beta1&gt;0</t>
  </si>
  <si>
    <t>promedio</t>
  </si>
  <si>
    <t>Des</t>
  </si>
  <si>
    <t>FT</t>
  </si>
  <si>
    <t>eee</t>
  </si>
  <si>
    <t>1/n</t>
  </si>
  <si>
    <t>media X</t>
  </si>
  <si>
    <t>var X</t>
  </si>
  <si>
    <t>sum (X-med)^2</t>
  </si>
  <si>
    <t>(x-med)^2</t>
  </si>
  <si>
    <t>eeF</t>
  </si>
  <si>
    <t>t tablas</t>
  </si>
  <si>
    <t>LI</t>
  </si>
  <si>
    <t>LS</t>
  </si>
  <si>
    <t>R^2 reg</t>
  </si>
  <si>
    <t>R^2 des</t>
  </si>
  <si>
    <r>
      <t>1.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Aptos"/>
      </rPr>
      <t>Si establecemos como “regla de dedo” que una serie presenta poca variación si el coeficiente de variación es menor a 30%. En el caso de las exportaciones de aguacate ¿cuánto vale el coeficiente de variación? Exprese su resultado en porcentaje con dos decimales.</t>
    </r>
  </si>
  <si>
    <t>Tendencia y estacionalidad</t>
  </si>
  <si>
    <t>TIEMPO</t>
  </si>
  <si>
    <t>MILES DE TONELADAS</t>
  </si>
  <si>
    <t>T</t>
  </si>
  <si>
    <t>T.05,28</t>
  </si>
  <si>
    <t>RECHAZO HO</t>
  </si>
  <si>
    <t>Pronostico DES</t>
  </si>
  <si>
    <t>Pronostico REGRESION</t>
  </si>
  <si>
    <t>Toneladas AGUACATE</t>
  </si>
  <si>
    <t>INDICE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</si>
</sst>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Aptos"/>
    </font>
    <font>
      <sz val="7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164" fontId="0" fillId="0" borderId="0" xfId="1" applyNumberFormat="1" applyFont="1"/>
    <xf numFmtId="43" fontId="0" fillId="0" borderId="0" xfId="1" applyFont="1"/>
    <xf numFmtId="43" fontId="0" fillId="0" borderId="0" xfId="0" applyNumberForma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10" fontId="0" fillId="2" borderId="0" xfId="2" applyNumberFormat="1" applyFont="1" applyFill="1"/>
    <xf numFmtId="0" fontId="0" fillId="0" borderId="2" xfId="0" applyBorder="1"/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43" fontId="0" fillId="0" borderId="0" xfId="1" applyFont="1" applyFill="1" applyBorder="1" applyAlignment="1"/>
    <xf numFmtId="165" fontId="0" fillId="0" borderId="2" xfId="1" applyNumberFormat="1" applyFont="1" applyFill="1" applyBorder="1" applyAlignment="1"/>
    <xf numFmtId="43" fontId="0" fillId="2" borderId="0" xfId="0" applyNumberFormat="1" applyFill="1"/>
    <xf numFmtId="43" fontId="0" fillId="2" borderId="2" xfId="1" applyFont="1" applyFill="1" applyBorder="1" applyAlignment="1"/>
    <xf numFmtId="0" fontId="0" fillId="3" borderId="0" xfId="0" applyFill="1"/>
    <xf numFmtId="43" fontId="0" fillId="3" borderId="0" xfId="0" applyNumberFormat="1" applyFill="1"/>
    <xf numFmtId="10" fontId="0" fillId="3" borderId="0" xfId="2" applyNumberFormat="1" applyFont="1" applyFill="1"/>
    <xf numFmtId="0" fontId="0" fillId="3" borderId="0" xfId="0" applyFill="1" applyAlignment="1">
      <alignment horizontal="center"/>
    </xf>
    <xf numFmtId="10" fontId="0" fillId="0" borderId="0" xfId="0" applyNumberFormat="1"/>
    <xf numFmtId="0" fontId="0" fillId="2" borderId="0" xfId="0" applyFill="1"/>
    <xf numFmtId="43" fontId="0" fillId="2" borderId="0" xfId="1" applyFont="1" applyFill="1"/>
    <xf numFmtId="0" fontId="4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'Datos y 1'!$D$2:$D$31</c:f>
              <c:numCache>
                <c:formatCode>_(* #,##0.00_);_(* \(#,##0.00\);_(* "-"??_);_(@_)</c:formatCode>
                <c:ptCount val="30"/>
                <c:pt idx="0">
                  <c:v>224604.03980597996</c:v>
                </c:pt>
                <c:pt idx="1">
                  <c:v>201125.901919878</c:v>
                </c:pt>
                <c:pt idx="2">
                  <c:v>154184.05642533797</c:v>
                </c:pt>
                <c:pt idx="3">
                  <c:v>140857.76702463799</c:v>
                </c:pt>
                <c:pt idx="4">
                  <c:v>213070.49763233995</c:v>
                </c:pt>
                <c:pt idx="5">
                  <c:v>268644.20371447597</c:v>
                </c:pt>
                <c:pt idx="6">
                  <c:v>316793.51767509995</c:v>
                </c:pt>
                <c:pt idx="7">
                  <c:v>283659.09245111002</c:v>
                </c:pt>
                <c:pt idx="8">
                  <c:v>217428.69495881</c:v>
                </c:pt>
                <c:pt idx="9">
                  <c:v>198535.97913731</c:v>
                </c:pt>
                <c:pt idx="10">
                  <c:v>300467.80435330002</c:v>
                </c:pt>
                <c:pt idx="11">
                  <c:v>378764.26164861995</c:v>
                </c:pt>
                <c:pt idx="12">
                  <c:v>410806.71383316</c:v>
                </c:pt>
                <c:pt idx="13">
                  <c:v>367955.30778507597</c:v>
                </c:pt>
                <c:pt idx="14">
                  <c:v>282092.18012839596</c:v>
                </c:pt>
                <c:pt idx="15">
                  <c:v>257532.44566899596</c:v>
                </c:pt>
                <c:pt idx="16">
                  <c:v>389706.86746427999</c:v>
                </c:pt>
                <c:pt idx="17">
                  <c:v>491240.79995639203</c:v>
                </c:pt>
                <c:pt idx="18">
                  <c:v>405077.55896633997</c:v>
                </c:pt>
                <c:pt idx="19">
                  <c:v>362765.23337687395</c:v>
                </c:pt>
                <c:pt idx="20">
                  <c:v>278092.64022005396</c:v>
                </c:pt>
                <c:pt idx="21">
                  <c:v>253986.68241195398</c:v>
                </c:pt>
                <c:pt idx="22">
                  <c:v>384156.59829421993</c:v>
                </c:pt>
                <c:pt idx="23">
                  <c:v>484431.35883550794</c:v>
                </c:pt>
                <c:pt idx="24">
                  <c:v>426151.46014468005</c:v>
                </c:pt>
                <c:pt idx="25">
                  <c:v>381653.50620694808</c:v>
                </c:pt>
                <c:pt idx="26">
                  <c:v>292635.95321730804</c:v>
                </c:pt>
                <c:pt idx="27">
                  <c:v>267180.48102110799</c:v>
                </c:pt>
                <c:pt idx="28">
                  <c:v>404208.91858444002</c:v>
                </c:pt>
                <c:pt idx="29">
                  <c:v>522430.98263997887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2D-D443-AA27-7DE713485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713536"/>
        <c:axId val="166775056"/>
      </c:lineChart>
      <c:catAx>
        <c:axId val="120713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6775056"/>
        <c:crosses val="autoZero"/>
        <c:auto val="1"/>
        <c:lblAlgn val="ctr"/>
        <c:lblOffset val="100"/>
        <c:noMultiLvlLbl val="0"/>
      </c:catAx>
      <c:valAx>
        <c:axId val="16677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071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'Datos y 1'!$D$2:$D$31</c:f>
              <c:numCache>
                <c:formatCode>_(* #,##0.00_);_(* \(#,##0.00\);_(* "-"??_);_(@_)</c:formatCode>
                <c:ptCount val="30"/>
                <c:pt idx="0">
                  <c:v>224604.03980597996</c:v>
                </c:pt>
                <c:pt idx="1">
                  <c:v>201125.901919878</c:v>
                </c:pt>
                <c:pt idx="2">
                  <c:v>154184.05642533797</c:v>
                </c:pt>
                <c:pt idx="3">
                  <c:v>140857.76702463799</c:v>
                </c:pt>
                <c:pt idx="4">
                  <c:v>213070.49763233995</c:v>
                </c:pt>
                <c:pt idx="5">
                  <c:v>268644.20371447597</c:v>
                </c:pt>
                <c:pt idx="6">
                  <c:v>316793.51767509995</c:v>
                </c:pt>
                <c:pt idx="7">
                  <c:v>283659.09245111002</c:v>
                </c:pt>
                <c:pt idx="8">
                  <c:v>217428.69495881</c:v>
                </c:pt>
                <c:pt idx="9">
                  <c:v>198535.97913731</c:v>
                </c:pt>
                <c:pt idx="10">
                  <c:v>300467.80435330002</c:v>
                </c:pt>
                <c:pt idx="11">
                  <c:v>378764.26164861995</c:v>
                </c:pt>
                <c:pt idx="12">
                  <c:v>410806.71383316</c:v>
                </c:pt>
                <c:pt idx="13">
                  <c:v>367955.30778507597</c:v>
                </c:pt>
                <c:pt idx="14">
                  <c:v>282092.18012839596</c:v>
                </c:pt>
                <c:pt idx="15">
                  <c:v>257532.44566899596</c:v>
                </c:pt>
                <c:pt idx="16">
                  <c:v>389706.86746427999</c:v>
                </c:pt>
                <c:pt idx="17">
                  <c:v>491240.79995639203</c:v>
                </c:pt>
                <c:pt idx="18">
                  <c:v>405077.55896633997</c:v>
                </c:pt>
                <c:pt idx="19">
                  <c:v>362765.23337687395</c:v>
                </c:pt>
                <c:pt idx="20">
                  <c:v>278092.64022005396</c:v>
                </c:pt>
                <c:pt idx="21">
                  <c:v>253986.68241195398</c:v>
                </c:pt>
                <c:pt idx="22">
                  <c:v>384156.59829421993</c:v>
                </c:pt>
                <c:pt idx="23">
                  <c:v>484431.35883550794</c:v>
                </c:pt>
                <c:pt idx="24">
                  <c:v>426151.46014468005</c:v>
                </c:pt>
                <c:pt idx="25">
                  <c:v>381653.50620694808</c:v>
                </c:pt>
                <c:pt idx="26">
                  <c:v>292635.95321730804</c:v>
                </c:pt>
                <c:pt idx="27">
                  <c:v>267180.48102110799</c:v>
                </c:pt>
                <c:pt idx="28">
                  <c:v>404208.91858444002</c:v>
                </c:pt>
                <c:pt idx="29">
                  <c:v>522430.98263997887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15-0A4E-B433-CB6B3B591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713536"/>
        <c:axId val="166775056"/>
      </c:lineChart>
      <c:catAx>
        <c:axId val="120713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6775056"/>
        <c:crosses val="autoZero"/>
        <c:auto val="1"/>
        <c:lblAlgn val="ctr"/>
        <c:lblOffset val="100"/>
        <c:noMultiLvlLbl val="0"/>
      </c:catAx>
      <c:valAx>
        <c:axId val="16677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071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'9'!$I$25</c:f>
              <c:strCache>
                <c:ptCount val="1"/>
                <c:pt idx="0">
                  <c:v>Pronostico 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'9'!$I$26:$I$55</c:f>
              <c:numCache>
                <c:formatCode>_(* #,##0.00_);_(* \(#,##0.00\);_(* "-"??_);_(@_)</c:formatCode>
                <c:ptCount val="30"/>
                <c:pt idx="0">
                  <c:v>241847.49508331605</c:v>
                </c:pt>
                <c:pt idx="1">
                  <c:v>223680.03160324317</c:v>
                </c:pt>
                <c:pt idx="2">
                  <c:v>176918.47308414691</c:v>
                </c:pt>
                <c:pt idx="3">
                  <c:v>166527.94989688965</c:v>
                </c:pt>
                <c:pt idx="4">
                  <c:v>259462.67067205944</c:v>
                </c:pt>
                <c:pt idx="5">
                  <c:v>338278.41661355121</c:v>
                </c:pt>
                <c:pt idx="6">
                  <c:v>289391.96020246361</c:v>
                </c:pt>
                <c:pt idx="7">
                  <c:v>266257.92527453869</c:v>
                </c:pt>
                <c:pt idx="8">
                  <c:v>209559.66888417755</c:v>
                </c:pt>
                <c:pt idx="9">
                  <c:v>196335.53375180732</c:v>
                </c:pt>
                <c:pt idx="10">
                  <c:v>304559.70325939637</c:v>
                </c:pt>
                <c:pt idx="11">
                  <c:v>395419.09719833959</c:v>
                </c:pt>
                <c:pt idx="12">
                  <c:v>336936.42532161117</c:v>
                </c:pt>
                <c:pt idx="13">
                  <c:v>308835.81894583424</c:v>
                </c:pt>
                <c:pt idx="14">
                  <c:v>242200.86468420815</c:v>
                </c:pt>
                <c:pt idx="15">
                  <c:v>226143.11760672487</c:v>
                </c:pt>
                <c:pt idx="16">
                  <c:v>349656.73584673344</c:v>
                </c:pt>
                <c:pt idx="17">
                  <c:v>452559.77778312791</c:v>
                </c:pt>
                <c:pt idx="18">
                  <c:v>384480.89044075867</c:v>
                </c:pt>
                <c:pt idx="19">
                  <c:v>351413.71261712984</c:v>
                </c:pt>
                <c:pt idx="20">
                  <c:v>274842.06048423873</c:v>
                </c:pt>
                <c:pt idx="21">
                  <c:v>255950.70146164254</c:v>
                </c:pt>
                <c:pt idx="22">
                  <c:v>394753.7684340704</c:v>
                </c:pt>
                <c:pt idx="23">
                  <c:v>509700.45836791623</c:v>
                </c:pt>
                <c:pt idx="24">
                  <c:v>432025.35555990622</c:v>
                </c:pt>
                <c:pt idx="25">
                  <c:v>393991.60628842528</c:v>
                </c:pt>
                <c:pt idx="26">
                  <c:v>307483.25628426939</c:v>
                </c:pt>
                <c:pt idx="27">
                  <c:v>285758.28531656013</c:v>
                </c:pt>
                <c:pt idx="28">
                  <c:v>439850.80102140742</c:v>
                </c:pt>
                <c:pt idx="29">
                  <c:v>566841.13895270461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A-AE47-B05E-75707D251A4D}"/>
            </c:ext>
          </c:extLst>
        </c:ser>
        <c:ser>
          <c:idx val="1"/>
          <c:order val="1"/>
          <c:tx>
            <c:strRef>
              <c:f>'9'!$J$25</c:f>
              <c:strCache>
                <c:ptCount val="1"/>
                <c:pt idx="0">
                  <c:v>Pronostico REGRESION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'9'!$J$26:$J$55</c:f>
              <c:numCache>
                <c:formatCode>_(* #,##0.00_);_(* \(#,##0.00\);_(* "-"??_);_(@_)</c:formatCode>
                <c:ptCount val="30"/>
                <c:pt idx="0">
                  <c:v>209434.93925169783</c:v>
                </c:pt>
                <c:pt idx="1">
                  <c:v>216968.71701710398</c:v>
                </c:pt>
                <c:pt idx="2">
                  <c:v>224502.49478251013</c:v>
                </c:pt>
                <c:pt idx="3">
                  <c:v>232036.27254791628</c:v>
                </c:pt>
                <c:pt idx="4">
                  <c:v>239570.05031332246</c:v>
                </c:pt>
                <c:pt idx="5">
                  <c:v>247103.82807872861</c:v>
                </c:pt>
                <c:pt idx="6">
                  <c:v>254637.60584413476</c:v>
                </c:pt>
                <c:pt idx="7">
                  <c:v>262171.38360954088</c:v>
                </c:pt>
                <c:pt idx="8">
                  <c:v>269705.16137494706</c:v>
                </c:pt>
                <c:pt idx="9">
                  <c:v>277238.93914035324</c:v>
                </c:pt>
                <c:pt idx="10">
                  <c:v>284772.71690575936</c:v>
                </c:pt>
                <c:pt idx="11">
                  <c:v>292306.49467116554</c:v>
                </c:pt>
                <c:pt idx="12">
                  <c:v>299840.27243657166</c:v>
                </c:pt>
                <c:pt idx="13">
                  <c:v>307374.05020197784</c:v>
                </c:pt>
                <c:pt idx="14">
                  <c:v>314907.82796738402</c:v>
                </c:pt>
                <c:pt idx="15">
                  <c:v>322441.60573279014</c:v>
                </c:pt>
                <c:pt idx="16">
                  <c:v>329975.38349819626</c:v>
                </c:pt>
                <c:pt idx="17">
                  <c:v>337509.16126360244</c:v>
                </c:pt>
                <c:pt idx="18">
                  <c:v>345042.93902900862</c:v>
                </c:pt>
                <c:pt idx="19">
                  <c:v>352576.71679441474</c:v>
                </c:pt>
                <c:pt idx="20">
                  <c:v>360110.49455982092</c:v>
                </c:pt>
                <c:pt idx="21">
                  <c:v>367644.27232522704</c:v>
                </c:pt>
                <c:pt idx="22">
                  <c:v>375178.05009063322</c:v>
                </c:pt>
                <c:pt idx="23">
                  <c:v>382711.8278560394</c:v>
                </c:pt>
                <c:pt idx="24">
                  <c:v>390245.60562144552</c:v>
                </c:pt>
                <c:pt idx="25">
                  <c:v>397779.38338685164</c:v>
                </c:pt>
                <c:pt idx="26">
                  <c:v>405313.16115225782</c:v>
                </c:pt>
                <c:pt idx="27">
                  <c:v>412846.938917664</c:v>
                </c:pt>
                <c:pt idx="28">
                  <c:v>420380.71668307018</c:v>
                </c:pt>
                <c:pt idx="29">
                  <c:v>427914.4944484763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7A-AE47-B05E-75707D251A4D}"/>
            </c:ext>
          </c:extLst>
        </c:ser>
        <c:ser>
          <c:idx val="2"/>
          <c:order val="2"/>
          <c:tx>
            <c:strRef>
              <c:f>'9'!$F$25</c:f>
              <c:strCache>
                <c:ptCount val="1"/>
                <c:pt idx="0">
                  <c:v> Toneladas AGUACATE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'9'!$F$26:$F$55</c:f>
              <c:numCache>
                <c:formatCode>_(* #,##0.00_);_(* \(#,##0.00\);_(* "-"??_);_(@_)</c:formatCode>
                <c:ptCount val="30"/>
                <c:pt idx="0">
                  <c:v>224604.03980597996</c:v>
                </c:pt>
                <c:pt idx="1">
                  <c:v>201125.901919878</c:v>
                </c:pt>
                <c:pt idx="2">
                  <c:v>154184.05642533797</c:v>
                </c:pt>
                <c:pt idx="3">
                  <c:v>140857.76702463799</c:v>
                </c:pt>
                <c:pt idx="4">
                  <c:v>213070.49763233995</c:v>
                </c:pt>
                <c:pt idx="5">
                  <c:v>268644.20371447597</c:v>
                </c:pt>
                <c:pt idx="6">
                  <c:v>316793.51767509995</c:v>
                </c:pt>
                <c:pt idx="7">
                  <c:v>283659.09245111002</c:v>
                </c:pt>
                <c:pt idx="8">
                  <c:v>217428.69495881</c:v>
                </c:pt>
                <c:pt idx="9">
                  <c:v>198535.97913731</c:v>
                </c:pt>
                <c:pt idx="10">
                  <c:v>300467.80435330002</c:v>
                </c:pt>
                <c:pt idx="11">
                  <c:v>378764.26164861995</c:v>
                </c:pt>
                <c:pt idx="12">
                  <c:v>410806.71383316</c:v>
                </c:pt>
                <c:pt idx="13">
                  <c:v>367955.30778507597</c:v>
                </c:pt>
                <c:pt idx="14">
                  <c:v>282092.18012839596</c:v>
                </c:pt>
                <c:pt idx="15">
                  <c:v>257532.44566899596</c:v>
                </c:pt>
                <c:pt idx="16">
                  <c:v>389706.86746427999</c:v>
                </c:pt>
                <c:pt idx="17">
                  <c:v>491240.79995639203</c:v>
                </c:pt>
                <c:pt idx="18">
                  <c:v>405077.55896633997</c:v>
                </c:pt>
                <c:pt idx="19">
                  <c:v>362765.23337687395</c:v>
                </c:pt>
                <c:pt idx="20">
                  <c:v>278092.64022005396</c:v>
                </c:pt>
                <c:pt idx="21">
                  <c:v>253986.68241195398</c:v>
                </c:pt>
                <c:pt idx="22">
                  <c:v>384156.59829421993</c:v>
                </c:pt>
                <c:pt idx="23">
                  <c:v>484431.35883550794</c:v>
                </c:pt>
                <c:pt idx="24">
                  <c:v>426151.46014468005</c:v>
                </c:pt>
                <c:pt idx="25">
                  <c:v>381653.50620694808</c:v>
                </c:pt>
                <c:pt idx="26">
                  <c:v>292635.95321730804</c:v>
                </c:pt>
                <c:pt idx="27">
                  <c:v>267180.48102110799</c:v>
                </c:pt>
                <c:pt idx="28">
                  <c:v>404208.91858444002</c:v>
                </c:pt>
                <c:pt idx="29">
                  <c:v>522430.98263997887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7A-AE47-B05E-75707D251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552960"/>
        <c:axId val="470685840"/>
      </c:lineChart>
      <c:catAx>
        <c:axId val="770552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0685840"/>
        <c:crosses val="autoZero"/>
        <c:auto val="1"/>
        <c:lblAlgn val="ctr"/>
        <c:lblOffset val="100"/>
        <c:noMultiLvlLbl val="0"/>
      </c:catAx>
      <c:valAx>
        <c:axId val="47068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7055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clusteredColumn" uniqueId="{16F5FD28-97B7-5D41-81BE-86B30F23EDF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387350</xdr:colOff>
      <xdr:row>2</xdr:row>
      <xdr:rowOff>158750</xdr:rowOff>
    </xdr:from>
    <xdr:to>
      <xdr:col>11</xdr:col>
      <xdr:colOff>6350</xdr:colOff>
      <xdr:row>16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B5F717-FD25-4C45-B91C-9976E4FCC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31</xdr:row>
      <xdr:rowOff>0</xdr:rowOff>
    </xdr:from>
    <xdr:to>
      <xdr:col>11</xdr:col>
      <xdr:colOff>444500</xdr:colOff>
      <xdr:row>44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áfico 11">
              <a:extLst>
                <a:ext uri="{FF2B5EF4-FFF2-40B4-BE49-F238E27FC236}">
                  <a16:creationId xmlns:a16="http://schemas.microsoft.com/office/drawing/2014/main" id="{7D523A15-05C5-4748-A072-252DA648B7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48400" y="6311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tu versión de Excel.
Si editas esta forma o guardas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</xdr:col>
      <xdr:colOff>0</xdr:colOff>
      <xdr:row>51</xdr:row>
      <xdr:rowOff>0</xdr:rowOff>
    </xdr:from>
    <xdr:to>
      <xdr:col>6</xdr:col>
      <xdr:colOff>25400</xdr:colOff>
      <xdr:row>64</xdr:row>
      <xdr:rowOff>101600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97A7687-B3FC-814E-8DEB-077274E9C9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497840</xdr:colOff>
      <xdr:row>31</xdr:row>
      <xdr:rowOff>25400</xdr:rowOff>
    </xdr:from>
    <xdr:to>
      <xdr:col>15</xdr:col>
      <xdr:colOff>457200</xdr:colOff>
      <xdr:row>44</xdr:row>
      <xdr:rowOff>127000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DCFEC92-96E7-7CF2-938A-69DBB9AD9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0AB61-80A5-4743-84FB-B160E7E85AA2}">
  <dimension ref="A1:K35"/>
  <sheetViews>
    <sheetView topLeftCell="C1" workbookViewId="0">
      <selection activeCell="F21" sqref="F21:K25"/>
    </sheetView>
  </sheetViews>
  <sheetFormatPr baseColWidth="10" defaultRowHeight="16" x14ac:dyDescent="0.2"/>
  <cols>
    <col min="1" max="1" width="11" style="4"/>
    <col min="2" max="2" width="10.83203125" style="2"/>
    <col min="4" max="4" width="11.5" style="2" bestFit="1" customWidth="1"/>
    <col min="6" max="6" width="11.5" bestFit="1" customWidth="1"/>
  </cols>
  <sheetData>
    <row r="1" spans="1:5" x14ac:dyDescent="0.2">
      <c r="A1" s="5" t="s">
        <v>2</v>
      </c>
      <c r="B1" s="6" t="s">
        <v>3</v>
      </c>
      <c r="C1" s="5" t="s">
        <v>0</v>
      </c>
      <c r="D1" s="6" t="s">
        <v>1</v>
      </c>
    </row>
    <row r="2" spans="1:5" x14ac:dyDescent="0.2">
      <c r="A2" s="4">
        <v>2017</v>
      </c>
      <c r="B2" s="1">
        <v>1</v>
      </c>
      <c r="C2" s="1">
        <v>1</v>
      </c>
      <c r="D2" s="2">
        <v>224604.03980597996</v>
      </c>
      <c r="E2" s="3"/>
    </row>
    <row r="3" spans="1:5" x14ac:dyDescent="0.2">
      <c r="A3" s="4">
        <v>2017</v>
      </c>
      <c r="B3" s="1">
        <v>2</v>
      </c>
      <c r="C3" s="1">
        <v>2</v>
      </c>
      <c r="D3" s="2">
        <v>201125.901919878</v>
      </c>
      <c r="E3" s="3"/>
    </row>
    <row r="4" spans="1:5" x14ac:dyDescent="0.2">
      <c r="A4" s="4">
        <v>2017</v>
      </c>
      <c r="B4" s="1">
        <v>3</v>
      </c>
      <c r="C4" s="1">
        <v>3</v>
      </c>
      <c r="D4" s="2">
        <v>154184.05642533797</v>
      </c>
      <c r="E4" s="3"/>
    </row>
    <row r="5" spans="1:5" x14ac:dyDescent="0.2">
      <c r="A5" s="4">
        <v>2017</v>
      </c>
      <c r="B5" s="1">
        <v>4</v>
      </c>
      <c r="C5" s="1">
        <v>4</v>
      </c>
      <c r="D5" s="2">
        <v>140857.76702463799</v>
      </c>
      <c r="E5" s="3"/>
    </row>
    <row r="6" spans="1:5" x14ac:dyDescent="0.2">
      <c r="A6" s="4">
        <v>2017</v>
      </c>
      <c r="B6" s="1">
        <v>5</v>
      </c>
      <c r="C6" s="1">
        <v>5</v>
      </c>
      <c r="D6" s="2">
        <v>213070.49763233995</v>
      </c>
      <c r="E6" s="3"/>
    </row>
    <row r="7" spans="1:5" x14ac:dyDescent="0.2">
      <c r="A7" s="4">
        <v>2017</v>
      </c>
      <c r="B7" s="1">
        <v>6</v>
      </c>
      <c r="C7" s="1">
        <v>6</v>
      </c>
      <c r="D7" s="2">
        <v>268644.20371447597</v>
      </c>
      <c r="E7" s="3"/>
    </row>
    <row r="8" spans="1:5" x14ac:dyDescent="0.2">
      <c r="A8" s="4">
        <v>2018</v>
      </c>
      <c r="B8" s="1">
        <v>1</v>
      </c>
      <c r="C8" s="1">
        <v>7</v>
      </c>
      <c r="D8" s="2">
        <v>316793.51767509995</v>
      </c>
      <c r="E8" s="3"/>
    </row>
    <row r="9" spans="1:5" x14ac:dyDescent="0.2">
      <c r="A9" s="4">
        <v>2018</v>
      </c>
      <c r="B9" s="1">
        <v>2</v>
      </c>
      <c r="C9" s="1">
        <v>8</v>
      </c>
      <c r="D9" s="2">
        <v>283659.09245111002</v>
      </c>
      <c r="E9" s="3"/>
    </row>
    <row r="10" spans="1:5" x14ac:dyDescent="0.2">
      <c r="A10" s="4">
        <v>2018</v>
      </c>
      <c r="B10" s="1">
        <v>3</v>
      </c>
      <c r="C10" s="1">
        <v>9</v>
      </c>
      <c r="D10" s="2">
        <v>217428.69495881</v>
      </c>
      <c r="E10" s="3"/>
    </row>
    <row r="11" spans="1:5" x14ac:dyDescent="0.2">
      <c r="A11" s="4">
        <v>2018</v>
      </c>
      <c r="B11" s="1">
        <v>4</v>
      </c>
      <c r="C11" s="1">
        <v>10</v>
      </c>
      <c r="D11" s="2">
        <v>198535.97913731</v>
      </c>
      <c r="E11" s="3"/>
    </row>
    <row r="12" spans="1:5" x14ac:dyDescent="0.2">
      <c r="A12" s="4">
        <v>2018</v>
      </c>
      <c r="B12" s="1">
        <v>5</v>
      </c>
      <c r="C12" s="1">
        <v>11</v>
      </c>
      <c r="D12" s="2">
        <v>300467.80435330002</v>
      </c>
      <c r="E12" s="3"/>
    </row>
    <row r="13" spans="1:5" x14ac:dyDescent="0.2">
      <c r="A13" s="4">
        <v>2018</v>
      </c>
      <c r="B13" s="1">
        <v>6</v>
      </c>
      <c r="C13" s="1">
        <v>12</v>
      </c>
      <c r="D13" s="2">
        <v>378764.26164861995</v>
      </c>
      <c r="E13" s="3"/>
    </row>
    <row r="14" spans="1:5" x14ac:dyDescent="0.2">
      <c r="A14" s="4">
        <v>2019</v>
      </c>
      <c r="B14" s="1">
        <v>1</v>
      </c>
      <c r="C14" s="1">
        <v>13</v>
      </c>
      <c r="D14" s="2">
        <v>410806.71383316</v>
      </c>
      <c r="E14" s="3"/>
    </row>
    <row r="15" spans="1:5" x14ac:dyDescent="0.2">
      <c r="A15" s="4">
        <v>2019</v>
      </c>
      <c r="B15" s="1">
        <v>2</v>
      </c>
      <c r="C15" s="1">
        <v>14</v>
      </c>
      <c r="D15" s="2">
        <v>367955.30778507597</v>
      </c>
      <c r="E15" s="3"/>
    </row>
    <row r="16" spans="1:5" x14ac:dyDescent="0.2">
      <c r="A16" s="4">
        <v>2019</v>
      </c>
      <c r="B16" s="1">
        <v>3</v>
      </c>
      <c r="C16" s="1">
        <v>15</v>
      </c>
      <c r="D16" s="2">
        <v>282092.18012839596</v>
      </c>
      <c r="E16" s="3"/>
    </row>
    <row r="17" spans="1:11" x14ac:dyDescent="0.2">
      <c r="A17" s="4">
        <v>2019</v>
      </c>
      <c r="B17" s="1">
        <v>4</v>
      </c>
      <c r="C17" s="1">
        <v>16</v>
      </c>
      <c r="D17" s="2">
        <v>257532.44566899596</v>
      </c>
      <c r="E17" s="3"/>
    </row>
    <row r="18" spans="1:11" x14ac:dyDescent="0.2">
      <c r="A18" s="4">
        <v>2019</v>
      </c>
      <c r="B18" s="1">
        <v>5</v>
      </c>
      <c r="C18" s="1">
        <v>17</v>
      </c>
      <c r="D18" s="2">
        <v>389706.86746427999</v>
      </c>
      <c r="E18" s="3"/>
    </row>
    <row r="19" spans="1:11" x14ac:dyDescent="0.2">
      <c r="A19" s="4">
        <v>2019</v>
      </c>
      <c r="B19" s="1">
        <v>6</v>
      </c>
      <c r="C19" s="1">
        <v>18</v>
      </c>
      <c r="D19" s="2">
        <v>491240.79995639203</v>
      </c>
      <c r="E19" s="3"/>
    </row>
    <row r="20" spans="1:11" x14ac:dyDescent="0.2">
      <c r="A20" s="4">
        <v>2020</v>
      </c>
      <c r="B20" s="1">
        <v>1</v>
      </c>
      <c r="C20" s="1">
        <v>19</v>
      </c>
      <c r="D20" s="2">
        <v>405077.55896633997</v>
      </c>
      <c r="E20" s="3"/>
    </row>
    <row r="21" spans="1:11" x14ac:dyDescent="0.2">
      <c r="A21" s="4">
        <v>2020</v>
      </c>
      <c r="B21" s="1">
        <v>2</v>
      </c>
      <c r="C21" s="1">
        <v>20</v>
      </c>
      <c r="D21" s="2">
        <v>362765.23337687395</v>
      </c>
      <c r="E21" s="3"/>
      <c r="F21" s="22" t="s">
        <v>61</v>
      </c>
      <c r="G21" s="22"/>
      <c r="H21" s="22"/>
      <c r="I21" s="22"/>
      <c r="J21" s="22"/>
      <c r="K21" s="22"/>
    </row>
    <row r="22" spans="1:11" x14ac:dyDescent="0.2">
      <c r="A22" s="4">
        <v>2020</v>
      </c>
      <c r="B22" s="1">
        <v>3</v>
      </c>
      <c r="C22" s="1">
        <v>21</v>
      </c>
      <c r="D22" s="2">
        <v>278092.64022005396</v>
      </c>
      <c r="E22" s="3"/>
      <c r="F22" s="22"/>
      <c r="G22" s="22"/>
      <c r="H22" s="22"/>
      <c r="I22" s="22"/>
      <c r="J22" s="22"/>
      <c r="K22" s="22"/>
    </row>
    <row r="23" spans="1:11" x14ac:dyDescent="0.2">
      <c r="A23" s="4">
        <v>2020</v>
      </c>
      <c r="B23" s="1">
        <v>4</v>
      </c>
      <c r="C23" s="1">
        <v>22</v>
      </c>
      <c r="D23" s="2">
        <v>253986.68241195398</v>
      </c>
      <c r="E23" s="3"/>
      <c r="F23" s="22"/>
      <c r="G23" s="22"/>
      <c r="H23" s="22"/>
      <c r="I23" s="22"/>
      <c r="J23" s="22"/>
      <c r="K23" s="22"/>
    </row>
    <row r="24" spans="1:11" x14ac:dyDescent="0.2">
      <c r="A24" s="4">
        <v>2020</v>
      </c>
      <c r="B24" s="1">
        <v>5</v>
      </c>
      <c r="C24" s="1">
        <v>23</v>
      </c>
      <c r="D24" s="2">
        <v>384156.59829421993</v>
      </c>
      <c r="E24" s="3"/>
      <c r="F24" s="22"/>
      <c r="G24" s="22"/>
      <c r="H24" s="22"/>
      <c r="I24" s="22"/>
      <c r="J24" s="22"/>
      <c r="K24" s="22"/>
    </row>
    <row r="25" spans="1:11" x14ac:dyDescent="0.2">
      <c r="A25" s="4">
        <v>2020</v>
      </c>
      <c r="B25" s="1">
        <v>6</v>
      </c>
      <c r="C25" s="1">
        <v>24</v>
      </c>
      <c r="D25" s="2">
        <v>484431.35883550794</v>
      </c>
      <c r="E25" s="3"/>
      <c r="F25" s="22"/>
      <c r="G25" s="22"/>
      <c r="H25" s="22"/>
      <c r="I25" s="22"/>
      <c r="J25" s="22"/>
      <c r="K25" s="22"/>
    </row>
    <row r="26" spans="1:11" x14ac:dyDescent="0.2">
      <c r="A26" s="4">
        <v>2021</v>
      </c>
      <c r="B26" s="1">
        <v>1</v>
      </c>
      <c r="C26" s="1">
        <v>25</v>
      </c>
      <c r="D26" s="2">
        <v>426151.46014468005</v>
      </c>
      <c r="E26" s="3"/>
    </row>
    <row r="27" spans="1:11" x14ac:dyDescent="0.2">
      <c r="A27" s="4">
        <v>2021</v>
      </c>
      <c r="B27" s="1">
        <v>2</v>
      </c>
      <c r="C27" s="1">
        <v>26</v>
      </c>
      <c r="D27" s="2">
        <v>381653.50620694808</v>
      </c>
      <c r="E27" s="3"/>
    </row>
    <row r="28" spans="1:11" x14ac:dyDescent="0.2">
      <c r="A28" s="4">
        <v>2021</v>
      </c>
      <c r="B28" s="1">
        <v>3</v>
      </c>
      <c r="C28" s="1">
        <v>27</v>
      </c>
      <c r="D28" s="2">
        <v>292635.95321730804</v>
      </c>
      <c r="E28" s="3"/>
    </row>
    <row r="29" spans="1:11" x14ac:dyDescent="0.2">
      <c r="A29" s="4">
        <v>2021</v>
      </c>
      <c r="B29" s="1">
        <v>4</v>
      </c>
      <c r="C29" s="1">
        <v>28</v>
      </c>
      <c r="D29" s="2">
        <v>267180.48102110799</v>
      </c>
    </row>
    <row r="30" spans="1:11" x14ac:dyDescent="0.2">
      <c r="A30" s="4">
        <v>2021</v>
      </c>
      <c r="B30" s="1">
        <v>5</v>
      </c>
      <c r="C30" s="1">
        <v>29</v>
      </c>
      <c r="D30" s="2">
        <v>404208.91858444002</v>
      </c>
    </row>
    <row r="31" spans="1:11" x14ac:dyDescent="0.2">
      <c r="A31" s="4">
        <v>2021</v>
      </c>
      <c r="B31" s="1">
        <v>6</v>
      </c>
      <c r="C31" s="1">
        <v>30</v>
      </c>
      <c r="D31" s="2">
        <v>522430.98263997887</v>
      </c>
    </row>
    <row r="32" spans="1:11" x14ac:dyDescent="0.2">
      <c r="E32" s="2" t="s">
        <v>4</v>
      </c>
      <c r="F32" s="2">
        <f>AVERAGE(D2:D31)</f>
        <v>318674.71685008705</v>
      </c>
    </row>
    <row r="33" spans="5:6" x14ac:dyDescent="0.2">
      <c r="E33" s="2" t="s">
        <v>5</v>
      </c>
      <c r="F33" s="2">
        <f>_xlfn.VAR.S(D2:D31)^0.5</f>
        <v>100061.43905460363</v>
      </c>
    </row>
    <row r="34" spans="5:6" x14ac:dyDescent="0.2">
      <c r="E34" s="2"/>
    </row>
    <row r="35" spans="5:6" x14ac:dyDescent="0.2">
      <c r="E35" s="2" t="s">
        <v>6</v>
      </c>
      <c r="F35" s="7">
        <f>F33/F32</f>
        <v>0.31399239965960385</v>
      </c>
    </row>
  </sheetData>
  <mergeCells count="1">
    <mergeCell ref="F21:K25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D70D5-05F3-9D4C-87C1-4896BD7EF1AA}">
  <dimension ref="C31:D50"/>
  <sheetViews>
    <sheetView topLeftCell="A38" workbookViewId="0">
      <selection activeCell="C52" sqref="C52"/>
    </sheetView>
  </sheetViews>
  <sheetFormatPr baseColWidth="10" defaultRowHeight="16" x14ac:dyDescent="0.2"/>
  <cols>
    <col min="3" max="3" width="21" bestFit="1" customWidth="1"/>
    <col min="4" max="4" width="17.6640625" bestFit="1" customWidth="1"/>
  </cols>
  <sheetData>
    <row r="31" spans="3:4" ht="17" thickBot="1" x14ac:dyDescent="0.25"/>
    <row r="32" spans="3:4" x14ac:dyDescent="0.2">
      <c r="C32" s="10" t="s">
        <v>7</v>
      </c>
      <c r="D32" s="10"/>
    </row>
    <row r="34" spans="3:4" x14ac:dyDescent="0.2">
      <c r="C34" t="s">
        <v>8</v>
      </c>
      <c r="D34" s="11">
        <v>318674.71685008705</v>
      </c>
    </row>
    <row r="35" spans="3:4" x14ac:dyDescent="0.2">
      <c r="C35" t="s">
        <v>9</v>
      </c>
      <c r="D35" s="11">
        <v>18268.63576887827</v>
      </c>
    </row>
    <row r="36" spans="3:4" x14ac:dyDescent="0.2">
      <c r="C36" t="s">
        <v>10</v>
      </c>
      <c r="D36" s="11">
        <v>296551.87878530403</v>
      </c>
    </row>
    <row r="37" spans="3:4" x14ac:dyDescent="0.2">
      <c r="C37" t="s">
        <v>11</v>
      </c>
      <c r="D37" s="11" t="e">
        <v>#N/A</v>
      </c>
    </row>
    <row r="38" spans="3:4" x14ac:dyDescent="0.2">
      <c r="C38" t="s">
        <v>12</v>
      </c>
      <c r="D38" s="11">
        <v>100061.43905460363</v>
      </c>
    </row>
    <row r="39" spans="3:4" x14ac:dyDescent="0.2">
      <c r="C39" t="s">
        <v>13</v>
      </c>
      <c r="D39" s="11">
        <v>10012291585.678156</v>
      </c>
    </row>
    <row r="40" spans="3:4" x14ac:dyDescent="0.2">
      <c r="C40" t="s">
        <v>14</v>
      </c>
      <c r="D40" s="11">
        <v>-0.69152155505170487</v>
      </c>
    </row>
    <row r="41" spans="3:4" x14ac:dyDescent="0.2">
      <c r="C41" t="s">
        <v>15</v>
      </c>
      <c r="D41" s="11">
        <v>0.1967519269948127</v>
      </c>
    </row>
    <row r="42" spans="3:4" x14ac:dyDescent="0.2">
      <c r="C42" t="s">
        <v>16</v>
      </c>
      <c r="D42" s="11">
        <v>381573.21561534086</v>
      </c>
    </row>
    <row r="43" spans="3:4" x14ac:dyDescent="0.2">
      <c r="C43" t="s">
        <v>17</v>
      </c>
      <c r="D43" s="11">
        <v>140857.76702463799</v>
      </c>
    </row>
    <row r="44" spans="3:4" x14ac:dyDescent="0.2">
      <c r="C44" t="s">
        <v>18</v>
      </c>
      <c r="D44" s="11">
        <v>522430.98263997887</v>
      </c>
    </row>
    <row r="45" spans="3:4" x14ac:dyDescent="0.2">
      <c r="C45" t="s">
        <v>19</v>
      </c>
      <c r="D45" s="11">
        <v>9560241.5055026114</v>
      </c>
    </row>
    <row r="46" spans="3:4" ht="17" thickBot="1" x14ac:dyDescent="0.25">
      <c r="C46" s="8" t="s">
        <v>20</v>
      </c>
      <c r="D46" s="8">
        <v>30</v>
      </c>
    </row>
    <row r="50" spans="3:3" x14ac:dyDescent="0.2">
      <c r="C50" t="s">
        <v>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B366B-F956-4A43-8B27-B4E2C54046A3}">
  <dimension ref="B15:J34"/>
  <sheetViews>
    <sheetView topLeftCell="A11" workbookViewId="0">
      <selection activeCell="D34" sqref="D34"/>
    </sheetView>
  </sheetViews>
  <sheetFormatPr baseColWidth="10" defaultRowHeight="16" x14ac:dyDescent="0.2"/>
  <cols>
    <col min="2" max="2" width="30.1640625" bestFit="1" customWidth="1"/>
  </cols>
  <sheetData>
    <row r="15" spans="2:2" x14ac:dyDescent="0.2">
      <c r="B15" t="s">
        <v>21</v>
      </c>
    </row>
    <row r="16" spans="2:2" ht="17" thickBot="1" x14ac:dyDescent="0.25"/>
    <row r="17" spans="2:10" x14ac:dyDescent="0.2">
      <c r="B17" s="10" t="s">
        <v>22</v>
      </c>
      <c r="C17" s="10"/>
    </row>
    <row r="18" spans="2:10" x14ac:dyDescent="0.2">
      <c r="B18" t="s">
        <v>23</v>
      </c>
      <c r="C18">
        <v>0.662821995392051</v>
      </c>
    </row>
    <row r="19" spans="2:10" x14ac:dyDescent="0.2">
      <c r="B19" t="s">
        <v>24</v>
      </c>
      <c r="C19">
        <v>0.43933299757550009</v>
      </c>
    </row>
    <row r="20" spans="2:10" x14ac:dyDescent="0.2">
      <c r="B20" t="s">
        <v>25</v>
      </c>
      <c r="C20">
        <v>0.41930917606033941</v>
      </c>
    </row>
    <row r="21" spans="2:10" x14ac:dyDescent="0.2">
      <c r="B21" t="s">
        <v>9</v>
      </c>
      <c r="C21">
        <v>76249.890822292771</v>
      </c>
    </row>
    <row r="22" spans="2:10" ht="17" thickBot="1" x14ac:dyDescent="0.25">
      <c r="B22" s="8" t="s">
        <v>26</v>
      </c>
      <c r="C22" s="8">
        <v>30</v>
      </c>
    </row>
    <row r="24" spans="2:10" ht="17" thickBot="1" x14ac:dyDescent="0.25">
      <c r="B24" t="s">
        <v>27</v>
      </c>
    </row>
    <row r="25" spans="2:10" x14ac:dyDescent="0.2">
      <c r="B25" s="9"/>
      <c r="C25" s="9" t="s">
        <v>32</v>
      </c>
      <c r="D25" s="9" t="s">
        <v>33</v>
      </c>
      <c r="E25" s="9" t="s">
        <v>34</v>
      </c>
      <c r="F25" s="9" t="s">
        <v>35</v>
      </c>
      <c r="G25" s="9" t="s">
        <v>36</v>
      </c>
    </row>
    <row r="26" spans="2:10" x14ac:dyDescent="0.2">
      <c r="B26" t="s">
        <v>28</v>
      </c>
      <c r="C26">
        <v>1</v>
      </c>
      <c r="D26">
        <v>127563172173.14203</v>
      </c>
      <c r="E26">
        <v>127563172173.14203</v>
      </c>
      <c r="F26">
        <v>21.94051706078514</v>
      </c>
      <c r="G26">
        <v>6.5770689142077024E-5</v>
      </c>
    </row>
    <row r="27" spans="2:10" x14ac:dyDescent="0.2">
      <c r="B27" t="s">
        <v>29</v>
      </c>
      <c r="C27">
        <v>28</v>
      </c>
      <c r="D27">
        <v>162793283811.52386</v>
      </c>
      <c r="E27">
        <v>5814045850.4115667</v>
      </c>
    </row>
    <row r="28" spans="2:10" ht="17" thickBot="1" x14ac:dyDescent="0.25">
      <c r="B28" s="8" t="s">
        <v>30</v>
      </c>
      <c r="C28" s="8">
        <v>29</v>
      </c>
      <c r="D28" s="8">
        <v>290356455984.66589</v>
      </c>
      <c r="E28" s="8"/>
      <c r="F28" s="8"/>
      <c r="G28" s="8"/>
    </row>
    <row r="29" spans="2:10" ht="17" thickBot="1" x14ac:dyDescent="0.25"/>
    <row r="30" spans="2:10" x14ac:dyDescent="0.2">
      <c r="B30" s="9"/>
      <c r="C30" s="9" t="s">
        <v>37</v>
      </c>
      <c r="D30" s="9" t="s">
        <v>9</v>
      </c>
      <c r="E30" s="9" t="s">
        <v>38</v>
      </c>
      <c r="F30" s="9" t="s">
        <v>39</v>
      </c>
      <c r="G30" s="9" t="s">
        <v>40</v>
      </c>
      <c r="H30" s="9" t="s">
        <v>41</v>
      </c>
      <c r="I30" s="9" t="s">
        <v>42</v>
      </c>
      <c r="J30" s="9" t="s">
        <v>43</v>
      </c>
    </row>
    <row r="31" spans="2:10" x14ac:dyDescent="0.2">
      <c r="B31" t="s">
        <v>31</v>
      </c>
      <c r="C31">
        <v>201901.16148629168</v>
      </c>
      <c r="D31">
        <v>28553.510840561827</v>
      </c>
      <c r="E31">
        <v>7.070975005969494</v>
      </c>
      <c r="F31">
        <v>1.0820728287772246E-7</v>
      </c>
      <c r="G31">
        <v>143411.94595715689</v>
      </c>
      <c r="H31">
        <v>260390.37701542646</v>
      </c>
      <c r="I31">
        <v>143411.94595715689</v>
      </c>
      <c r="J31">
        <v>260390.37701542646</v>
      </c>
    </row>
    <row r="32" spans="2:10" ht="17" thickBot="1" x14ac:dyDescent="0.25">
      <c r="B32" s="8" t="s">
        <v>63</v>
      </c>
      <c r="C32" s="12">
        <v>7533.7777654061538</v>
      </c>
      <c r="D32" s="8">
        <v>1608.3826365051177</v>
      </c>
      <c r="E32" s="8">
        <v>4.6840705653080343</v>
      </c>
      <c r="F32" s="8">
        <v>6.5770689142077485E-5</v>
      </c>
      <c r="G32" s="8">
        <v>4239.1552860496058</v>
      </c>
      <c r="H32" s="8">
        <v>10828.400244762703</v>
      </c>
      <c r="I32" s="8">
        <v>4239.1552860496058</v>
      </c>
      <c r="J32" s="8">
        <v>10828.400244762703</v>
      </c>
    </row>
    <row r="34" spans="3:4" x14ac:dyDescent="0.2">
      <c r="C34" s="13">
        <f>C32/1000</f>
        <v>7.5337777654061542</v>
      </c>
      <c r="D34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FDF2B-D3AD-8F4E-A481-F68EBA7F92CD}">
  <dimension ref="C15:H19"/>
  <sheetViews>
    <sheetView workbookViewId="0">
      <selection activeCell="F18" sqref="F18:G18"/>
    </sheetView>
  </sheetViews>
  <sheetFormatPr baseColWidth="10" defaultRowHeight="16" x14ac:dyDescent="0.2"/>
  <cols>
    <col min="7" max="8" width="12.1640625" bestFit="1" customWidth="1"/>
  </cols>
  <sheetData>
    <row r="15" spans="3:8" x14ac:dyDescent="0.2">
      <c r="D15" t="str">
        <f>'3'!C30</f>
        <v>Coeficientes</v>
      </c>
      <c r="E15" t="str">
        <f>'3'!D30</f>
        <v>Error típico</v>
      </c>
      <c r="F15" t="str">
        <f>'3'!E30</f>
        <v>Estadístico t</v>
      </c>
    </row>
    <row r="16" spans="3:8" ht="17" thickBot="1" x14ac:dyDescent="0.25">
      <c r="C16" s="8" t="s">
        <v>63</v>
      </c>
      <c r="D16" s="12">
        <v>7533.7777654061538</v>
      </c>
      <c r="E16">
        <f>'3'!D32</f>
        <v>1608.3826365051177</v>
      </c>
      <c r="F16">
        <f>'3'!E32</f>
        <v>4.6840705653080343</v>
      </c>
      <c r="H16" t="s">
        <v>45</v>
      </c>
    </row>
    <row r="18" spans="6:8" x14ac:dyDescent="0.2">
      <c r="F18" t="s">
        <v>44</v>
      </c>
      <c r="G18" s="2">
        <f>_xlfn.T.DIST.RT(F16,28)</f>
        <v>3.2885344571038742E-5</v>
      </c>
      <c r="H18" s="2"/>
    </row>
    <row r="19" spans="6:8" x14ac:dyDescent="0.2">
      <c r="G19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60E7A-CFE6-3344-8200-39B9B604A956}">
  <dimension ref="B2:P53"/>
  <sheetViews>
    <sheetView topLeftCell="H1" workbookViewId="0">
      <selection activeCell="O44" sqref="O44"/>
    </sheetView>
  </sheetViews>
  <sheetFormatPr baseColWidth="10" defaultRowHeight="16" x14ac:dyDescent="0.2"/>
  <cols>
    <col min="2" max="2" width="30.1640625" bestFit="1" customWidth="1"/>
    <col min="5" max="5" width="11.5" bestFit="1" customWidth="1"/>
    <col min="7" max="7" width="11.5" bestFit="1" customWidth="1"/>
    <col min="9" max="16" width="11.5" bestFit="1" customWidth="1"/>
  </cols>
  <sheetData>
    <row r="2" spans="2:16" x14ac:dyDescent="0.2">
      <c r="B2" s="5" t="s">
        <v>2</v>
      </c>
      <c r="C2" s="6" t="s">
        <v>3</v>
      </c>
      <c r="D2" s="5" t="s">
        <v>0</v>
      </c>
      <c r="E2" s="6" t="s">
        <v>1</v>
      </c>
      <c r="G2" t="s">
        <v>47</v>
      </c>
      <c r="J2">
        <v>1</v>
      </c>
      <c r="K2">
        <f>J2+1</f>
        <v>2</v>
      </c>
      <c r="L2">
        <f t="shared" ref="L2:N2" si="0">K2+1</f>
        <v>3</v>
      </c>
      <c r="M2">
        <f t="shared" si="0"/>
        <v>4</v>
      </c>
      <c r="N2">
        <f t="shared" si="0"/>
        <v>5</v>
      </c>
      <c r="O2">
        <f>N2+1</f>
        <v>6</v>
      </c>
      <c r="P2" t="s">
        <v>46</v>
      </c>
    </row>
    <row r="3" spans="2:16" x14ac:dyDescent="0.2">
      <c r="B3" s="4">
        <v>2019</v>
      </c>
      <c r="C3" s="1">
        <v>1</v>
      </c>
      <c r="D3" s="1">
        <v>1</v>
      </c>
      <c r="E3" s="2">
        <v>224604.03980597996</v>
      </c>
      <c r="F3" s="3">
        <f>J16</f>
        <v>1.1195325001624661</v>
      </c>
      <c r="G3" s="2">
        <f>E3/F3</f>
        <v>200623.06344245077</v>
      </c>
      <c r="H3" s="2"/>
      <c r="I3">
        <v>2017</v>
      </c>
      <c r="J3" s="2">
        <v>224604.03980597996</v>
      </c>
      <c r="K3" s="2">
        <v>201125.901919878</v>
      </c>
      <c r="L3" s="2">
        <v>154184.05642533797</v>
      </c>
      <c r="M3" s="2">
        <v>140857.76702463799</v>
      </c>
      <c r="N3" s="2">
        <v>213070.49763233995</v>
      </c>
      <c r="O3" s="2">
        <v>268644.20371447597</v>
      </c>
      <c r="P3" s="3">
        <f>AVERAGE(J3:O3)</f>
        <v>200414.41108710831</v>
      </c>
    </row>
    <row r="4" spans="2:16" x14ac:dyDescent="0.2">
      <c r="B4" s="4">
        <v>2019</v>
      </c>
      <c r="C4" s="1">
        <v>2</v>
      </c>
      <c r="D4" s="1">
        <v>2</v>
      </c>
      <c r="E4" s="2">
        <v>201125.901919878</v>
      </c>
      <c r="F4" s="3">
        <f>K16</f>
        <v>1.0025843309840941</v>
      </c>
      <c r="G4" s="2">
        <f t="shared" ref="G4:G32" si="1">E4/F4</f>
        <v>200607.46583029217</v>
      </c>
      <c r="H4" s="2"/>
      <c r="I4">
        <f>I3+1</f>
        <v>2018</v>
      </c>
      <c r="J4" s="2">
        <v>316793.51767509995</v>
      </c>
      <c r="K4" s="2">
        <v>283659.09245111002</v>
      </c>
      <c r="L4" s="2">
        <v>217428.69495881</v>
      </c>
      <c r="M4" s="2">
        <v>198535.97913731</v>
      </c>
      <c r="N4" s="2">
        <v>300467.80435330002</v>
      </c>
      <c r="O4" s="2">
        <v>378764.26164861995</v>
      </c>
      <c r="P4" s="3">
        <f t="shared" ref="P4:P7" si="2">AVERAGE(J4:O4)</f>
        <v>282608.225037375</v>
      </c>
    </row>
    <row r="5" spans="2:16" x14ac:dyDescent="0.2">
      <c r="B5" s="4">
        <v>2019</v>
      </c>
      <c r="C5" s="1">
        <v>3</v>
      </c>
      <c r="D5" s="1">
        <v>3</v>
      </c>
      <c r="E5" s="2">
        <v>154184.05642533797</v>
      </c>
      <c r="F5" s="3">
        <f>L16</f>
        <v>0.76860428339499764</v>
      </c>
      <c r="G5" s="2">
        <f t="shared" si="1"/>
        <v>200602.6504878329</v>
      </c>
      <c r="H5" s="2"/>
      <c r="I5">
        <f t="shared" ref="I5:I7" si="3">I4+1</f>
        <v>2019</v>
      </c>
      <c r="J5" s="2">
        <v>410806.71383316</v>
      </c>
      <c r="K5" s="2">
        <v>367955.30778507597</v>
      </c>
      <c r="L5" s="2">
        <v>282092.18012839596</v>
      </c>
      <c r="M5" s="2">
        <v>257532.44566899596</v>
      </c>
      <c r="N5" s="2">
        <v>389706.86746427999</v>
      </c>
      <c r="O5" s="2">
        <v>491240.79995639203</v>
      </c>
      <c r="P5" s="3">
        <f t="shared" si="2"/>
        <v>366555.71913938335</v>
      </c>
    </row>
    <row r="6" spans="2:16" x14ac:dyDescent="0.2">
      <c r="B6" s="4">
        <v>2019</v>
      </c>
      <c r="C6" s="1">
        <v>4</v>
      </c>
      <c r="D6" s="1">
        <v>4</v>
      </c>
      <c r="E6" s="2">
        <v>140857.76702463799</v>
      </c>
      <c r="F6" s="3">
        <f>M16</f>
        <v>0.70188104531770179</v>
      </c>
      <c r="G6" s="2">
        <f t="shared" si="1"/>
        <v>200686.09626133964</v>
      </c>
      <c r="H6" s="2"/>
      <c r="I6">
        <f t="shared" si="3"/>
        <v>2020</v>
      </c>
      <c r="J6" s="2">
        <v>405077.55896633997</v>
      </c>
      <c r="K6" s="2">
        <v>362765.23337687395</v>
      </c>
      <c r="L6" s="2">
        <v>278092.64022005396</v>
      </c>
      <c r="M6" s="2">
        <v>253986.68241195398</v>
      </c>
      <c r="N6" s="2">
        <v>384156.59829421993</v>
      </c>
      <c r="O6" s="2">
        <v>484431.35883550794</v>
      </c>
      <c r="P6" s="3">
        <f t="shared" si="2"/>
        <v>361418.34535082499</v>
      </c>
    </row>
    <row r="7" spans="2:16" x14ac:dyDescent="0.2">
      <c r="B7" s="4">
        <v>2019</v>
      </c>
      <c r="C7" s="1">
        <v>5</v>
      </c>
      <c r="D7" s="1">
        <v>5</v>
      </c>
      <c r="E7" s="2">
        <v>213070.49763233995</v>
      </c>
      <c r="F7" s="3">
        <f>N16</f>
        <v>1.0619026529352364</v>
      </c>
      <c r="G7" s="2">
        <f t="shared" si="1"/>
        <v>200649.74604158441</v>
      </c>
      <c r="H7" s="2"/>
      <c r="I7">
        <f t="shared" si="3"/>
        <v>2021</v>
      </c>
      <c r="J7" s="2">
        <v>426151.46014468005</v>
      </c>
      <c r="K7" s="2">
        <v>381653.50620694808</v>
      </c>
      <c r="L7" s="2">
        <v>292635.95321730804</v>
      </c>
      <c r="M7" s="2">
        <v>267180.48102110799</v>
      </c>
      <c r="N7" s="2">
        <v>404208.91858444002</v>
      </c>
      <c r="O7" s="2">
        <v>522430.98263997887</v>
      </c>
      <c r="P7" s="3">
        <f t="shared" si="2"/>
        <v>382376.88363574381</v>
      </c>
    </row>
    <row r="8" spans="2:16" x14ac:dyDescent="0.2">
      <c r="B8" s="4">
        <v>2019</v>
      </c>
      <c r="C8" s="1">
        <v>6</v>
      </c>
      <c r="D8" s="1">
        <v>6</v>
      </c>
      <c r="E8" s="2">
        <v>268644.20371447597</v>
      </c>
      <c r="F8" s="3">
        <f>O16</f>
        <v>1.3454951872055039</v>
      </c>
      <c r="G8" s="2">
        <f t="shared" si="1"/>
        <v>199661.95811701901</v>
      </c>
      <c r="H8" s="2"/>
    </row>
    <row r="9" spans="2:16" x14ac:dyDescent="0.2">
      <c r="B9" s="4">
        <v>2020</v>
      </c>
      <c r="C9" s="1">
        <v>1</v>
      </c>
      <c r="D9" s="1">
        <v>7</v>
      </c>
      <c r="E9" s="2">
        <v>316793.51767509995</v>
      </c>
      <c r="F9" s="3">
        <f>F3</f>
        <v>1.1195325001624661</v>
      </c>
      <c r="G9" s="2">
        <f t="shared" si="1"/>
        <v>282969.46951439732</v>
      </c>
      <c r="H9" s="2"/>
      <c r="J9">
        <v>1</v>
      </c>
      <c r="K9">
        <f>J9+1</f>
        <v>2</v>
      </c>
      <c r="L9">
        <f t="shared" ref="L9:N9" si="4">K9+1</f>
        <v>3</v>
      </c>
      <c r="M9">
        <f t="shared" si="4"/>
        <v>4</v>
      </c>
      <c r="N9">
        <f t="shared" si="4"/>
        <v>5</v>
      </c>
      <c r="O9">
        <f>N9+1</f>
        <v>6</v>
      </c>
    </row>
    <row r="10" spans="2:16" x14ac:dyDescent="0.2">
      <c r="B10" s="4">
        <v>2020</v>
      </c>
      <c r="C10" s="1">
        <v>2</v>
      </c>
      <c r="D10" s="1">
        <v>8</v>
      </c>
      <c r="E10" s="2">
        <v>283659.09245111002</v>
      </c>
      <c r="F10" s="3">
        <f t="shared" ref="F10:F32" si="5">F4</f>
        <v>1.0025843309840941</v>
      </c>
      <c r="G10" s="2">
        <f t="shared" si="1"/>
        <v>282927.9130790747</v>
      </c>
      <c r="H10" s="2"/>
      <c r="I10">
        <v>2017</v>
      </c>
      <c r="J10" s="2">
        <f t="shared" ref="J10:O14" si="6">J3/$P3</f>
        <v>1.120698050542672</v>
      </c>
      <c r="K10" s="2">
        <f t="shared" si="6"/>
        <v>1.0035500981636518</v>
      </c>
      <c r="L10" s="2">
        <f t="shared" si="6"/>
        <v>0.76932619560138948</v>
      </c>
      <c r="M10" s="2">
        <f t="shared" si="6"/>
        <v>0.70283252716500233</v>
      </c>
      <c r="N10" s="2">
        <f t="shared" si="6"/>
        <v>1.0631495832888522</v>
      </c>
      <c r="O10" s="2">
        <f t="shared" si="6"/>
        <v>1.340443545238432</v>
      </c>
      <c r="P10" s="3"/>
    </row>
    <row r="11" spans="2:16" x14ac:dyDescent="0.2">
      <c r="B11" s="4">
        <v>2020</v>
      </c>
      <c r="C11" s="1">
        <v>3</v>
      </c>
      <c r="D11" s="1">
        <v>9</v>
      </c>
      <c r="E11" s="2">
        <v>217428.69495881</v>
      </c>
      <c r="F11" s="3">
        <f t="shared" si="5"/>
        <v>0.76860428339499764</v>
      </c>
      <c r="G11" s="2">
        <f t="shared" si="1"/>
        <v>282887.6961216075</v>
      </c>
      <c r="H11" s="2"/>
      <c r="I11">
        <f>I10+1</f>
        <v>2018</v>
      </c>
      <c r="J11" s="2">
        <f t="shared" si="6"/>
        <v>1.120963544614471</v>
      </c>
      <c r="K11" s="2">
        <f t="shared" si="6"/>
        <v>1.0037184601176985</v>
      </c>
      <c r="L11" s="2">
        <f t="shared" si="6"/>
        <v>0.76936435565544847</v>
      </c>
      <c r="M11" s="2">
        <f t="shared" si="6"/>
        <v>0.70251309603976875</v>
      </c>
      <c r="N11" s="2">
        <f t="shared" si="6"/>
        <v>1.063195539739026</v>
      </c>
      <c r="O11" s="2">
        <f t="shared" si="6"/>
        <v>1.3402450038335874</v>
      </c>
      <c r="P11" s="3"/>
    </row>
    <row r="12" spans="2:16" x14ac:dyDescent="0.2">
      <c r="B12" s="4">
        <v>2020</v>
      </c>
      <c r="C12" s="1">
        <v>4</v>
      </c>
      <c r="D12" s="1">
        <v>10</v>
      </c>
      <c r="E12" s="2">
        <v>198535.97913731</v>
      </c>
      <c r="F12" s="3">
        <f t="shared" si="5"/>
        <v>0.70188104531770179</v>
      </c>
      <c r="G12" s="2">
        <f t="shared" si="1"/>
        <v>282862.71649841178</v>
      </c>
      <c r="H12" s="2"/>
      <c r="I12">
        <f t="shared" ref="I12:I14" si="7">I11+1</f>
        <v>2019</v>
      </c>
      <c r="J12" s="2">
        <f t="shared" si="6"/>
        <v>1.1207210592639809</v>
      </c>
      <c r="K12" s="2">
        <f t="shared" si="6"/>
        <v>1.0038182152742798</v>
      </c>
      <c r="L12" s="2">
        <f t="shared" si="6"/>
        <v>0.76957517070175629</v>
      </c>
      <c r="M12" s="2">
        <f t="shared" si="6"/>
        <v>0.70257380316870433</v>
      </c>
      <c r="N12" s="2">
        <f t="shared" si="6"/>
        <v>1.0631586062256837</v>
      </c>
      <c r="O12" s="2">
        <f t="shared" si="6"/>
        <v>1.3401531453655944</v>
      </c>
      <c r="P12" s="3"/>
    </row>
    <row r="13" spans="2:16" x14ac:dyDescent="0.2">
      <c r="B13" s="4">
        <v>2020</v>
      </c>
      <c r="C13" s="1">
        <v>5</v>
      </c>
      <c r="D13" s="1">
        <v>11</v>
      </c>
      <c r="E13" s="2">
        <v>300467.80435330002</v>
      </c>
      <c r="F13" s="3">
        <f t="shared" si="5"/>
        <v>1.0619026529352364</v>
      </c>
      <c r="G13" s="2">
        <f t="shared" si="1"/>
        <v>282952.3059602197</v>
      </c>
      <c r="H13" s="2"/>
      <c r="I13">
        <f t="shared" si="7"/>
        <v>2020</v>
      </c>
      <c r="J13" s="2">
        <f t="shared" si="6"/>
        <v>1.1207996610496775</v>
      </c>
      <c r="K13" s="2">
        <f t="shared" si="6"/>
        <v>1.0037266731016146</v>
      </c>
      <c r="L13" s="2">
        <f t="shared" si="6"/>
        <v>0.76944804766374642</v>
      </c>
      <c r="M13" s="2">
        <f t="shared" si="6"/>
        <v>0.70274983458687401</v>
      </c>
      <c r="N13" s="2">
        <f t="shared" si="6"/>
        <v>1.0629139423493381</v>
      </c>
      <c r="O13" s="2">
        <f t="shared" si="6"/>
        <v>1.3403618412487488</v>
      </c>
      <c r="P13" s="3"/>
    </row>
    <row r="14" spans="2:16" x14ac:dyDescent="0.2">
      <c r="B14" s="4">
        <v>2020</v>
      </c>
      <c r="C14" s="1">
        <v>6</v>
      </c>
      <c r="D14" s="1">
        <v>12</v>
      </c>
      <c r="E14" s="2">
        <v>378764.26164861995</v>
      </c>
      <c r="F14" s="3">
        <f t="shared" si="5"/>
        <v>1.3454951872055039</v>
      </c>
      <c r="G14" s="2">
        <f t="shared" si="1"/>
        <v>281505.47489901166</v>
      </c>
      <c r="H14" s="2"/>
      <c r="I14">
        <f t="shared" si="7"/>
        <v>2021</v>
      </c>
      <c r="J14" s="2">
        <f t="shared" si="6"/>
        <v>1.1144801853415292</v>
      </c>
      <c r="K14" s="2">
        <f t="shared" si="6"/>
        <v>0.99810820826322533</v>
      </c>
      <c r="L14" s="2">
        <f t="shared" si="6"/>
        <v>0.76530764735264722</v>
      </c>
      <c r="M14" s="2">
        <f t="shared" si="6"/>
        <v>0.69873596562815987</v>
      </c>
      <c r="N14" s="2">
        <f t="shared" si="6"/>
        <v>1.0570955930732822</v>
      </c>
      <c r="O14" s="2">
        <f t="shared" si="6"/>
        <v>1.3662724003411568</v>
      </c>
      <c r="P14" s="3"/>
    </row>
    <row r="15" spans="2:16" x14ac:dyDescent="0.2">
      <c r="B15" s="4">
        <v>2021</v>
      </c>
      <c r="C15" s="1">
        <v>1</v>
      </c>
      <c r="D15" s="1">
        <v>13</v>
      </c>
      <c r="E15" s="2">
        <v>410806.71383316</v>
      </c>
      <c r="F15" s="3">
        <f t="shared" si="5"/>
        <v>1.1195325001624661</v>
      </c>
      <c r="G15" s="2">
        <f t="shared" si="1"/>
        <v>366944.87544894312</v>
      </c>
      <c r="H15" s="2"/>
    </row>
    <row r="16" spans="2:16" x14ac:dyDescent="0.2">
      <c r="B16" s="4">
        <v>2021</v>
      </c>
      <c r="C16" s="1">
        <v>2</v>
      </c>
      <c r="D16" s="1">
        <v>14</v>
      </c>
      <c r="E16" s="2">
        <v>367955.30778507597</v>
      </c>
      <c r="F16" s="3">
        <f t="shared" si="5"/>
        <v>1.0025843309840941</v>
      </c>
      <c r="G16" s="2">
        <f t="shared" si="1"/>
        <v>367006.8406354473</v>
      </c>
      <c r="H16" s="2"/>
      <c r="J16" s="3">
        <f>AVERAGE(J10:J14)</f>
        <v>1.1195325001624661</v>
      </c>
      <c r="K16" s="3">
        <f t="shared" ref="K16:O16" si="8">AVERAGE(K10:K14)</f>
        <v>1.0025843309840941</v>
      </c>
      <c r="L16" s="3">
        <f t="shared" si="8"/>
        <v>0.76860428339499764</v>
      </c>
      <c r="M16" s="13">
        <f t="shared" si="8"/>
        <v>0.70188104531770179</v>
      </c>
      <c r="N16" s="3">
        <f t="shared" si="8"/>
        <v>1.0619026529352364</v>
      </c>
      <c r="O16" s="13">
        <f t="shared" si="8"/>
        <v>1.3454951872055039</v>
      </c>
    </row>
    <row r="17" spans="2:8" x14ac:dyDescent="0.2">
      <c r="B17" s="4">
        <v>2021</v>
      </c>
      <c r="C17" s="1">
        <v>3</v>
      </c>
      <c r="D17" s="1">
        <v>15</v>
      </c>
      <c r="E17" s="2">
        <v>282092.18012839596</v>
      </c>
      <c r="F17" s="3">
        <f t="shared" si="5"/>
        <v>0.76860428339499764</v>
      </c>
      <c r="G17" s="2">
        <f t="shared" si="1"/>
        <v>367018.74582635448</v>
      </c>
      <c r="H17" s="2"/>
    </row>
    <row r="18" spans="2:8" x14ac:dyDescent="0.2">
      <c r="B18" s="4">
        <v>2021</v>
      </c>
      <c r="C18" s="1">
        <v>4</v>
      </c>
      <c r="D18" s="1">
        <v>16</v>
      </c>
      <c r="E18" s="2">
        <v>257532.44566899596</v>
      </c>
      <c r="F18" s="3">
        <f t="shared" si="5"/>
        <v>0.70188104531770179</v>
      </c>
      <c r="G18" s="2">
        <f t="shared" si="1"/>
        <v>366917.51029182674</v>
      </c>
      <c r="H18" s="2"/>
    </row>
    <row r="19" spans="2:8" x14ac:dyDescent="0.2">
      <c r="B19" s="4">
        <v>2021</v>
      </c>
      <c r="C19" s="1">
        <v>5</v>
      </c>
      <c r="D19" s="1">
        <v>17</v>
      </c>
      <c r="E19" s="2">
        <v>389706.86746427999</v>
      </c>
      <c r="F19" s="3">
        <f t="shared" si="5"/>
        <v>1.0619026529352364</v>
      </c>
      <c r="G19" s="2">
        <f t="shared" si="1"/>
        <v>366989.25874898204</v>
      </c>
    </row>
    <row r="20" spans="2:8" x14ac:dyDescent="0.2">
      <c r="B20" s="4">
        <v>2021</v>
      </c>
      <c r="C20" s="1">
        <v>6</v>
      </c>
      <c r="D20" s="1">
        <v>18</v>
      </c>
      <c r="E20" s="2">
        <v>491240.79995639203</v>
      </c>
      <c r="F20" s="3">
        <f t="shared" si="5"/>
        <v>1.3454951872055039</v>
      </c>
      <c r="G20" s="2">
        <f t="shared" si="1"/>
        <v>365100.37689295912</v>
      </c>
    </row>
    <row r="21" spans="2:8" x14ac:dyDescent="0.2">
      <c r="B21" s="4">
        <v>2022</v>
      </c>
      <c r="C21" s="1">
        <v>1</v>
      </c>
      <c r="D21" s="1">
        <v>19</v>
      </c>
      <c r="E21" s="2">
        <v>405077.55896633997</v>
      </c>
      <c r="F21" s="3">
        <f t="shared" si="5"/>
        <v>1.1195325001624661</v>
      </c>
      <c r="G21" s="2">
        <f t="shared" si="1"/>
        <v>361827.42252462998</v>
      </c>
    </row>
    <row r="22" spans="2:8" x14ac:dyDescent="0.2">
      <c r="B22" s="4">
        <v>2022</v>
      </c>
      <c r="C22" s="1">
        <v>2</v>
      </c>
      <c r="D22" s="1">
        <v>20</v>
      </c>
      <c r="E22" s="2">
        <v>362765.23337687395</v>
      </c>
      <c r="F22" s="3">
        <f t="shared" si="5"/>
        <v>1.0025843309840941</v>
      </c>
      <c r="G22" s="2">
        <f t="shared" si="1"/>
        <v>361830.14452340291</v>
      </c>
    </row>
    <row r="23" spans="2:8" x14ac:dyDescent="0.2">
      <c r="B23" s="4">
        <v>2022</v>
      </c>
      <c r="C23" s="1">
        <v>3</v>
      </c>
      <c r="D23" s="1">
        <v>21</v>
      </c>
      <c r="E23" s="2">
        <v>278092.64022005396</v>
      </c>
      <c r="F23" s="3">
        <f t="shared" si="5"/>
        <v>0.76860428339499764</v>
      </c>
      <c r="G23" s="2">
        <f t="shared" si="1"/>
        <v>361815.10593681905</v>
      </c>
    </row>
    <row r="24" spans="2:8" x14ac:dyDescent="0.2">
      <c r="B24" s="4">
        <v>2022</v>
      </c>
      <c r="C24" s="1">
        <v>4</v>
      </c>
      <c r="D24" s="1">
        <v>22</v>
      </c>
      <c r="E24" s="2">
        <v>253986.68241195398</v>
      </c>
      <c r="F24" s="3">
        <f t="shared" si="5"/>
        <v>0.70188104531770179</v>
      </c>
      <c r="G24" s="2">
        <f t="shared" si="1"/>
        <v>361865.70944794297</v>
      </c>
    </row>
    <row r="25" spans="2:8" x14ac:dyDescent="0.2">
      <c r="B25" s="4">
        <v>2022</v>
      </c>
      <c r="C25" s="1">
        <v>5</v>
      </c>
      <c r="D25" s="1">
        <v>23</v>
      </c>
      <c r="E25" s="2">
        <v>384156.59829421993</v>
      </c>
      <c r="F25" s="3">
        <f t="shared" si="5"/>
        <v>1.0619026529352364</v>
      </c>
      <c r="G25" s="2">
        <f t="shared" si="1"/>
        <v>361762.53749094735</v>
      </c>
    </row>
    <row r="26" spans="2:8" x14ac:dyDescent="0.2">
      <c r="B26" s="4">
        <v>2022</v>
      </c>
      <c r="C26" s="1">
        <v>6</v>
      </c>
      <c r="D26" s="1">
        <v>24</v>
      </c>
      <c r="E26" s="2">
        <v>484431.35883550794</v>
      </c>
      <c r="F26" s="3">
        <f t="shared" si="5"/>
        <v>1.3454951872055039</v>
      </c>
      <c r="G26" s="2">
        <f t="shared" si="1"/>
        <v>360039.45866327238</v>
      </c>
    </row>
    <row r="27" spans="2:8" x14ac:dyDescent="0.2">
      <c r="B27" s="4">
        <v>2023</v>
      </c>
      <c r="C27" s="1">
        <v>1</v>
      </c>
      <c r="D27" s="1">
        <v>25</v>
      </c>
      <c r="E27" s="2">
        <v>426151.46014468005</v>
      </c>
      <c r="F27" s="3">
        <f t="shared" si="5"/>
        <v>1.1195325001624661</v>
      </c>
      <c r="G27" s="2">
        <f t="shared" si="1"/>
        <v>380651.26298953994</v>
      </c>
    </row>
    <row r="28" spans="2:8" x14ac:dyDescent="0.2">
      <c r="B28" s="4">
        <v>2023</v>
      </c>
      <c r="C28" s="1">
        <v>2</v>
      </c>
      <c r="D28" s="1">
        <v>26</v>
      </c>
      <c r="E28" s="2">
        <v>381653.50620694808</v>
      </c>
      <c r="F28" s="3">
        <f t="shared" si="5"/>
        <v>1.0025843309840941</v>
      </c>
      <c r="G28" s="2">
        <f t="shared" si="1"/>
        <v>380669.72962995869</v>
      </c>
    </row>
    <row r="29" spans="2:8" x14ac:dyDescent="0.2">
      <c r="B29" s="4">
        <v>2023</v>
      </c>
      <c r="C29" s="1">
        <v>3</v>
      </c>
      <c r="D29" s="1">
        <v>27</v>
      </c>
      <c r="E29" s="2">
        <v>292635.95321730804</v>
      </c>
      <c r="F29" s="3">
        <f t="shared" si="5"/>
        <v>0.76860428339499764</v>
      </c>
      <c r="G29" s="2">
        <f t="shared" si="1"/>
        <v>380736.82327752252</v>
      </c>
    </row>
    <row r="30" spans="2:8" x14ac:dyDescent="0.2">
      <c r="B30" s="4">
        <v>2023</v>
      </c>
      <c r="C30" s="1">
        <v>4</v>
      </c>
      <c r="D30" s="1">
        <v>28</v>
      </c>
      <c r="E30" s="2">
        <v>267180.48102110799</v>
      </c>
      <c r="F30" s="3">
        <f t="shared" si="5"/>
        <v>0.70188104531770179</v>
      </c>
      <c r="G30" s="2">
        <f t="shared" si="1"/>
        <v>380663.47966437892</v>
      </c>
    </row>
    <row r="31" spans="2:8" x14ac:dyDescent="0.2">
      <c r="B31" s="4">
        <v>2023</v>
      </c>
      <c r="C31" s="1">
        <v>5</v>
      </c>
      <c r="D31" s="1">
        <v>29</v>
      </c>
      <c r="E31" s="2">
        <v>404208.91858444002</v>
      </c>
      <c r="F31" s="3">
        <f t="shared" si="5"/>
        <v>1.0619026529352364</v>
      </c>
      <c r="G31" s="2">
        <f t="shared" si="1"/>
        <v>380645.92593977822</v>
      </c>
    </row>
    <row r="32" spans="2:8" x14ac:dyDescent="0.2">
      <c r="B32" s="4">
        <v>2023</v>
      </c>
      <c r="C32" s="1">
        <v>6</v>
      </c>
      <c r="D32" s="1">
        <v>30</v>
      </c>
      <c r="E32" s="2">
        <v>522430.98263997887</v>
      </c>
      <c r="F32" s="3">
        <f t="shared" si="5"/>
        <v>1.3454951872055039</v>
      </c>
      <c r="G32" s="2">
        <f t="shared" si="1"/>
        <v>388281.56920057826</v>
      </c>
    </row>
    <row r="36" spans="2:7" x14ac:dyDescent="0.2">
      <c r="B36" t="s">
        <v>21</v>
      </c>
    </row>
    <row r="37" spans="2:7" ht="17" thickBot="1" x14ac:dyDescent="0.25"/>
    <row r="38" spans="2:7" x14ac:dyDescent="0.2">
      <c r="B38" s="10" t="s">
        <v>22</v>
      </c>
      <c r="C38" s="10"/>
    </row>
    <row r="39" spans="2:7" x14ac:dyDescent="0.2">
      <c r="B39" t="s">
        <v>23</v>
      </c>
      <c r="C39">
        <v>0.89517862515032398</v>
      </c>
    </row>
    <row r="40" spans="2:7" x14ac:dyDescent="0.2">
      <c r="B40" t="s">
        <v>24</v>
      </c>
      <c r="C40">
        <v>0.80134477092602419</v>
      </c>
    </row>
    <row r="41" spans="2:7" x14ac:dyDescent="0.2">
      <c r="B41" t="s">
        <v>25</v>
      </c>
      <c r="C41">
        <v>0.79424994131623927</v>
      </c>
    </row>
    <row r="42" spans="2:7" x14ac:dyDescent="0.2">
      <c r="B42" t="s">
        <v>9</v>
      </c>
      <c r="C42">
        <v>31573.53010423424</v>
      </c>
    </row>
    <row r="43" spans="2:7" ht="17" thickBot="1" x14ac:dyDescent="0.25">
      <c r="B43" s="8" t="s">
        <v>26</v>
      </c>
      <c r="C43" s="8">
        <v>30</v>
      </c>
    </row>
    <row r="45" spans="2:7" ht="17" thickBot="1" x14ac:dyDescent="0.25">
      <c r="B45" t="s">
        <v>27</v>
      </c>
    </row>
    <row r="46" spans="2:7" x14ac:dyDescent="0.2">
      <c r="B46" s="9"/>
      <c r="C46" s="9" t="s">
        <v>32</v>
      </c>
      <c r="D46" s="9" t="s">
        <v>33</v>
      </c>
      <c r="E46" s="9" t="s">
        <v>34</v>
      </c>
      <c r="F46" s="9" t="s">
        <v>35</v>
      </c>
      <c r="G46" s="9" t="s">
        <v>36</v>
      </c>
    </row>
    <row r="47" spans="2:7" x14ac:dyDescent="0.2">
      <c r="B47" t="s">
        <v>28</v>
      </c>
      <c r="C47">
        <v>1</v>
      </c>
      <c r="D47">
        <v>112596196422.66826</v>
      </c>
      <c r="E47">
        <v>112596196422.66826</v>
      </c>
      <c r="F47">
        <v>112.94771192543477</v>
      </c>
      <c r="G47">
        <v>2.4686075665717277E-11</v>
      </c>
    </row>
    <row r="48" spans="2:7" x14ac:dyDescent="0.2">
      <c r="B48" t="s">
        <v>29</v>
      </c>
      <c r="C48">
        <v>28</v>
      </c>
      <c r="D48">
        <v>27912858490.8036</v>
      </c>
      <c r="E48">
        <v>996887803.24298573</v>
      </c>
    </row>
    <row r="49" spans="2:10" ht="17" thickBot="1" x14ac:dyDescent="0.25">
      <c r="B49" s="8" t="s">
        <v>30</v>
      </c>
      <c r="C49" s="8">
        <v>29</v>
      </c>
      <c r="D49" s="8">
        <v>140509054913.47186</v>
      </c>
      <c r="E49" s="8"/>
      <c r="F49" s="8"/>
      <c r="G49" s="8"/>
    </row>
    <row r="50" spans="2:10" ht="17" thickBot="1" x14ac:dyDescent="0.25"/>
    <row r="51" spans="2:10" x14ac:dyDescent="0.2">
      <c r="B51" s="9"/>
      <c r="C51" s="9" t="s">
        <v>37</v>
      </c>
      <c r="D51" s="9" t="s">
        <v>9</v>
      </c>
      <c r="E51" s="9" t="s">
        <v>38</v>
      </c>
      <c r="F51" s="9" t="s">
        <v>39</v>
      </c>
      <c r="G51" s="9" t="s">
        <v>40</v>
      </c>
      <c r="H51" s="9" t="s">
        <v>41</v>
      </c>
      <c r="I51" s="9" t="s">
        <v>42</v>
      </c>
      <c r="J51" s="9" t="s">
        <v>43</v>
      </c>
    </row>
    <row r="52" spans="2:10" x14ac:dyDescent="0.2">
      <c r="B52" t="s">
        <v>31</v>
      </c>
      <c r="C52">
        <v>208947.41111089787</v>
      </c>
      <c r="D52">
        <v>11823.428524077055</v>
      </c>
      <c r="E52">
        <v>17.672319893117336</v>
      </c>
      <c r="F52">
        <v>1.0134215923899772E-16</v>
      </c>
      <c r="G52">
        <v>184728.21568167282</v>
      </c>
      <c r="H52">
        <v>233166.60654012291</v>
      </c>
      <c r="I52">
        <v>184728.21568167282</v>
      </c>
      <c r="J52">
        <v>233166.60654012291</v>
      </c>
    </row>
    <row r="53" spans="2:10" ht="17" thickBot="1" x14ac:dyDescent="0.25">
      <c r="B53" s="8" t="s">
        <v>0</v>
      </c>
      <c r="C53" s="8">
        <v>7078.023656042129</v>
      </c>
      <c r="D53" s="8">
        <v>665.9985613772842</v>
      </c>
      <c r="E53" s="8">
        <v>10.627686104013176</v>
      </c>
      <c r="F53" s="8">
        <v>2.4686075665717368E-11</v>
      </c>
      <c r="G53" s="8">
        <v>5713.7874464915412</v>
      </c>
      <c r="H53" s="8">
        <v>8442.2598655927159</v>
      </c>
      <c r="I53" s="8">
        <v>5713.7874464915412</v>
      </c>
      <c r="J53" s="8">
        <v>8442.2598655927159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6AD6A-65F4-724B-9E29-A86064FA89D7}">
  <dimension ref="A1:I25"/>
  <sheetViews>
    <sheetView topLeftCell="A2" workbookViewId="0">
      <selection activeCell="E26" sqref="E26"/>
    </sheetView>
  </sheetViews>
  <sheetFormatPr baseColWidth="10" defaultRowHeight="16" x14ac:dyDescent="0.2"/>
  <cols>
    <col min="1" max="1" width="30.1640625" bestFit="1" customWidth="1"/>
  </cols>
  <sheetData>
    <row r="1" spans="1:9" x14ac:dyDescent="0.2">
      <c r="A1" t="s">
        <v>21</v>
      </c>
    </row>
    <row r="2" spans="1:9" ht="17" thickBot="1" x14ac:dyDescent="0.25"/>
    <row r="3" spans="1:9" x14ac:dyDescent="0.2">
      <c r="A3" s="10" t="s">
        <v>22</v>
      </c>
      <c r="B3" s="10"/>
    </row>
    <row r="4" spans="1:9" x14ac:dyDescent="0.2">
      <c r="A4" t="s">
        <v>23</v>
      </c>
      <c r="B4">
        <v>0.89517862515032398</v>
      </c>
    </row>
    <row r="5" spans="1:9" x14ac:dyDescent="0.2">
      <c r="A5" t="s">
        <v>24</v>
      </c>
      <c r="B5">
        <v>0.80134477092602419</v>
      </c>
    </row>
    <row r="6" spans="1:9" x14ac:dyDescent="0.2">
      <c r="A6" t="s">
        <v>25</v>
      </c>
      <c r="B6">
        <v>0.79424994131623927</v>
      </c>
    </row>
    <row r="7" spans="1:9" x14ac:dyDescent="0.2">
      <c r="A7" t="s">
        <v>9</v>
      </c>
      <c r="B7">
        <v>31573.53010423424</v>
      </c>
    </row>
    <row r="8" spans="1:9" ht="17" thickBot="1" x14ac:dyDescent="0.25">
      <c r="A8" s="8" t="s">
        <v>26</v>
      </c>
      <c r="B8" s="8">
        <v>30</v>
      </c>
    </row>
    <row r="10" spans="1:9" ht="17" thickBot="1" x14ac:dyDescent="0.25">
      <c r="A10" t="s">
        <v>27</v>
      </c>
    </row>
    <row r="11" spans="1:9" x14ac:dyDescent="0.2">
      <c r="A11" s="9"/>
      <c r="B11" s="9" t="s">
        <v>32</v>
      </c>
      <c r="C11" s="9" t="s">
        <v>33</v>
      </c>
      <c r="D11" s="9" t="s">
        <v>34</v>
      </c>
      <c r="E11" s="9" t="s">
        <v>35</v>
      </c>
      <c r="F11" s="9" t="s">
        <v>36</v>
      </c>
    </row>
    <row r="12" spans="1:9" x14ac:dyDescent="0.2">
      <c r="A12" t="s">
        <v>28</v>
      </c>
      <c r="B12">
        <v>1</v>
      </c>
      <c r="C12">
        <v>112596196422.66826</v>
      </c>
      <c r="D12">
        <v>112596196422.66826</v>
      </c>
      <c r="E12">
        <v>112.94771192543477</v>
      </c>
      <c r="F12">
        <v>2.4686075665717277E-11</v>
      </c>
    </row>
    <row r="13" spans="1:9" x14ac:dyDescent="0.2">
      <c r="A13" t="s">
        <v>29</v>
      </c>
      <c r="B13">
        <v>28</v>
      </c>
      <c r="C13">
        <v>27912858490.8036</v>
      </c>
      <c r="D13">
        <v>996887803.24298573</v>
      </c>
    </row>
    <row r="14" spans="1:9" ht="17" thickBot="1" x14ac:dyDescent="0.25">
      <c r="A14" s="8" t="s">
        <v>30</v>
      </c>
      <c r="B14" s="8">
        <v>29</v>
      </c>
      <c r="C14" s="8">
        <v>140509054913.47186</v>
      </c>
      <c r="D14" s="8"/>
      <c r="E14" s="8"/>
      <c r="F14" s="8"/>
    </row>
    <row r="15" spans="1:9" ht="17" thickBot="1" x14ac:dyDescent="0.25"/>
    <row r="16" spans="1:9" x14ac:dyDescent="0.2">
      <c r="A16" s="9"/>
      <c r="B16" s="9" t="s">
        <v>37</v>
      </c>
      <c r="C16" s="9" t="s">
        <v>9</v>
      </c>
      <c r="D16" s="9" t="s">
        <v>38</v>
      </c>
      <c r="E16" s="9" t="s">
        <v>39</v>
      </c>
      <c r="F16" s="9" t="s">
        <v>40</v>
      </c>
      <c r="G16" s="9" t="s">
        <v>41</v>
      </c>
      <c r="H16" s="9" t="s">
        <v>42</v>
      </c>
      <c r="I16" s="9" t="s">
        <v>43</v>
      </c>
    </row>
    <row r="17" spans="1:9" x14ac:dyDescent="0.2">
      <c r="A17" t="s">
        <v>31</v>
      </c>
      <c r="B17">
        <v>208947.41111089787</v>
      </c>
      <c r="C17">
        <v>11823.428524077055</v>
      </c>
      <c r="D17">
        <v>17.672319893117336</v>
      </c>
      <c r="E17">
        <v>1.0134215923899772E-16</v>
      </c>
      <c r="F17">
        <v>184728.21568167282</v>
      </c>
      <c r="G17">
        <v>233166.60654012291</v>
      </c>
      <c r="H17">
        <v>184728.21568167282</v>
      </c>
      <c r="I17">
        <v>233166.60654012291</v>
      </c>
    </row>
    <row r="18" spans="1:9" ht="17" thickBot="1" x14ac:dyDescent="0.25">
      <c r="A18" s="8" t="s">
        <v>0</v>
      </c>
      <c r="B18" s="14">
        <v>7078.023656042129</v>
      </c>
      <c r="C18" s="8">
        <v>665.9985613772842</v>
      </c>
      <c r="D18" s="8">
        <v>10.627686104013176</v>
      </c>
      <c r="E18" s="8">
        <v>2.4686075665717368E-11</v>
      </c>
      <c r="F18" s="8">
        <v>5713.7874464915412</v>
      </c>
      <c r="G18" s="8">
        <v>8442.2598655927159</v>
      </c>
      <c r="H18" s="8">
        <v>5713.7874464915412</v>
      </c>
      <c r="I18" s="8">
        <v>8442.2598655927159</v>
      </c>
    </row>
    <row r="21" spans="1:9" x14ac:dyDescent="0.2">
      <c r="B21" t="s">
        <v>45</v>
      </c>
    </row>
    <row r="23" spans="1:9" x14ac:dyDescent="0.2">
      <c r="B23" t="s">
        <v>65</v>
      </c>
      <c r="C23">
        <f>D18</f>
        <v>10.627686104013176</v>
      </c>
    </row>
    <row r="25" spans="1:9" x14ac:dyDescent="0.2">
      <c r="B25" t="s">
        <v>66</v>
      </c>
      <c r="C25" s="2">
        <f>-_xlfn.T.INV(5%,28)</f>
        <v>1.7011309342659326</v>
      </c>
      <c r="E25" t="s">
        <v>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601CF-A0A8-1749-98E3-3EF324C607CF}">
  <dimension ref="D19:H31"/>
  <sheetViews>
    <sheetView workbookViewId="0">
      <selection activeCell="E31" sqref="E31"/>
    </sheetView>
  </sheetViews>
  <sheetFormatPr baseColWidth="10" defaultRowHeight="16" x14ac:dyDescent="0.2"/>
  <cols>
    <col min="4" max="4" width="13.83203125" bestFit="1" customWidth="1"/>
    <col min="5" max="5" width="12.1640625" bestFit="1" customWidth="1"/>
    <col min="8" max="8" width="11.5" bestFit="1" customWidth="1"/>
  </cols>
  <sheetData>
    <row r="19" spans="4:8" x14ac:dyDescent="0.2">
      <c r="D19" t="s">
        <v>0</v>
      </c>
      <c r="E19">
        <v>32</v>
      </c>
    </row>
    <row r="20" spans="4:8" x14ac:dyDescent="0.2">
      <c r="D20" t="s">
        <v>48</v>
      </c>
      <c r="E20" s="3">
        <f>'6'!B17+'6'!B18*'7'!E19</f>
        <v>435444.16810424603</v>
      </c>
    </row>
    <row r="22" spans="4:8" x14ac:dyDescent="0.2">
      <c r="D22" t="s">
        <v>49</v>
      </c>
      <c r="E22">
        <f>'6'!B7</f>
        <v>31573.53010423424</v>
      </c>
    </row>
    <row r="23" spans="4:8" x14ac:dyDescent="0.2">
      <c r="D23" t="s">
        <v>50</v>
      </c>
      <c r="E23">
        <f>1/'6'!B8</f>
        <v>3.3333333333333333E-2</v>
      </c>
    </row>
    <row r="24" spans="4:8" x14ac:dyDescent="0.2">
      <c r="D24" t="s">
        <v>51</v>
      </c>
      <c r="E24" s="3">
        <f>AVERAGE('Serie Desest 5'!D3:D32)</f>
        <v>15.5</v>
      </c>
    </row>
    <row r="25" spans="4:8" x14ac:dyDescent="0.2">
      <c r="D25" t="s">
        <v>52</v>
      </c>
      <c r="E25">
        <f>_xlfn.VAR.S('Serie Desest 5'!D3:D32)</f>
        <v>77.5</v>
      </c>
    </row>
    <row r="26" spans="4:8" x14ac:dyDescent="0.2">
      <c r="D26" t="s">
        <v>53</v>
      </c>
      <c r="E26">
        <f>E25*29</f>
        <v>2247.5</v>
      </c>
    </row>
    <row r="27" spans="4:8" x14ac:dyDescent="0.2">
      <c r="D27" t="s">
        <v>54</v>
      </c>
      <c r="E27" s="3">
        <f>(E19-E24)^2</f>
        <v>272.25</v>
      </c>
    </row>
    <row r="29" spans="4:8" x14ac:dyDescent="0.2">
      <c r="D29" t="s">
        <v>55</v>
      </c>
      <c r="E29" s="3">
        <f>E22*SQRT(1+E23+(E27/E26))</f>
        <v>33924.548574552275</v>
      </c>
      <c r="G29" t="s">
        <v>57</v>
      </c>
      <c r="H29" s="3">
        <f>E20-E29*E31</f>
        <v>365952.88052195346</v>
      </c>
    </row>
    <row r="30" spans="4:8" x14ac:dyDescent="0.2">
      <c r="G30" t="s">
        <v>58</v>
      </c>
      <c r="H30" s="3">
        <f>E20+E29*E31</f>
        <v>504935.4556865386</v>
      </c>
    </row>
    <row r="31" spans="4:8" x14ac:dyDescent="0.2">
      <c r="D31" t="s">
        <v>56</v>
      </c>
      <c r="E31">
        <f>_xlfn.T.INV.2T(5%,28)</f>
        <v>2.0484071417952445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DC930-FF62-C943-9748-BBE4D3A266B9}">
  <dimension ref="E24:F25"/>
  <sheetViews>
    <sheetView topLeftCell="C7" workbookViewId="0">
      <selection activeCell="H24" sqref="H24"/>
    </sheetView>
  </sheetViews>
  <sheetFormatPr baseColWidth="10" defaultRowHeight="16" x14ac:dyDescent="0.2"/>
  <sheetData>
    <row r="24" spans="5:6" x14ac:dyDescent="0.2">
      <c r="E24" s="20" t="s">
        <v>59</v>
      </c>
      <c r="F24" s="21">
        <f>'3'!C19</f>
        <v>0.43933299757550009</v>
      </c>
    </row>
    <row r="25" spans="5:6" x14ac:dyDescent="0.2">
      <c r="E25" s="20" t="s">
        <v>60</v>
      </c>
      <c r="F25" s="21">
        <f>'6'!B5</f>
        <v>0.80134477092602419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B101C-7DDE-B647-B182-0831CF1CF9C5}">
  <dimension ref="C25:N61"/>
  <sheetViews>
    <sheetView tabSelected="1" topLeftCell="A24" zoomScale="125" workbookViewId="0">
      <selection activeCell="Q44" sqref="Q44"/>
    </sheetView>
  </sheetViews>
  <sheetFormatPr baseColWidth="10" defaultRowHeight="16" x14ac:dyDescent="0.2"/>
  <cols>
    <col min="6" max="6" width="20.6640625" style="2" bestFit="1" customWidth="1"/>
    <col min="8" max="8" width="11.83203125" bestFit="1" customWidth="1"/>
    <col min="9" max="9" width="13.33203125" bestFit="1" customWidth="1"/>
    <col min="10" max="10" width="20.1640625" bestFit="1" customWidth="1"/>
    <col min="12" max="12" width="17.33203125" bestFit="1" customWidth="1"/>
  </cols>
  <sheetData>
    <row r="25" spans="3:13" x14ac:dyDescent="0.2">
      <c r="C25" t="s">
        <v>2</v>
      </c>
      <c r="D25" t="s">
        <v>3</v>
      </c>
      <c r="E25" t="s">
        <v>0</v>
      </c>
      <c r="F25" s="2" t="s">
        <v>70</v>
      </c>
      <c r="G25" t="s">
        <v>71</v>
      </c>
      <c r="H25" t="s">
        <v>48</v>
      </c>
      <c r="I25" t="s">
        <v>68</v>
      </c>
      <c r="J25" t="s">
        <v>69</v>
      </c>
    </row>
    <row r="26" spans="3:13" x14ac:dyDescent="0.2">
      <c r="C26">
        <v>2017</v>
      </c>
      <c r="D26">
        <v>1</v>
      </c>
      <c r="E26">
        <v>1</v>
      </c>
      <c r="F26" s="2">
        <v>224604.03980597996</v>
      </c>
      <c r="G26">
        <v>1.1195325001624661</v>
      </c>
      <c r="H26" s="3">
        <f>'6'!$B$17+'6'!$B$18*'9'!E26</f>
        <v>216025.43476693999</v>
      </c>
      <c r="I26" s="3">
        <f>H26*G26</f>
        <v>241847.49508331605</v>
      </c>
      <c r="J26" s="3">
        <f>'3'!$C$31+'3'!$C$32*'9'!E26</f>
        <v>209434.93925169783</v>
      </c>
      <c r="M26" s="3"/>
    </row>
    <row r="27" spans="3:13" x14ac:dyDescent="0.2">
      <c r="C27">
        <v>2017</v>
      </c>
      <c r="D27">
        <v>2</v>
      </c>
      <c r="E27">
        <v>2</v>
      </c>
      <c r="F27" s="2">
        <v>201125.901919878</v>
      </c>
      <c r="G27">
        <v>1.0025843309840941</v>
      </c>
      <c r="H27" s="3">
        <f>'6'!$B$17+'6'!$B$18*'9'!E27</f>
        <v>223103.45842298213</v>
      </c>
      <c r="I27" s="3">
        <f t="shared" ref="I27:I55" si="0">H27*G27</f>
        <v>223680.03160324317</v>
      </c>
      <c r="J27" s="3">
        <f>'3'!$C$31+'3'!$C$32*'9'!E27</f>
        <v>216968.71701710398</v>
      </c>
      <c r="M27" s="3"/>
    </row>
    <row r="28" spans="3:13" x14ac:dyDescent="0.2">
      <c r="C28">
        <v>2017</v>
      </c>
      <c r="D28">
        <v>3</v>
      </c>
      <c r="E28">
        <v>3</v>
      </c>
      <c r="F28" s="2">
        <v>154184.05642533797</v>
      </c>
      <c r="G28">
        <v>0.76860428339499764</v>
      </c>
      <c r="H28" s="3">
        <f>'6'!$B$17+'6'!$B$18*'9'!E28</f>
        <v>230181.48207902425</v>
      </c>
      <c r="I28" s="3">
        <f t="shared" si="0"/>
        <v>176918.47308414691</v>
      </c>
      <c r="J28" s="3">
        <f>'3'!$C$31+'3'!$C$32*'9'!E28</f>
        <v>224502.49478251013</v>
      </c>
      <c r="M28" s="3"/>
    </row>
    <row r="29" spans="3:13" x14ac:dyDescent="0.2">
      <c r="C29">
        <v>2017</v>
      </c>
      <c r="D29">
        <v>4</v>
      </c>
      <c r="E29">
        <v>4</v>
      </c>
      <c r="F29" s="2">
        <v>140857.76702463799</v>
      </c>
      <c r="G29">
        <v>0.70188104531770179</v>
      </c>
      <c r="H29" s="3">
        <f>'6'!$B$17+'6'!$B$18*'9'!E29</f>
        <v>237259.50573506637</v>
      </c>
      <c r="I29" s="3">
        <f t="shared" si="0"/>
        <v>166527.94989688965</v>
      </c>
      <c r="J29" s="3">
        <f>'3'!$C$31+'3'!$C$32*'9'!E29</f>
        <v>232036.27254791628</v>
      </c>
      <c r="M29" s="3"/>
    </row>
    <row r="30" spans="3:13" x14ac:dyDescent="0.2">
      <c r="C30">
        <v>2017</v>
      </c>
      <c r="D30">
        <v>5</v>
      </c>
      <c r="E30">
        <v>5</v>
      </c>
      <c r="F30" s="2">
        <v>213070.49763233995</v>
      </c>
      <c r="G30">
        <v>1.0619026529352364</v>
      </c>
      <c r="H30" s="3">
        <f>'6'!$B$17+'6'!$B$18*'9'!E30</f>
        <v>244337.52939110852</v>
      </c>
      <c r="I30" s="3">
        <f t="shared" si="0"/>
        <v>259462.67067205944</v>
      </c>
      <c r="J30" s="3">
        <f>'3'!$C$31+'3'!$C$32*'9'!E30</f>
        <v>239570.05031332246</v>
      </c>
      <c r="M30" s="3"/>
    </row>
    <row r="31" spans="3:13" x14ac:dyDescent="0.2">
      <c r="C31">
        <v>2017</v>
      </c>
      <c r="D31">
        <v>6</v>
      </c>
      <c r="E31">
        <v>6</v>
      </c>
      <c r="F31" s="2">
        <v>268644.20371447597</v>
      </c>
      <c r="G31">
        <v>1.3454951872055039</v>
      </c>
      <c r="H31" s="3">
        <f>'6'!$B$17+'6'!$B$18*'9'!E31</f>
        <v>251415.55304715064</v>
      </c>
      <c r="I31" s="3">
        <f t="shared" si="0"/>
        <v>338278.41661355121</v>
      </c>
      <c r="J31" s="3">
        <f>'3'!$C$31+'3'!$C$32*'9'!E31</f>
        <v>247103.82807872861</v>
      </c>
      <c r="M31" s="3"/>
    </row>
    <row r="32" spans="3:13" x14ac:dyDescent="0.2">
      <c r="C32">
        <v>2018</v>
      </c>
      <c r="D32">
        <v>1</v>
      </c>
      <c r="E32">
        <v>7</v>
      </c>
      <c r="F32" s="2">
        <v>316793.51767509995</v>
      </c>
      <c r="G32">
        <v>1.1195325001624661</v>
      </c>
      <c r="H32" s="3">
        <f>'6'!$B$17+'6'!$B$18*'9'!E32</f>
        <v>258493.57670319278</v>
      </c>
      <c r="I32" s="3">
        <f t="shared" si="0"/>
        <v>289391.96020246361</v>
      </c>
      <c r="J32" s="3">
        <f>'3'!$C$31+'3'!$C$32*'9'!E32</f>
        <v>254637.60584413476</v>
      </c>
      <c r="M32" s="3"/>
    </row>
    <row r="33" spans="3:13" x14ac:dyDescent="0.2">
      <c r="C33">
        <v>2018</v>
      </c>
      <c r="D33">
        <v>2</v>
      </c>
      <c r="E33">
        <v>8</v>
      </c>
      <c r="F33" s="2">
        <v>283659.09245111002</v>
      </c>
      <c r="G33">
        <v>1.0025843309840941</v>
      </c>
      <c r="H33" s="3">
        <f>'6'!$B$17+'6'!$B$18*'9'!E33</f>
        <v>265571.6003592349</v>
      </c>
      <c r="I33" s="3">
        <f t="shared" si="0"/>
        <v>266257.92527453869</v>
      </c>
      <c r="J33" s="3">
        <f>'3'!$C$31+'3'!$C$32*'9'!E33</f>
        <v>262171.38360954088</v>
      </c>
      <c r="M33" s="3"/>
    </row>
    <row r="34" spans="3:13" x14ac:dyDescent="0.2">
      <c r="C34">
        <v>2018</v>
      </c>
      <c r="D34">
        <v>3</v>
      </c>
      <c r="E34">
        <v>9</v>
      </c>
      <c r="F34" s="2">
        <v>217428.69495881</v>
      </c>
      <c r="G34">
        <v>0.76860428339499764</v>
      </c>
      <c r="H34" s="3">
        <f>'6'!$B$17+'6'!$B$18*'9'!E34</f>
        <v>272649.62401527702</v>
      </c>
      <c r="I34" s="3">
        <f t="shared" si="0"/>
        <v>209559.66888417755</v>
      </c>
      <c r="J34" s="3">
        <f>'3'!$C$31+'3'!$C$32*'9'!E34</f>
        <v>269705.16137494706</v>
      </c>
      <c r="M34" s="3"/>
    </row>
    <row r="35" spans="3:13" x14ac:dyDescent="0.2">
      <c r="C35">
        <v>2018</v>
      </c>
      <c r="D35">
        <v>4</v>
      </c>
      <c r="E35">
        <v>10</v>
      </c>
      <c r="F35" s="2">
        <v>198535.97913731</v>
      </c>
      <c r="G35">
        <v>0.70188104531770179</v>
      </c>
      <c r="H35" s="3">
        <f>'6'!$B$17+'6'!$B$18*'9'!E35</f>
        <v>279727.6476713192</v>
      </c>
      <c r="I35" s="3">
        <f t="shared" si="0"/>
        <v>196335.53375180732</v>
      </c>
      <c r="J35" s="3">
        <f>'3'!$C$31+'3'!$C$32*'9'!E35</f>
        <v>277238.93914035324</v>
      </c>
      <c r="M35" s="3"/>
    </row>
    <row r="36" spans="3:13" x14ac:dyDescent="0.2">
      <c r="C36">
        <v>2018</v>
      </c>
      <c r="D36">
        <v>5</v>
      </c>
      <c r="E36">
        <v>11</v>
      </c>
      <c r="F36" s="2">
        <v>300467.80435330002</v>
      </c>
      <c r="G36">
        <v>1.0619026529352364</v>
      </c>
      <c r="H36" s="3">
        <f>'6'!$B$17+'6'!$B$18*'9'!E36</f>
        <v>286805.67132736125</v>
      </c>
      <c r="I36" s="3">
        <f t="shared" si="0"/>
        <v>304559.70325939637</v>
      </c>
      <c r="J36" s="3">
        <f>'3'!$C$31+'3'!$C$32*'9'!E36</f>
        <v>284772.71690575936</v>
      </c>
      <c r="M36" s="3"/>
    </row>
    <row r="37" spans="3:13" x14ac:dyDescent="0.2">
      <c r="C37">
        <v>2018</v>
      </c>
      <c r="D37">
        <v>6</v>
      </c>
      <c r="E37">
        <v>12</v>
      </c>
      <c r="F37" s="2">
        <v>378764.26164861995</v>
      </c>
      <c r="G37">
        <v>1.3454951872055039</v>
      </c>
      <c r="H37" s="3">
        <f>'6'!$B$17+'6'!$B$18*'9'!E37</f>
        <v>293883.69498340343</v>
      </c>
      <c r="I37" s="3">
        <f t="shared" si="0"/>
        <v>395419.09719833959</v>
      </c>
      <c r="J37" s="3">
        <f>'3'!$C$31+'3'!$C$32*'9'!E37</f>
        <v>292306.49467116554</v>
      </c>
      <c r="M37" s="3"/>
    </row>
    <row r="38" spans="3:13" x14ac:dyDescent="0.2">
      <c r="C38">
        <v>2019</v>
      </c>
      <c r="D38">
        <v>1</v>
      </c>
      <c r="E38">
        <v>13</v>
      </c>
      <c r="F38" s="2">
        <v>410806.71383316</v>
      </c>
      <c r="G38">
        <v>1.1195325001624661</v>
      </c>
      <c r="H38" s="3">
        <f>'6'!$B$17+'6'!$B$18*'9'!E38</f>
        <v>300961.71863944555</v>
      </c>
      <c r="I38" s="3">
        <f t="shared" si="0"/>
        <v>336936.42532161117</v>
      </c>
      <c r="J38" s="3">
        <f>'3'!$C$31+'3'!$C$32*'9'!E38</f>
        <v>299840.27243657166</v>
      </c>
      <c r="M38" s="3"/>
    </row>
    <row r="39" spans="3:13" x14ac:dyDescent="0.2">
      <c r="C39">
        <v>2019</v>
      </c>
      <c r="D39">
        <v>2</v>
      </c>
      <c r="E39">
        <v>14</v>
      </c>
      <c r="F39" s="2">
        <v>367955.30778507597</v>
      </c>
      <c r="G39">
        <v>1.0025843309840941</v>
      </c>
      <c r="H39" s="3">
        <f>'6'!$B$17+'6'!$B$18*'9'!E39</f>
        <v>308039.74229548767</v>
      </c>
      <c r="I39" s="3">
        <f t="shared" si="0"/>
        <v>308835.81894583424</v>
      </c>
      <c r="J39" s="3">
        <f>'3'!$C$31+'3'!$C$32*'9'!E39</f>
        <v>307374.05020197784</v>
      </c>
      <c r="M39" s="3"/>
    </row>
    <row r="40" spans="3:13" x14ac:dyDescent="0.2">
      <c r="C40">
        <v>2019</v>
      </c>
      <c r="D40">
        <v>3</v>
      </c>
      <c r="E40">
        <v>15</v>
      </c>
      <c r="F40" s="2">
        <v>282092.18012839596</v>
      </c>
      <c r="G40">
        <v>0.76860428339499764</v>
      </c>
      <c r="H40" s="3">
        <f>'6'!$B$17+'6'!$B$18*'9'!E40</f>
        <v>315117.76595152979</v>
      </c>
      <c r="I40" s="3">
        <f t="shared" si="0"/>
        <v>242200.86468420815</v>
      </c>
      <c r="J40" s="3">
        <f>'3'!$C$31+'3'!$C$32*'9'!E40</f>
        <v>314907.82796738402</v>
      </c>
      <c r="M40" s="3"/>
    </row>
    <row r="41" spans="3:13" x14ac:dyDescent="0.2">
      <c r="C41">
        <v>2019</v>
      </c>
      <c r="D41">
        <v>4</v>
      </c>
      <c r="E41">
        <v>16</v>
      </c>
      <c r="F41" s="2">
        <v>257532.44566899596</v>
      </c>
      <c r="G41">
        <v>0.70188104531770179</v>
      </c>
      <c r="H41" s="3">
        <f>'6'!$B$17+'6'!$B$18*'9'!E41</f>
        <v>322195.7896075719</v>
      </c>
      <c r="I41" s="3">
        <f t="shared" si="0"/>
        <v>226143.11760672487</v>
      </c>
      <c r="J41" s="3">
        <f>'3'!$C$31+'3'!$C$32*'9'!E41</f>
        <v>322441.60573279014</v>
      </c>
      <c r="M41" s="3"/>
    </row>
    <row r="42" spans="3:13" x14ac:dyDescent="0.2">
      <c r="C42">
        <v>2019</v>
      </c>
      <c r="D42">
        <v>5</v>
      </c>
      <c r="E42">
        <v>17</v>
      </c>
      <c r="F42" s="2">
        <v>389706.86746427999</v>
      </c>
      <c r="G42">
        <v>1.0619026529352364</v>
      </c>
      <c r="H42" s="3">
        <f>'6'!$B$17+'6'!$B$18*'9'!E42</f>
        <v>329273.81326361408</v>
      </c>
      <c r="I42" s="3">
        <f t="shared" si="0"/>
        <v>349656.73584673344</v>
      </c>
      <c r="J42" s="3">
        <f>'3'!$C$31+'3'!$C$32*'9'!E42</f>
        <v>329975.38349819626</v>
      </c>
      <c r="M42" s="3"/>
    </row>
    <row r="43" spans="3:13" x14ac:dyDescent="0.2">
      <c r="C43">
        <v>2019</v>
      </c>
      <c r="D43">
        <v>6</v>
      </c>
      <c r="E43">
        <v>18</v>
      </c>
      <c r="F43" s="2">
        <v>491240.79995639203</v>
      </c>
      <c r="G43">
        <v>1.3454951872055039</v>
      </c>
      <c r="H43" s="3">
        <f>'6'!$B$17+'6'!$B$18*'9'!E43</f>
        <v>336351.8369196562</v>
      </c>
      <c r="I43" s="3">
        <f t="shared" si="0"/>
        <v>452559.77778312791</v>
      </c>
      <c r="J43" s="3">
        <f>'3'!$C$31+'3'!$C$32*'9'!E43</f>
        <v>337509.16126360244</v>
      </c>
      <c r="M43" s="3"/>
    </row>
    <row r="44" spans="3:13" x14ac:dyDescent="0.2">
      <c r="C44">
        <v>2020</v>
      </c>
      <c r="D44">
        <v>1</v>
      </c>
      <c r="E44">
        <v>19</v>
      </c>
      <c r="F44" s="2">
        <v>405077.55896633997</v>
      </c>
      <c r="G44">
        <v>1.1195325001624661</v>
      </c>
      <c r="H44" s="3">
        <f>'6'!$B$17+'6'!$B$18*'9'!E44</f>
        <v>343429.86057569832</v>
      </c>
      <c r="I44" s="3">
        <f t="shared" si="0"/>
        <v>384480.89044075867</v>
      </c>
      <c r="J44" s="3">
        <f>'3'!$C$31+'3'!$C$32*'9'!E44</f>
        <v>345042.93902900862</v>
      </c>
      <c r="M44" s="3"/>
    </row>
    <row r="45" spans="3:13" x14ac:dyDescent="0.2">
      <c r="C45">
        <v>2020</v>
      </c>
      <c r="D45">
        <v>2</v>
      </c>
      <c r="E45">
        <v>20</v>
      </c>
      <c r="F45" s="2">
        <v>362765.23337687395</v>
      </c>
      <c r="G45">
        <v>1.0025843309840941</v>
      </c>
      <c r="H45" s="3">
        <f>'6'!$B$17+'6'!$B$18*'9'!E45</f>
        <v>350507.88423174049</v>
      </c>
      <c r="I45" s="3">
        <f t="shared" si="0"/>
        <v>351413.71261712984</v>
      </c>
      <c r="J45" s="3">
        <f>'3'!$C$31+'3'!$C$32*'9'!E45</f>
        <v>352576.71679441474</v>
      </c>
      <c r="M45" s="3"/>
    </row>
    <row r="46" spans="3:13" x14ac:dyDescent="0.2">
      <c r="C46">
        <v>2020</v>
      </c>
      <c r="D46">
        <v>3</v>
      </c>
      <c r="E46">
        <v>21</v>
      </c>
      <c r="F46" s="2">
        <v>278092.64022005396</v>
      </c>
      <c r="G46">
        <v>0.76860428339499764</v>
      </c>
      <c r="H46" s="3">
        <f>'6'!$B$17+'6'!$B$18*'9'!E46</f>
        <v>357585.90788778255</v>
      </c>
      <c r="I46" s="3">
        <f t="shared" si="0"/>
        <v>274842.06048423873</v>
      </c>
      <c r="J46" s="3">
        <f>'3'!$C$31+'3'!$C$32*'9'!E46</f>
        <v>360110.49455982092</v>
      </c>
      <c r="M46" s="3"/>
    </row>
    <row r="47" spans="3:13" x14ac:dyDescent="0.2">
      <c r="C47">
        <v>2020</v>
      </c>
      <c r="D47">
        <v>4</v>
      </c>
      <c r="E47">
        <v>22</v>
      </c>
      <c r="F47" s="2">
        <v>253986.68241195398</v>
      </c>
      <c r="G47">
        <v>0.70188104531770179</v>
      </c>
      <c r="H47" s="3">
        <f>'6'!$B$17+'6'!$B$18*'9'!E47</f>
        <v>364663.93154382473</v>
      </c>
      <c r="I47" s="3">
        <f t="shared" si="0"/>
        <v>255950.70146164254</v>
      </c>
      <c r="J47" s="3">
        <f>'3'!$C$31+'3'!$C$32*'9'!E47</f>
        <v>367644.27232522704</v>
      </c>
      <c r="M47" s="3"/>
    </row>
    <row r="48" spans="3:13" x14ac:dyDescent="0.2">
      <c r="C48">
        <v>2020</v>
      </c>
      <c r="D48">
        <v>5</v>
      </c>
      <c r="E48">
        <v>23</v>
      </c>
      <c r="F48" s="2">
        <v>384156.59829421993</v>
      </c>
      <c r="G48">
        <v>1.0619026529352364</v>
      </c>
      <c r="H48" s="3">
        <f>'6'!$B$17+'6'!$B$18*'9'!E48</f>
        <v>371741.95519986685</v>
      </c>
      <c r="I48" s="3">
        <f t="shared" si="0"/>
        <v>394753.7684340704</v>
      </c>
      <c r="J48" s="3">
        <f>'3'!$C$31+'3'!$C$32*'9'!E48</f>
        <v>375178.05009063322</v>
      </c>
      <c r="M48" s="3"/>
    </row>
    <row r="49" spans="3:14" x14ac:dyDescent="0.2">
      <c r="C49">
        <v>2020</v>
      </c>
      <c r="D49">
        <v>6</v>
      </c>
      <c r="E49">
        <v>24</v>
      </c>
      <c r="F49" s="2">
        <v>484431.35883550794</v>
      </c>
      <c r="G49">
        <v>1.3454951872055039</v>
      </c>
      <c r="H49" s="3">
        <f>'6'!$B$17+'6'!$B$18*'9'!E49</f>
        <v>378819.97885590896</v>
      </c>
      <c r="I49" s="3">
        <f t="shared" si="0"/>
        <v>509700.45836791623</v>
      </c>
      <c r="J49" s="3">
        <f>'3'!$C$31+'3'!$C$32*'9'!E49</f>
        <v>382711.8278560394</v>
      </c>
      <c r="M49" s="3"/>
    </row>
    <row r="50" spans="3:14" x14ac:dyDescent="0.2">
      <c r="C50">
        <v>2021</v>
      </c>
      <c r="D50">
        <v>1</v>
      </c>
      <c r="E50">
        <v>25</v>
      </c>
      <c r="F50" s="2">
        <v>426151.46014468005</v>
      </c>
      <c r="G50">
        <v>1.1195325001624661</v>
      </c>
      <c r="H50" s="3">
        <f>'6'!$B$17+'6'!$B$18*'9'!E50</f>
        <v>385898.00251195108</v>
      </c>
      <c r="I50" s="3">
        <f t="shared" si="0"/>
        <v>432025.35555990622</v>
      </c>
      <c r="J50" s="3">
        <f>'3'!$C$31+'3'!$C$32*'9'!E50</f>
        <v>390245.60562144552</v>
      </c>
      <c r="M50" s="3"/>
    </row>
    <row r="51" spans="3:14" x14ac:dyDescent="0.2">
      <c r="C51">
        <v>2021</v>
      </c>
      <c r="D51">
        <v>2</v>
      </c>
      <c r="E51">
        <v>26</v>
      </c>
      <c r="F51" s="2">
        <v>381653.50620694808</v>
      </c>
      <c r="G51">
        <v>1.0025843309840941</v>
      </c>
      <c r="H51" s="3">
        <f>'6'!$B$17+'6'!$B$18*'9'!E51</f>
        <v>392976.0261679932</v>
      </c>
      <c r="I51" s="3">
        <f t="shared" si="0"/>
        <v>393991.60628842528</v>
      </c>
      <c r="J51" s="3">
        <f>'3'!$C$31+'3'!$C$32*'9'!E51</f>
        <v>397779.38338685164</v>
      </c>
      <c r="M51" s="3"/>
    </row>
    <row r="52" spans="3:14" x14ac:dyDescent="0.2">
      <c r="C52">
        <v>2021</v>
      </c>
      <c r="D52">
        <v>3</v>
      </c>
      <c r="E52">
        <v>27</v>
      </c>
      <c r="F52" s="2">
        <v>292635.95321730804</v>
      </c>
      <c r="G52">
        <v>0.76860428339499764</v>
      </c>
      <c r="H52" s="3">
        <f>'6'!$B$17+'6'!$B$18*'9'!E52</f>
        <v>400054.04982403538</v>
      </c>
      <c r="I52" s="3">
        <f t="shared" si="0"/>
        <v>307483.25628426939</v>
      </c>
      <c r="J52" s="3">
        <f>'3'!$C$31+'3'!$C$32*'9'!E52</f>
        <v>405313.16115225782</v>
      </c>
      <c r="M52" s="3"/>
    </row>
    <row r="53" spans="3:14" x14ac:dyDescent="0.2">
      <c r="C53">
        <v>2021</v>
      </c>
      <c r="D53">
        <v>4</v>
      </c>
      <c r="E53">
        <v>28</v>
      </c>
      <c r="F53" s="2">
        <v>267180.48102110799</v>
      </c>
      <c r="G53">
        <v>0.70188104531770179</v>
      </c>
      <c r="H53" s="3">
        <f>'6'!$B$17+'6'!$B$18*'9'!E53</f>
        <v>407132.07348007744</v>
      </c>
      <c r="I53" s="3">
        <f t="shared" si="0"/>
        <v>285758.28531656013</v>
      </c>
      <c r="J53" s="3">
        <f>'3'!$C$31+'3'!$C$32*'9'!E53</f>
        <v>412846.938917664</v>
      </c>
      <c r="M53" s="3"/>
    </row>
    <row r="54" spans="3:14" x14ac:dyDescent="0.2">
      <c r="C54">
        <v>2021</v>
      </c>
      <c r="D54">
        <v>5</v>
      </c>
      <c r="E54">
        <v>29</v>
      </c>
      <c r="F54" s="2">
        <v>404208.91858444002</v>
      </c>
      <c r="G54">
        <v>1.0619026529352364</v>
      </c>
      <c r="H54" s="3">
        <f>'6'!$B$17+'6'!$B$18*'9'!E54</f>
        <v>414210.09713611961</v>
      </c>
      <c r="I54" s="3">
        <f t="shared" si="0"/>
        <v>439850.80102140742</v>
      </c>
      <c r="J54" s="3">
        <f>'3'!$C$31+'3'!$C$32*'9'!E54</f>
        <v>420380.71668307018</v>
      </c>
      <c r="M54" s="3"/>
    </row>
    <row r="55" spans="3:14" x14ac:dyDescent="0.2">
      <c r="C55">
        <v>2021</v>
      </c>
      <c r="D55">
        <v>6</v>
      </c>
      <c r="E55">
        <v>30</v>
      </c>
      <c r="F55" s="2">
        <v>522430.98263997887</v>
      </c>
      <c r="G55">
        <v>1.3454951872055039</v>
      </c>
      <c r="H55" s="3">
        <f>'6'!$B$17+'6'!$B$18*'9'!E55</f>
        <v>421288.12079216173</v>
      </c>
      <c r="I55" s="3">
        <f t="shared" si="0"/>
        <v>566841.13895270461</v>
      </c>
      <c r="J55" s="3">
        <f>'3'!$C$31+'3'!$C$32*'9'!E55</f>
        <v>427914.4944484763</v>
      </c>
      <c r="M55" s="3"/>
    </row>
    <row r="57" spans="3:14" x14ac:dyDescent="0.2">
      <c r="J57" s="18"/>
      <c r="K57" s="18"/>
      <c r="L57" s="18"/>
      <c r="M57" s="18"/>
      <c r="N57" s="18"/>
    </row>
    <row r="58" spans="3:14" x14ac:dyDescent="0.2">
      <c r="J58" s="16"/>
      <c r="K58" s="16"/>
      <c r="L58" s="16"/>
      <c r="M58" s="17"/>
      <c r="N58" s="17"/>
    </row>
    <row r="59" spans="3:14" x14ac:dyDescent="0.2">
      <c r="J59" s="15"/>
      <c r="K59" s="15"/>
      <c r="L59" s="18"/>
      <c r="M59" s="15"/>
      <c r="N59" s="15"/>
    </row>
    <row r="60" spans="3:14" x14ac:dyDescent="0.2">
      <c r="J60" s="15"/>
      <c r="K60" s="15"/>
      <c r="L60" s="16"/>
      <c r="M60" s="15"/>
      <c r="N60" s="15"/>
    </row>
    <row r="61" spans="3:14" x14ac:dyDescent="0.2">
      <c r="J61" s="15"/>
      <c r="K61" s="15"/>
      <c r="L61" s="15"/>
      <c r="M61" s="15"/>
      <c r="N61" s="1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Datos y 1</vt:lpstr>
      <vt:lpstr>2</vt:lpstr>
      <vt:lpstr>3</vt:lpstr>
      <vt:lpstr>4</vt:lpstr>
      <vt:lpstr>Serie Desest 5</vt:lpstr>
      <vt:lpstr>6</vt:lpstr>
      <vt:lpstr>7</vt:lpstr>
      <vt:lpstr>8</vt:lpstr>
      <vt:lpstr>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JULIETA MARIA SARRALDE VERA</dc:creator>
  <cp:lastModifiedBy>JULIETA MARIA SARRALDE VERA</cp:lastModifiedBy>
  <dcterms:created xsi:type="dcterms:W3CDTF">2021-10-29T18:28:26Z</dcterms:created>
  <dcterms:modified xsi:type="dcterms:W3CDTF">2024-09-02T23:24:25Z</dcterms:modified>
</cp:coreProperties>
</file>