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027464\Documents\GitHub\GearboxAddon\Documents\"/>
    </mc:Choice>
  </mc:AlternateContent>
  <xr:revisionPtr revIDLastSave="0" documentId="10_ncr:100000_{45146D36-3F76-4D4A-B5FA-E690527F2883}" xr6:coauthVersionLast="31" xr6:coauthVersionMax="31" xr10:uidLastSave="{00000000-0000-0000-0000-000000000000}"/>
  <bookViews>
    <workbookView xWindow="6720" yWindow="0" windowWidth="27240" windowHeight="148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3" i="1"/>
  <c r="B24" i="1"/>
  <c r="B25" i="1"/>
  <c r="B26" i="1"/>
  <c r="B27" i="1"/>
  <c r="B28" i="1"/>
  <c r="B29" i="1"/>
  <c r="B30" i="1"/>
  <c r="B31" i="1"/>
  <c r="B32" i="1"/>
  <c r="D22" i="1"/>
  <c r="D23" i="1"/>
  <c r="D24" i="1"/>
  <c r="D25" i="1"/>
  <c r="D26" i="1"/>
  <c r="D27" i="1"/>
  <c r="D28" i="1"/>
  <c r="D29" i="1"/>
  <c r="D30" i="1"/>
  <c r="D31" i="1"/>
  <c r="D32" i="1"/>
  <c r="A10" i="1"/>
  <c r="A9" i="1"/>
  <c r="C9" i="1"/>
  <c r="A6" i="1" l="1"/>
  <c r="C6" i="1"/>
  <c r="A11" i="1"/>
  <c r="A8" i="1"/>
  <c r="J2" i="1"/>
  <c r="A14" i="1" s="1"/>
  <c r="A12" i="1"/>
  <c r="A7" i="1"/>
  <c r="A13" i="1" l="1"/>
  <c r="C14" i="1"/>
  <c r="C13" i="1"/>
  <c r="C7" i="1"/>
  <c r="C8" i="1"/>
  <c r="C10" i="1"/>
  <c r="C11" i="1"/>
  <c r="C12" i="1"/>
  <c r="G2" i="1"/>
  <c r="C2" i="1"/>
  <c r="D2" i="1" s="1"/>
  <c r="F2" i="1" l="1"/>
</calcChain>
</file>

<file path=xl/sharedStrings.xml><?xml version="1.0" encoding="utf-8"?>
<sst xmlns="http://schemas.openxmlformats.org/spreadsheetml/2006/main" count="17" uniqueCount="16">
  <si>
    <t>g/l Diesel</t>
  </si>
  <si>
    <t>g/kWh</t>
  </si>
  <si>
    <t>l/kWh</t>
  </si>
  <si>
    <t>l/kW ms</t>
  </si>
  <si>
    <t>PS</t>
  </si>
  <si>
    <t>l/h</t>
  </si>
  <si>
    <t>ms per h</t>
  </si>
  <si>
    <t>rpm</t>
  </si>
  <si>
    <t>factor</t>
  </si>
  <si>
    <t>ratio</t>
  </si>
  <si>
    <t>idleRpm</t>
  </si>
  <si>
    <t>ratedRpm</t>
  </si>
  <si>
    <t>maxAllowedRpm</t>
  </si>
  <si>
    <t>load</t>
  </si>
  <si>
    <t>quotient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</si>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</sst>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0.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960943384750702E-2"/>
          <c:y val="1.9739513692863864E-2"/>
          <c:w val="0.9421876008814406"/>
          <c:h val="0.7833305742442572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Sheet1!$A$6:$A$14</c:f>
              <c:numCache>
                <c:formatCode>General</c:formatCode>
                <c:ptCount val="9"/>
                <c:pt idx="0">
                  <c:v>800</c:v>
                </c:pt>
                <c:pt idx="1">
                  <c:v>900</c:v>
                </c:pt>
                <c:pt idx="2">
                  <c:v>1140</c:v>
                </c:pt>
                <c:pt idx="3">
                  <c:v>1320</c:v>
                </c:pt>
                <c:pt idx="4">
                  <c:v>1440</c:v>
                </c:pt>
                <c:pt idx="5">
                  <c:v>1740</c:v>
                </c:pt>
                <c:pt idx="6">
                  <c:v>2100</c:v>
                </c:pt>
                <c:pt idx="7">
                  <c:v>2250</c:v>
                </c:pt>
                <c:pt idx="8">
                  <c:v>2400</c:v>
                </c:pt>
              </c:numCache>
            </c:numRef>
          </c:xVal>
          <c:yVal>
            <c:numRef>
              <c:f>Sheet1!$C$6:$C$14</c:f>
              <c:numCache>
                <c:formatCode>General</c:formatCode>
                <c:ptCount val="9"/>
                <c:pt idx="0">
                  <c:v>287.5</c:v>
                </c:pt>
                <c:pt idx="1">
                  <c:v>253.00000000000003</c:v>
                </c:pt>
                <c:pt idx="2">
                  <c:v>216.2</c:v>
                </c:pt>
                <c:pt idx="3">
                  <c:v>207</c:v>
                </c:pt>
                <c:pt idx="4">
                  <c:v>207</c:v>
                </c:pt>
                <c:pt idx="5">
                  <c:v>211.60000000000002</c:v>
                </c:pt>
                <c:pt idx="6">
                  <c:v>230</c:v>
                </c:pt>
                <c:pt idx="7">
                  <c:v>287.5</c:v>
                </c:pt>
                <c:pt idx="8">
                  <c:v>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D-457A-90BF-F7FEC0A88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049776"/>
        <c:axId val="422135784"/>
      </c:scatterChart>
      <c:valAx>
        <c:axId val="268049776"/>
        <c:scaling>
          <c:orientation val="minMax"/>
          <c:max val="2500"/>
          <c:min val="75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35784"/>
        <c:crosses val="autoZero"/>
        <c:crossBetween val="midCat"/>
        <c:majorUnit val="250"/>
      </c:valAx>
      <c:valAx>
        <c:axId val="422135784"/>
        <c:scaling>
          <c:orientation val="minMax"/>
          <c:max val="3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4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Sheet1!$A$22:$A$32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0.04</c:v>
                </c:pt>
                <c:pt idx="3">
                  <c:v>0.12</c:v>
                </c:pt>
                <c:pt idx="4">
                  <c:v>0.2</c:v>
                </c:pt>
                <c:pt idx="5">
                  <c:v>0.4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Sheet1!$B$22:$B$32</c:f>
              <c:numCache>
                <c:formatCode>General</c:formatCode>
                <c:ptCount val="11"/>
                <c:pt idx="0">
                  <c:v>0</c:v>
                </c:pt>
                <c:pt idx="1">
                  <c:v>0.16666666666666669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0.4</c:v>
                </c:pt>
                <c:pt idx="5">
                  <c:v>0.5</c:v>
                </c:pt>
                <c:pt idx="6">
                  <c:v>0.63025210084033612</c:v>
                </c:pt>
                <c:pt idx="7">
                  <c:v>0.70993914807302227</c:v>
                </c:pt>
                <c:pt idx="8">
                  <c:v>0.8</c:v>
                </c:pt>
                <c:pt idx="9">
                  <c:v>0.92024539877300615</c:v>
                </c:pt>
                <c:pt idx="10">
                  <c:v>1.1111111111111112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5-40B8-A21F-2DC973F7FC57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quotient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Sheet1!$A$22:$A$32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0.04</c:v>
                </c:pt>
                <c:pt idx="3">
                  <c:v>0.12</c:v>
                </c:pt>
                <c:pt idx="4">
                  <c:v>0.2</c:v>
                </c:pt>
                <c:pt idx="5">
                  <c:v>0.4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Sheet1!$C$22:$C$32</c:f>
              <c:numCache>
                <c:formatCode>General</c:formatCode>
                <c:ptCount val="11"/>
                <c:pt idx="0">
                  <c:v>1E-3</c:v>
                </c:pt>
                <c:pt idx="1">
                  <c:v>0.06</c:v>
                </c:pt>
                <c:pt idx="2">
                  <c:v>0.16</c:v>
                </c:pt>
                <c:pt idx="3">
                  <c:v>0.36</c:v>
                </c:pt>
                <c:pt idx="4">
                  <c:v>0.5</c:v>
                </c:pt>
                <c:pt idx="5">
                  <c:v>0.8</c:v>
                </c:pt>
                <c:pt idx="6">
                  <c:v>0.95199999999999996</c:v>
                </c:pt>
                <c:pt idx="7">
                  <c:v>0.98599999999999999</c:v>
                </c:pt>
                <c:pt idx="8">
                  <c:v>1</c:v>
                </c:pt>
                <c:pt idx="9">
                  <c:v>0.97799999999999998</c:v>
                </c:pt>
                <c:pt idx="10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45-40B8-A21F-2DC973F7F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04896"/>
        <c:axId val="617407520"/>
      </c:scatterChart>
      <c:valAx>
        <c:axId val="61740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07520"/>
        <c:crosses val="autoZero"/>
        <c:crossBetween val="midCat"/>
      </c:valAx>
      <c:valAx>
        <c:axId val="6174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0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47625</xdr:rowOff>
    </xdr:from>
    <xdr:to>
      <xdr:col>22</xdr:col>
      <xdr:colOff>342900</xdr:colOff>
      <xdr:row>16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576261</xdr:colOff>
      <xdr:row>18</xdr:row>
      <xdr:rowOff>76200</xdr:rowOff>
    </xdr:from>
    <xdr:to>
      <xdr:col>16</xdr:col>
      <xdr:colOff>276224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9AFD03-65E3-4A93-9620-3EC657304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totalsRowShown="0">
  <autoFilter ref="A1:J2" xr:uid="{00000000-0009-0000-0100-000001000000}"/>
  <tableColumns count="10">
    <tableColumn id="1" xr3:uid="{00000000-0010-0000-0000-000001000000}" name="g/l Diesel"/>
    <tableColumn id="2" xr3:uid="{00000000-0010-0000-0000-000002000000}" name="g/kWh"/>
    <tableColumn id="3" xr3:uid="{00000000-0010-0000-0000-000003000000}" name="l/kWh">
      <calculatedColumnFormula>Table1[g/kWh]/Table1[g/l Diesel]</calculatedColumnFormula>
    </tableColumn>
    <tableColumn id="4" xr3:uid="{00000000-0010-0000-0000-000004000000}" name="l/kW ms">
      <calculatedColumnFormula>Table1[l/kWh]/3600000</calculatedColumnFormula>
    </tableColumn>
    <tableColumn id="5" xr3:uid="{00000000-0010-0000-0000-000005000000}" name="PS"/>
    <tableColumn id="6" xr3:uid="{00000000-0010-0000-0000-000006000000}" name="l/h">
      <calculatedColumnFormula>Table1[l/kWh]*Table1[PS]/1.36</calculatedColumnFormula>
    </tableColumn>
    <tableColumn id="7" xr3:uid="{00000000-0010-0000-0000-000007000000}" name="ms per h" dataDxfId="3">
      <calculatedColumnFormula>60*60*1000</calculatedColumnFormula>
    </tableColumn>
    <tableColumn id="8" xr3:uid="{00000000-0010-0000-0000-000008000000}" name="idleRpm"/>
    <tableColumn id="9" xr3:uid="{00000000-0010-0000-0000-000009000000}" name="ratedRpm"/>
    <tableColumn id="10" xr3:uid="{00000000-0010-0000-0000-00000A000000}" name="maxAllowedRpm">
      <calculatedColumnFormula>Table1[ratedRpm]+300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C14" totalsRowShown="0">
  <autoFilter ref="A5:C14" xr:uid="{00000000-0009-0000-0100-000002000000}"/>
  <tableColumns count="3">
    <tableColumn id="1" xr3:uid="{00000000-0010-0000-0100-000001000000}" name="rpm"/>
    <tableColumn id="2" xr3:uid="{00000000-0010-0000-0100-000002000000}" name="factor"/>
    <tableColumn id="3" xr3:uid="{00000000-0010-0000-0100-000003000000}" name="ratio" dataDxfId="2">
      <calculatedColumnFormula>Table2[[#This Row],[factor]]*Table1[g/kWh]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59F489-3D13-48C1-80B7-9B35AF0D1468}" name="Table3" displayName="Table3" ref="A21:D32" totalsRowShown="0">
  <autoFilter ref="A21:D32" xr:uid="{2AB16DB5-F252-4ADA-A0FD-1E2DE4383C1B}"/>
  <tableColumns count="4">
    <tableColumn id="1" xr3:uid="{9BBB00BE-57B4-4AE6-8005-38F69855F568}" name="load"/>
    <tableColumn id="4" xr3:uid="{91796160-4F3E-4FE7-8D0B-C1692423C135}" name="result" dataDxfId="0">
      <calculatedColumnFormula>Table3[[#This Row],[load]]/Table3[[#This Row],[quotient]]</calculatedColumnFormula>
    </tableColumn>
    <tableColumn id="2" xr3:uid="{03B6BBEB-175A-4ABA-AD4D-13FB208E40F0}" name="quotient"/>
    <tableColumn id="3" xr3:uid="{67A23A71-F8A7-47FA-B3E8-5B228FEFC5B2}" name="factor" dataDxfId="1">
      <calculatedColumnFormula>1/Table3[[#This Row],[quotient]]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37" sqref="D37"/>
    </sheetView>
  </sheetViews>
  <sheetFormatPr defaultRowHeight="15" x14ac:dyDescent="0.25"/>
  <cols>
    <col min="1" max="1" width="11.5703125" customWidth="1"/>
    <col min="2" max="2" width="10.85546875" customWidth="1"/>
    <col min="4" max="4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</row>
    <row r="2" spans="1:10" x14ac:dyDescent="0.25">
      <c r="A2">
        <v>830</v>
      </c>
      <c r="B2">
        <v>230</v>
      </c>
      <c r="C2">
        <f>Table1[g/kWh]/Table1[g/l Diesel]</f>
        <v>0.27710843373493976</v>
      </c>
      <c r="D2">
        <f>Table1[l/kWh]/3600000</f>
        <v>7.697456492637216E-8</v>
      </c>
      <c r="E2">
        <v>360</v>
      </c>
      <c r="F2">
        <f>Table1[l/kWh]*Table1[PS]/1.36</f>
        <v>73.352232459248754</v>
      </c>
      <c r="G2" s="1">
        <f>60*60*1000</f>
        <v>3600000</v>
      </c>
      <c r="H2">
        <v>900</v>
      </c>
      <c r="I2">
        <v>2100</v>
      </c>
      <c r="J2">
        <f>Table1[ratedRpm]+300</f>
        <v>2400</v>
      </c>
    </row>
    <row r="5" spans="1:10" x14ac:dyDescent="0.25">
      <c r="A5" t="s">
        <v>7</v>
      </c>
      <c r="B5" t="s">
        <v>8</v>
      </c>
      <c r="C5" t="s">
        <v>9</v>
      </c>
    </row>
    <row r="6" spans="1:10" x14ac:dyDescent="0.25">
      <c r="A6">
        <f>Table1[idleRpm]-100</f>
        <v>800</v>
      </c>
      <c r="B6">
        <v>1.25</v>
      </c>
      <c r="C6" s="2">
        <f>Table2[[#This Row],[factor]]*Table1[g/kWh]</f>
        <v>287.5</v>
      </c>
    </row>
    <row r="7" spans="1:10" x14ac:dyDescent="0.25">
      <c r="A7">
        <f>Table1[idleRpm]</f>
        <v>900</v>
      </c>
      <c r="B7">
        <v>1.1000000000000001</v>
      </c>
      <c r="C7">
        <f>Table2[[#This Row],[factor]]*Table1[g/kWh]</f>
        <v>253.00000000000003</v>
      </c>
    </row>
    <row r="8" spans="1:10" x14ac:dyDescent="0.25">
      <c r="A8">
        <f>0.8*Table1[idleRpm]+0.2*Table1[ratedRpm]</f>
        <v>1140</v>
      </c>
      <c r="B8">
        <v>0.94</v>
      </c>
      <c r="C8">
        <f>Table2[[#This Row],[factor]]*Table1[g/kWh]</f>
        <v>216.2</v>
      </c>
    </row>
    <row r="9" spans="1:10" x14ac:dyDescent="0.25">
      <c r="A9">
        <f>0.65*Table1[idleRpm]+0.35*Table1[ratedRpm]</f>
        <v>1320</v>
      </c>
      <c r="B9">
        <v>0.9</v>
      </c>
      <c r="C9" s="2">
        <f>Table2[[#This Row],[factor]]*Table1[g/kWh]</f>
        <v>207</v>
      </c>
    </row>
    <row r="10" spans="1:10" x14ac:dyDescent="0.25">
      <c r="A10">
        <f>0.55*Table1[idleRpm]+0.45*Table1[ratedRpm]</f>
        <v>1440</v>
      </c>
      <c r="B10">
        <v>0.9</v>
      </c>
      <c r="C10">
        <f>Table2[[#This Row],[factor]]*Table1[g/kWh]</f>
        <v>207</v>
      </c>
    </row>
    <row r="11" spans="1:10" x14ac:dyDescent="0.25">
      <c r="A11">
        <f>0.3*Table1[idleRpm]+0.7*Table1[ratedRpm]</f>
        <v>1740</v>
      </c>
      <c r="B11">
        <v>0.92</v>
      </c>
      <c r="C11">
        <f>Table2[[#This Row],[factor]]*Table1[g/kWh]</f>
        <v>211.60000000000002</v>
      </c>
    </row>
    <row r="12" spans="1:10" x14ac:dyDescent="0.25">
      <c r="A12">
        <f>Table1[ratedRpm]</f>
        <v>2100</v>
      </c>
      <c r="B12">
        <v>1</v>
      </c>
      <c r="C12">
        <f>Table2[[#This Row],[factor]]*Table1[g/kWh]</f>
        <v>230</v>
      </c>
    </row>
    <row r="13" spans="1:10" x14ac:dyDescent="0.25">
      <c r="A13">
        <f>0.5*Table1[ratedRpm]+0.5*Table1[maxAllowedRpm]</f>
        <v>2250</v>
      </c>
      <c r="B13">
        <v>1.25</v>
      </c>
      <c r="C13" s="2">
        <f>Table2[[#This Row],[factor]]*Table1[g/kWh]</f>
        <v>287.5</v>
      </c>
    </row>
    <row r="14" spans="1:10" x14ac:dyDescent="0.25">
      <c r="A14">
        <f>Table1[maxAllowedRpm]</f>
        <v>2400</v>
      </c>
      <c r="B14">
        <v>2</v>
      </c>
      <c r="C14" s="2">
        <f>Table2[[#This Row],[factor]]*Table1[g/kWh]</f>
        <v>460</v>
      </c>
    </row>
    <row r="21" spans="1:4" x14ac:dyDescent="0.25">
      <c r="A21" t="s">
        <v>13</v>
      </c>
      <c r="B21" t="s">
        <v>15</v>
      </c>
      <c r="C21" t="s">
        <v>14</v>
      </c>
      <c r="D21" t="s">
        <v>8</v>
      </c>
    </row>
    <row r="22" spans="1:4" x14ac:dyDescent="0.25">
      <c r="A22">
        <v>0</v>
      </c>
      <c r="B22">
        <f>Table3[[#This Row],[load]]/Table3[[#This Row],[quotient]]</f>
        <v>0</v>
      </c>
      <c r="C22">
        <v>1E-3</v>
      </c>
      <c r="D22">
        <f>1/Table3[[#This Row],[quotient]]</f>
        <v>1000</v>
      </c>
    </row>
    <row r="23" spans="1:4" x14ac:dyDescent="0.25">
      <c r="A23">
        <v>0.01</v>
      </c>
      <c r="B23">
        <f>Table3[[#This Row],[load]]/Table3[[#This Row],[quotient]]</f>
        <v>0.16666666666666669</v>
      </c>
      <c r="C23">
        <v>0.06</v>
      </c>
      <c r="D23">
        <f>1/Table3[[#This Row],[quotient]]</f>
        <v>16.666666666666668</v>
      </c>
    </row>
    <row r="24" spans="1:4" x14ac:dyDescent="0.25">
      <c r="A24">
        <v>0.04</v>
      </c>
      <c r="B24">
        <f>Table3[[#This Row],[load]]/Table3[[#This Row],[quotient]]</f>
        <v>0.25</v>
      </c>
      <c r="C24">
        <v>0.16</v>
      </c>
      <c r="D24">
        <f>1/Table3[[#This Row],[quotient]]</f>
        <v>6.25</v>
      </c>
    </row>
    <row r="25" spans="1:4" x14ac:dyDescent="0.25">
      <c r="A25">
        <v>0.12</v>
      </c>
      <c r="B25">
        <f>Table3[[#This Row],[load]]/Table3[[#This Row],[quotient]]</f>
        <v>0.33333333333333331</v>
      </c>
      <c r="C25">
        <v>0.36</v>
      </c>
      <c r="D25">
        <f>1/Table3[[#This Row],[quotient]]</f>
        <v>2.7777777777777777</v>
      </c>
    </row>
    <row r="26" spans="1:4" x14ac:dyDescent="0.25">
      <c r="A26">
        <v>0.2</v>
      </c>
      <c r="B26">
        <f>Table3[[#This Row],[load]]/Table3[[#This Row],[quotient]]</f>
        <v>0.4</v>
      </c>
      <c r="C26">
        <v>0.5</v>
      </c>
      <c r="D26">
        <f>1/Table3[[#This Row],[quotient]]</f>
        <v>2</v>
      </c>
    </row>
    <row r="27" spans="1:4" x14ac:dyDescent="0.25">
      <c r="A27">
        <v>0.4</v>
      </c>
      <c r="B27">
        <f>Table3[[#This Row],[load]]/Table3[[#This Row],[quotient]]</f>
        <v>0.5</v>
      </c>
      <c r="C27">
        <v>0.8</v>
      </c>
      <c r="D27">
        <f>1/Table3[[#This Row],[quotient]]</f>
        <v>1.25</v>
      </c>
    </row>
    <row r="28" spans="1:4" x14ac:dyDescent="0.25">
      <c r="A28">
        <v>0.6</v>
      </c>
      <c r="B28">
        <f>Table3[[#This Row],[load]]/Table3[[#This Row],[quotient]]</f>
        <v>0.63025210084033612</v>
      </c>
      <c r="C28">
        <v>0.95199999999999996</v>
      </c>
      <c r="D28">
        <f>1/Table3[[#This Row],[quotient]]</f>
        <v>1.0504201680672269</v>
      </c>
    </row>
    <row r="29" spans="1:4" x14ac:dyDescent="0.25">
      <c r="A29">
        <v>0.7</v>
      </c>
      <c r="B29">
        <f>Table3[[#This Row],[load]]/Table3[[#This Row],[quotient]]</f>
        <v>0.70993914807302227</v>
      </c>
      <c r="C29">
        <v>0.98599999999999999</v>
      </c>
      <c r="D29">
        <f>1/Table3[[#This Row],[quotient]]</f>
        <v>1.0141987829614605</v>
      </c>
    </row>
    <row r="30" spans="1:4" x14ac:dyDescent="0.25">
      <c r="A30">
        <v>0.8</v>
      </c>
      <c r="B30">
        <f>Table3[[#This Row],[load]]/Table3[[#This Row],[quotient]]</f>
        <v>0.8</v>
      </c>
      <c r="C30">
        <v>1</v>
      </c>
      <c r="D30">
        <f>1/Table3[[#This Row],[quotient]]</f>
        <v>1</v>
      </c>
    </row>
    <row r="31" spans="1:4" x14ac:dyDescent="0.25">
      <c r="A31">
        <v>0.9</v>
      </c>
      <c r="B31">
        <f>Table3[[#This Row],[load]]/Table3[[#This Row],[quotient]]</f>
        <v>0.92024539877300615</v>
      </c>
      <c r="C31">
        <v>0.97799999999999998</v>
      </c>
      <c r="D31">
        <f>1/Table3[[#This Row],[quotient]]</f>
        <v>1.0224948875255624</v>
      </c>
    </row>
    <row r="32" spans="1:4" x14ac:dyDescent="0.25">
      <c r="A32">
        <v>1</v>
      </c>
      <c r="B32">
        <f>Table3[[#This Row],[load]]/Table3[[#This Row],[quotient]]</f>
        <v>1.1111111111111112</v>
      </c>
      <c r="C32">
        <v>0.9</v>
      </c>
      <c r="D32">
        <f>1/Table3[[#This Row],[quotient]]</f>
        <v>1.1111111111111112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2015-09-14T11:42:03Z</dcterms:created>
  <dcterms:modified xsi:type="dcterms:W3CDTF">2018-10-13T16:28:56Z</dcterms:modified>
</cp:coreProperties>
</file>