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4A7EB7D-397A-48E2-A287-99C4A78E4020}" xr6:coauthVersionLast="40" xr6:coauthVersionMax="40" xr10:uidLastSave="{00000000-0000-0000-0000-000000000000}"/>
  <bookViews>
    <workbookView xWindow="0" yWindow="0" windowWidth="12765" windowHeight="6105" xr2:uid="{00000000-000D-0000-FFFF-FFFF00000000}"/>
  </bookViews>
  <sheets>
    <sheet name="Imagenet" sheetId="5" r:id="rId1"/>
    <sheet name="CIFAR10" sheetId="1" r:id="rId2"/>
    <sheet name="CIFAR100" sheetId="3" r:id="rId3"/>
    <sheet name="Architecture Summary" sheetId="2" r:id="rId4"/>
    <sheet name="Excel2LaTeX" sheetId="6" state="hidden" r:id="rId5"/>
    <sheet name="Performanc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4" l="1"/>
  <c r="A2" i="6" s="1"/>
  <c r="C39" i="4"/>
  <c r="C38" i="4"/>
  <c r="F32" i="4" l="1"/>
  <c r="G32" i="4"/>
  <c r="H32" i="4"/>
  <c r="I32" i="4"/>
  <c r="J32" i="4"/>
  <c r="E32" i="4"/>
  <c r="E30" i="4"/>
  <c r="F30" i="4"/>
  <c r="G30" i="4"/>
  <c r="H30" i="4"/>
  <c r="I30" i="4"/>
  <c r="J30" i="4"/>
  <c r="E23" i="4"/>
  <c r="F31" i="4"/>
  <c r="G31" i="4"/>
  <c r="H31" i="4"/>
  <c r="I31" i="4"/>
  <c r="J31" i="4"/>
  <c r="E31" i="4"/>
  <c r="F29" i="4"/>
  <c r="G29" i="4"/>
  <c r="H29" i="4"/>
  <c r="I29" i="4"/>
  <c r="J29" i="4"/>
  <c r="E29" i="4"/>
  <c r="B31" i="4"/>
  <c r="C31" i="4"/>
  <c r="D31" i="4"/>
  <c r="C29" i="4"/>
  <c r="D29" i="4"/>
  <c r="B29" i="4"/>
  <c r="K72" i="5" l="1"/>
  <c r="J72" i="5"/>
  <c r="K25" i="1"/>
  <c r="J25" i="1"/>
  <c r="K23" i="1"/>
  <c r="J22" i="1"/>
  <c r="K22" i="1"/>
  <c r="C5" i="2" l="1"/>
  <c r="C4" i="2"/>
  <c r="C3" i="2"/>
  <c r="C6" i="2"/>
  <c r="B24" i="4"/>
  <c r="C24" i="4"/>
  <c r="D24" i="4"/>
  <c r="B26" i="4"/>
  <c r="C26" i="4"/>
  <c r="D26" i="4"/>
  <c r="C22" i="4"/>
  <c r="D22" i="4"/>
  <c r="B22" i="4"/>
  <c r="F26" i="4"/>
  <c r="G26" i="4"/>
  <c r="H26" i="4"/>
  <c r="I26" i="4"/>
  <c r="J26" i="4"/>
  <c r="E26" i="4"/>
  <c r="F24" i="4"/>
  <c r="G24" i="4"/>
  <c r="H24" i="4"/>
  <c r="I24" i="4"/>
  <c r="J24" i="4"/>
  <c r="E24" i="4"/>
  <c r="F22" i="4"/>
  <c r="G22" i="4"/>
  <c r="H22" i="4"/>
  <c r="I22" i="4"/>
  <c r="J22" i="4"/>
  <c r="E22" i="4"/>
  <c r="F27" i="4"/>
  <c r="G27" i="4"/>
  <c r="H27" i="4"/>
  <c r="I27" i="4"/>
  <c r="J27" i="4"/>
  <c r="F25" i="4"/>
  <c r="G25" i="4"/>
  <c r="H25" i="4"/>
  <c r="I25" i="4"/>
  <c r="J25" i="4"/>
  <c r="E27" i="4"/>
  <c r="E25" i="4"/>
  <c r="F23" i="4"/>
  <c r="G23" i="4"/>
  <c r="H23" i="4"/>
  <c r="I23" i="4"/>
  <c r="J23" i="4"/>
  <c r="C2" i="2"/>
  <c r="C7" i="2" s="1"/>
  <c r="K70" i="5" l="1"/>
  <c r="J69" i="5"/>
  <c r="K69" i="5"/>
  <c r="N64" i="5"/>
  <c r="M64" i="5"/>
  <c r="K64" i="5"/>
  <c r="J64" i="5"/>
  <c r="K52" i="5"/>
  <c r="J52" i="5"/>
  <c r="J30" i="5"/>
  <c r="K30" i="5"/>
  <c r="D64" i="5"/>
  <c r="H6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H53" i="5"/>
  <c r="G53" i="5"/>
  <c r="H50" i="5"/>
  <c r="H28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H31" i="5"/>
  <c r="G31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H5" i="5"/>
  <c r="G5" i="5"/>
  <c r="G64" i="5" l="1"/>
  <c r="H64" i="5"/>
  <c r="D52" i="5"/>
  <c r="H52" i="5" s="1"/>
  <c r="H51" i="5"/>
  <c r="D30" i="5"/>
  <c r="G30" i="5" s="1"/>
  <c r="H29" i="5"/>
  <c r="H4" i="5"/>
  <c r="G4" i="5"/>
  <c r="H30" i="5" l="1"/>
  <c r="G52" i="5"/>
  <c r="G51" i="5"/>
  <c r="G29" i="5"/>
  <c r="H5" i="3"/>
  <c r="H15" i="3"/>
  <c r="H10" i="3"/>
  <c r="G5" i="3"/>
  <c r="G15" i="3"/>
  <c r="G10" i="3"/>
  <c r="D17" i="3"/>
  <c r="H17" i="3" s="1"/>
  <c r="F16" i="3"/>
  <c r="B16" i="3"/>
  <c r="H16" i="3" s="1"/>
  <c r="H14" i="3"/>
  <c r="G14" i="3"/>
  <c r="D13" i="3"/>
  <c r="H13" i="3" s="1"/>
  <c r="F11" i="3"/>
  <c r="D12" i="3" s="1"/>
  <c r="B11" i="3"/>
  <c r="H11" i="3" s="1"/>
  <c r="H9" i="3"/>
  <c r="G9" i="3"/>
  <c r="D8" i="3"/>
  <c r="H8" i="3" s="1"/>
  <c r="F6" i="3"/>
  <c r="D7" i="3" s="1"/>
  <c r="D6" i="3"/>
  <c r="B6" i="3"/>
  <c r="H4" i="3"/>
  <c r="G4" i="3"/>
  <c r="B6" i="1"/>
  <c r="D6" i="1"/>
  <c r="D13" i="1"/>
  <c r="H13" i="1" s="1"/>
  <c r="D8" i="1"/>
  <c r="H15" i="1"/>
  <c r="H10" i="1"/>
  <c r="H5" i="1"/>
  <c r="G15" i="1"/>
  <c r="G10" i="1"/>
  <c r="G5" i="1"/>
  <c r="D17" i="1"/>
  <c r="G17" i="1" s="1"/>
  <c r="F16" i="1"/>
  <c r="B16" i="1"/>
  <c r="H14" i="1"/>
  <c r="G14" i="1"/>
  <c r="F11" i="1"/>
  <c r="D12" i="1" s="1"/>
  <c r="B11" i="1"/>
  <c r="H11" i="1" s="1"/>
  <c r="H9" i="1"/>
  <c r="G9" i="1"/>
  <c r="H8" i="1"/>
  <c r="F6" i="1"/>
  <c r="D7" i="1" s="1"/>
  <c r="H4" i="1"/>
  <c r="G4" i="1"/>
  <c r="H6" i="3" l="1"/>
  <c r="K8" i="3" s="1"/>
  <c r="H65" i="5"/>
  <c r="J70" i="5"/>
  <c r="G65" i="5"/>
  <c r="M17" i="1"/>
  <c r="J17" i="1"/>
  <c r="H6" i="1"/>
  <c r="K8" i="1" s="1"/>
  <c r="B3" i="2" s="1"/>
  <c r="G7" i="1"/>
  <c r="H7" i="1"/>
  <c r="G12" i="1"/>
  <c r="H12" i="1"/>
  <c r="K13" i="1" s="1"/>
  <c r="B4" i="2" s="1"/>
  <c r="H16" i="1"/>
  <c r="N17" i="1" s="1"/>
  <c r="H17" i="1"/>
  <c r="H7" i="3"/>
  <c r="G7" i="3"/>
  <c r="J8" i="3" s="1"/>
  <c r="H12" i="3"/>
  <c r="K13" i="3" s="1"/>
  <c r="G12" i="3"/>
  <c r="K17" i="3"/>
  <c r="G13" i="3"/>
  <c r="G17" i="3"/>
  <c r="M17" i="3" s="1"/>
  <c r="G8" i="3"/>
  <c r="N17" i="3"/>
  <c r="G8" i="1"/>
  <c r="G13" i="1"/>
  <c r="J8" i="1" l="1"/>
  <c r="H18" i="3"/>
  <c r="G18" i="3"/>
  <c r="J13" i="1"/>
  <c r="J23" i="1" s="1"/>
  <c r="K17" i="1"/>
  <c r="J13" i="3"/>
  <c r="J17" i="3"/>
  <c r="G18" i="1"/>
  <c r="H18" i="1"/>
  <c r="B6" i="2" l="1"/>
  <c r="B5" i="2"/>
  <c r="B2" i="2"/>
  <c r="B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60B2107D-DDCF-41A3-9444-703AECEC8698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INCLUDDING THE PADDING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6A3C57C6-E877-4B45-B5B2-0FBAF0589CD5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INCLUDDING THE PADDING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98AAC06F-C12E-4BDB-AE6E-CC5DAC494015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INCLUDDING THE PADDING</t>
        </r>
      </text>
    </comment>
  </commentList>
</comments>
</file>

<file path=xl/sharedStrings.xml><?xml version="1.0" encoding="utf-8"?>
<sst xmlns="http://schemas.openxmlformats.org/spreadsheetml/2006/main" count="211" uniqueCount="114">
  <si>
    <t>filter size</t>
  </si>
  <si>
    <t>FC1</t>
  </si>
  <si>
    <t>Weights+Biases</t>
  </si>
  <si>
    <t>MACs</t>
  </si>
  <si>
    <t>filter 3rd dim</t>
  </si>
  <si>
    <t>output-(1+2)dim</t>
  </si>
  <si>
    <t>output 3-dim</t>
  </si>
  <si>
    <t>input-(1+2)dim</t>
  </si>
  <si>
    <t>FC-in-dim</t>
  </si>
  <si>
    <t>FC-out-dim</t>
  </si>
  <si>
    <t>FC0</t>
  </si>
  <si>
    <t>FC0_out</t>
  </si>
  <si>
    <t>FC1_out</t>
  </si>
  <si>
    <t>FC2_out</t>
  </si>
  <si>
    <t>Total</t>
  </si>
  <si>
    <t>clf0 - params</t>
  </si>
  <si>
    <t>clf0-MACs</t>
  </si>
  <si>
    <t>clf1 - params</t>
  </si>
  <si>
    <t>clf1-MACs</t>
  </si>
  <si>
    <t>clf2 - params</t>
  </si>
  <si>
    <t>clf2-MACs</t>
  </si>
  <si>
    <t>Gradual</t>
  </si>
  <si>
    <t>Non-Gradual</t>
  </si>
  <si>
    <t>up to las layer:</t>
  </si>
  <si>
    <t>n=</t>
  </si>
  <si>
    <t>Pre-conv</t>
  </si>
  <si>
    <t>Module0(2n layers)</t>
  </si>
  <si>
    <t>Module1(2n-1 layers)</t>
  </si>
  <si>
    <t>Module2(2n-1 layers)</t>
  </si>
  <si>
    <t>Conv-subsample!</t>
  </si>
  <si>
    <t>AveragePooling</t>
  </si>
  <si>
    <t>count</t>
  </si>
  <si>
    <t>Resnet Enhanced</t>
  </si>
  <si>
    <t>CE</t>
  </si>
  <si>
    <t>non-ce</t>
  </si>
  <si>
    <t>Per component accuracy</t>
  </si>
  <si>
    <t>Cascade: accuracy(top),speedup(bottom)</t>
  </si>
  <si>
    <t>\cft</t>
  </si>
  <si>
    <t>\cfoh</t>
  </si>
  <si>
    <t>\svhn</t>
  </si>
  <si>
    <t>Resnet-50-v2</t>
  </si>
  <si>
    <t>Block_layer 0 bottleneck 1/3</t>
  </si>
  <si>
    <t>Block_layer 0 bottleneck 2/3</t>
  </si>
  <si>
    <t>Block_layer 0 bottleneck 3/3</t>
  </si>
  <si>
    <t>Projection convolution 0</t>
  </si>
  <si>
    <t>Projection convolution 1</t>
  </si>
  <si>
    <t>Block_layer 1 bottleneck 1/4</t>
  </si>
  <si>
    <t>Block_layer 1 bottleneck 2/4</t>
  </si>
  <si>
    <t>Block_layer 1 bottleneck 3/4</t>
  </si>
  <si>
    <t>Block_layer 1 bottleneck 4/4</t>
  </si>
  <si>
    <t>Projection convolution 2</t>
  </si>
  <si>
    <t>Block_layer 2 bottleneck 1/6</t>
  </si>
  <si>
    <t>Block_layer 2 bottleneck 2/6</t>
  </si>
  <si>
    <t>Block_layer 2 bottleneck 3/6</t>
  </si>
  <si>
    <t>Block_layer 2 bottleneck 4/6</t>
  </si>
  <si>
    <t>Block_layer 2 bottleneck 5/6</t>
  </si>
  <si>
    <t>Block_layer 2 bottleneck 6/6</t>
  </si>
  <si>
    <t>Projection convolution 3</t>
  </si>
  <si>
    <t>Block_layer 3 bottleneck 1/3</t>
  </si>
  <si>
    <t>Block_layer 3 bottleneck 2/3</t>
  </si>
  <si>
    <t>Block_layer 3 bottleneck 3/3</t>
  </si>
  <si>
    <t>output 3-dim (num filters)</t>
  </si>
  <si>
    <t>Increase factor due to cascade</t>
  </si>
  <si>
    <t>non cascaded</t>
  </si>
  <si>
    <t>ResNet-110</t>
  </si>
  <si>
    <t>\inet, top-1</t>
  </si>
  <si>
    <t>M_0</t>
  </si>
  <si>
    <t>M_1</t>
  </si>
  <si>
    <t>M_2</t>
  </si>
  <si>
    <t>\epsilon=0%</t>
  </si>
  <si>
    <t>\epsilon=1%</t>
  </si>
  <si>
    <t>\epsilon=2%</t>
  </si>
  <si>
    <t>\epsilon=4%</t>
  </si>
  <si>
    <t>\epsilon=7%</t>
  </si>
  <si>
    <t>\epsilon=8%</t>
  </si>
  <si>
    <t>For the ICML19 article - computational reduction</t>
  </si>
  <si>
    <t>Transforming speedup to computational reduction by the relation:      comp_reduction = 1 - 1/speedup</t>
  </si>
  <si>
    <t>Worst case computation increase</t>
  </si>
  <si>
    <t>cascade component DNN 0</t>
  </si>
  <si>
    <t>cascade component DNN 2</t>
  </si>
  <si>
    <t>cascade component DNN 1</t>
  </si>
  <si>
    <t>Cascaded</t>
  </si>
  <si>
    <t>Non-Cascaded</t>
  </si>
  <si>
    <t xml:space="preserve">   </t>
  </si>
  <si>
    <t>\inet, top-5</t>
  </si>
  <si>
    <t>\epsilon=5%</t>
  </si>
  <si>
    <t>\epsilon=6%</t>
  </si>
  <si>
    <t>Dataset</t>
  </si>
  <si>
    <t>M_{0,1}</t>
  </si>
  <si>
    <t>M_{0,1,2}</t>
  </si>
  <si>
    <t>Cascade(\epsilon): accuracy(top), computational reduction(bottom)</t>
  </si>
  <si>
    <t>Cascad - total</t>
  </si>
  <si>
    <t>Pre calculations (in terms of speedup)</t>
  </si>
  <si>
    <t>For the ICML19 article - comparison to Bolukbasi</t>
  </si>
  <si>
    <t>Cascade</t>
  </si>
  <si>
    <r>
      <t xml:space="preserve">The speedup is given by </t>
    </r>
    <r>
      <rPr>
        <b/>
        <sz val="11"/>
        <color theme="1"/>
        <rFont val="Calibri"/>
        <family val="2"/>
        <scheme val="minor"/>
      </rPr>
      <t>(old - new) / new x 100%</t>
    </r>
  </si>
  <si>
    <t>which is exactly equal to the speedup computed by our framework minus 1</t>
  </si>
  <si>
    <t>Bolukbasi et al. 2017</t>
  </si>
  <si>
    <t>at \epsilon=1.8%</t>
  </si>
  <si>
    <t>at \epsilon=2.8%</t>
  </si>
  <si>
    <t>at \epsilon=5.3%</t>
  </si>
  <si>
    <t>RangeAddress</t>
  </si>
  <si>
    <t>Options</t>
  </si>
  <si>
    <t>CellWidth</t>
  </si>
  <si>
    <t>Indent</t>
  </si>
  <si>
    <t>FileName</t>
  </si>
  <si>
    <t>Performance.tex</t>
  </si>
  <si>
    <t>speedup</t>
  </si>
  <si>
    <t xml:space="preserve"> speedup</t>
  </si>
  <si>
    <t>reduction</t>
  </si>
  <si>
    <t>Accuracy</t>
  </si>
  <si>
    <t>top-5</t>
  </si>
  <si>
    <t>top-1</t>
  </si>
  <si>
    <t>\inet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</si>
</sst>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10" fontId="0" fillId="0" borderId="4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3" fontId="0" fillId="0" borderId="2" xfId="0" applyNumberFormat="1" applyBorder="1"/>
    <xf numFmtId="10" fontId="0" fillId="0" borderId="0" xfId="2" applyNumberFormat="1" applyFont="1"/>
    <xf numFmtId="10" fontId="1" fillId="0" borderId="4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0" fillId="0" borderId="5" xfId="0" applyBorder="1"/>
    <xf numFmtId="3" fontId="0" fillId="0" borderId="5" xfId="0" applyNumberFormat="1" applyBorder="1"/>
    <xf numFmtId="3" fontId="0" fillId="0" borderId="0" xfId="0" applyNumberFormat="1" applyBorder="1"/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2" applyNumberFormat="1" applyFont="1" applyBorder="1" applyAlignment="1">
      <alignment horizontal="center" vertical="center"/>
    </xf>
    <xf numFmtId="9" fontId="0" fillId="0" borderId="0" xfId="2" applyNumberFormat="1" applyFont="1" applyFill="1" applyBorder="1" applyAlignment="1">
      <alignment horizontal="center" vertical="center"/>
    </xf>
    <xf numFmtId="9" fontId="1" fillId="0" borderId="0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0" fontId="0" fillId="0" borderId="4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459441</xdr:colOff>
      <xdr:row>9</xdr:row>
      <xdr:rowOff>44824</xdr:rowOff>
    </xdr:from>
    <xdr:to>
      <xdr:col>11</xdr:col>
      <xdr:colOff>470647</xdr:colOff>
      <xdr:row>21</xdr:row>
      <xdr:rowOff>0</xdr:rowOff>
    </xdr:to>
    <xdr:sp macro="" textlink="">
      <xdr:nvSpPr>
        <xdr:cNvPr id="2" name="Arrow: Curved Left 1">
          <a:extLst>
            <a:ext uri="{FF2B5EF4-FFF2-40B4-BE49-F238E27FC236}">
              <a16:creationId xmlns:a16="http://schemas.microsoft.com/office/drawing/2014/main" id="{CCDD8DA3-46E0-48D3-9CD6-FF6DF27CBF01}"/>
            </a:ext>
          </a:extLst>
        </xdr:cNvPr>
        <xdr:cNvSpPr/>
      </xdr:nvSpPr>
      <xdr:spPr>
        <a:xfrm>
          <a:off x="8090647" y="19094824"/>
          <a:ext cx="616324" cy="1680882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313767</xdr:colOff>
      <xdr:row>35</xdr:row>
      <xdr:rowOff>25819</xdr:rowOff>
    </xdr:from>
    <xdr:to>
      <xdr:col>13</xdr:col>
      <xdr:colOff>163392</xdr:colOff>
      <xdr:row>52</xdr:row>
      <xdr:rowOff>173895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EDCF07-D9DF-4CBE-BE5B-E288F167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2" y="7119143"/>
          <a:ext cx="5228449" cy="338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FAE2-6B75-46B0-8D59-46F3420E7235}">
  <dimension ref="A1:N72"/>
  <sheetViews>
    <sheetView tabSelected="1" workbookViewId="0">
      <selection activeCell="L10" sqref="L10"/>
    </sheetView>
  </sheetViews>
  <sheetFormatPr defaultRowHeight="15" x14ac:dyDescent="0.25"/>
  <cols>
    <col min="1" max="1" width="26.42578125" bestFit="1" customWidth="1"/>
    <col min="2" max="2" width="14.5703125" customWidth="1"/>
    <col min="5" max="5" width="16.140625" customWidth="1"/>
    <col min="6" max="6" width="24" customWidth="1"/>
    <col min="7" max="7" width="15" bestFit="1" customWidth="1"/>
    <col min="8" max="8" width="12.7109375" bestFit="1" customWidth="1"/>
    <col min="10" max="10" width="12.140625" bestFit="1" customWidth="1"/>
    <col min="11" max="11" width="12.7109375" bestFit="1" customWidth="1"/>
    <col min="13" max="13" width="14" bestFit="1" customWidth="1"/>
    <col min="14" max="14" width="12.7109375" bestFit="1" customWidth="1"/>
  </cols>
  <sheetData>
    <row r="1" spans="1:14" x14ac:dyDescent="0.25">
      <c r="A1" s="48" t="s">
        <v>40</v>
      </c>
      <c r="B1" s="48"/>
      <c r="C1" s="48"/>
      <c r="D1" s="10"/>
      <c r="E1" s="11"/>
      <c r="G1" s="3"/>
      <c r="H1" s="1"/>
    </row>
    <row r="2" spans="1:14" x14ac:dyDescent="0.25">
      <c r="B2" s="2"/>
      <c r="D2" t="s">
        <v>8</v>
      </c>
      <c r="F2" t="s">
        <v>9</v>
      </c>
      <c r="G2" s="3"/>
      <c r="H2" s="1"/>
    </row>
    <row r="3" spans="1:14" x14ac:dyDescent="0.25">
      <c r="A3" s="4"/>
      <c r="B3" s="5" t="s">
        <v>7</v>
      </c>
      <c r="C3" s="4" t="s">
        <v>0</v>
      </c>
      <c r="D3" s="4" t="s">
        <v>4</v>
      </c>
      <c r="E3" s="4" t="s">
        <v>5</v>
      </c>
      <c r="F3" s="4" t="s">
        <v>61</v>
      </c>
      <c r="G3" s="9" t="s">
        <v>2</v>
      </c>
      <c r="H3" s="19" t="s">
        <v>3</v>
      </c>
      <c r="I3" s="6"/>
    </row>
    <row r="4" spans="1:14" x14ac:dyDescent="0.25">
      <c r="A4" t="s">
        <v>25</v>
      </c>
      <c r="B4" s="2">
        <v>230</v>
      </c>
      <c r="C4">
        <v>7</v>
      </c>
      <c r="D4">
        <v>3</v>
      </c>
      <c r="E4">
        <v>112</v>
      </c>
      <c r="F4">
        <v>64</v>
      </c>
      <c r="G4" s="3">
        <f>IF(COUNT(B4:C4,E4)&gt;0,C4*C4,1)*D4*F4+F4</f>
        <v>9472</v>
      </c>
      <c r="H4" s="1">
        <f>IF(COUNT(B4:C4,E4)&gt;0,C4*C4*E4*E4,1)*D4*F4+F4</f>
        <v>118014016</v>
      </c>
      <c r="J4" s="49" t="s">
        <v>81</v>
      </c>
      <c r="K4" s="49"/>
      <c r="M4" s="49" t="s">
        <v>82</v>
      </c>
      <c r="N4" s="49"/>
    </row>
    <row r="5" spans="1:14" x14ac:dyDescent="0.25">
      <c r="A5" t="s">
        <v>44</v>
      </c>
      <c r="B5" s="2">
        <v>56</v>
      </c>
      <c r="C5">
        <v>1</v>
      </c>
      <c r="D5">
        <v>64</v>
      </c>
      <c r="E5">
        <v>56</v>
      </c>
      <c r="F5">
        <v>256</v>
      </c>
      <c r="G5" s="3">
        <f>IF(COUNT(B5:C5,E5)&gt;0,C5*C5,1)*D5*F5+F5</f>
        <v>16640</v>
      </c>
      <c r="H5" s="1">
        <f>IF(COUNT(B5:C5,E5)&gt;0,C5*C5*E5*E5,1)*D5*F5+F5</f>
        <v>51380480</v>
      </c>
      <c r="J5" s="20"/>
      <c r="K5" s="20"/>
      <c r="M5" s="20"/>
      <c r="N5" s="20"/>
    </row>
    <row r="6" spans="1:14" x14ac:dyDescent="0.25">
      <c r="A6" t="s">
        <v>41</v>
      </c>
      <c r="B6" s="2">
        <v>56</v>
      </c>
      <c r="C6">
        <v>1</v>
      </c>
      <c r="D6">
        <v>64</v>
      </c>
      <c r="E6">
        <v>56</v>
      </c>
      <c r="F6">
        <v>64</v>
      </c>
      <c r="G6" s="3">
        <f t="shared" ref="G6:G27" si="0">IF(COUNT(B6:C6,E6)&gt;0,C6*C6,1)*D6*F6+F6</f>
        <v>4160</v>
      </c>
      <c r="H6" s="1">
        <f t="shared" ref="H6:H27" si="1">IF(COUNT(B6:C6,E6)&gt;0,C6*C6*E6*E6,1)*D6*F6+F6</f>
        <v>12845120</v>
      </c>
      <c r="J6" s="20"/>
      <c r="K6" s="20"/>
      <c r="M6" s="20"/>
      <c r="N6" s="20"/>
    </row>
    <row r="7" spans="1:14" x14ac:dyDescent="0.25">
      <c r="B7" s="2">
        <v>56</v>
      </c>
      <c r="C7">
        <v>3</v>
      </c>
      <c r="D7">
        <v>64</v>
      </c>
      <c r="E7">
        <v>56</v>
      </c>
      <c r="F7">
        <v>64</v>
      </c>
      <c r="G7" s="3">
        <f t="shared" si="0"/>
        <v>36928</v>
      </c>
      <c r="H7" s="1">
        <f t="shared" si="1"/>
        <v>115605568</v>
      </c>
      <c r="J7" s="20"/>
      <c r="K7" s="20"/>
      <c r="M7" s="20"/>
      <c r="N7" s="20"/>
    </row>
    <row r="8" spans="1:14" x14ac:dyDescent="0.25">
      <c r="B8" s="2">
        <v>56</v>
      </c>
      <c r="C8">
        <v>1</v>
      </c>
      <c r="D8">
        <v>64</v>
      </c>
      <c r="E8">
        <v>56</v>
      </c>
      <c r="F8">
        <v>256</v>
      </c>
      <c r="G8" s="3">
        <f t="shared" si="0"/>
        <v>16640</v>
      </c>
      <c r="H8" s="1">
        <f t="shared" si="1"/>
        <v>51380480</v>
      </c>
      <c r="J8" s="20"/>
      <c r="K8" s="20"/>
      <c r="M8" s="20"/>
      <c r="N8" s="20"/>
    </row>
    <row r="9" spans="1:14" x14ac:dyDescent="0.25">
      <c r="A9" t="s">
        <v>42</v>
      </c>
      <c r="B9" s="2">
        <v>56</v>
      </c>
      <c r="C9">
        <v>1</v>
      </c>
      <c r="D9">
        <v>256</v>
      </c>
      <c r="E9">
        <v>56</v>
      </c>
      <c r="F9">
        <v>64</v>
      </c>
      <c r="G9" s="3">
        <f t="shared" si="0"/>
        <v>16448</v>
      </c>
      <c r="H9" s="1">
        <f t="shared" si="1"/>
        <v>51380288</v>
      </c>
      <c r="J9" s="20"/>
      <c r="K9" s="20"/>
      <c r="M9" s="20"/>
      <c r="N9" s="20"/>
    </row>
    <row r="10" spans="1:14" x14ac:dyDescent="0.25">
      <c r="B10" s="2">
        <v>56</v>
      </c>
      <c r="C10">
        <v>3</v>
      </c>
      <c r="D10">
        <v>64</v>
      </c>
      <c r="E10">
        <v>56</v>
      </c>
      <c r="F10">
        <v>64</v>
      </c>
      <c r="G10" s="3">
        <f t="shared" si="0"/>
        <v>36928</v>
      </c>
      <c r="H10" s="1">
        <f t="shared" si="1"/>
        <v>115605568</v>
      </c>
      <c r="J10" s="20"/>
      <c r="K10" s="20"/>
      <c r="M10" s="20"/>
      <c r="N10" s="20"/>
    </row>
    <row r="11" spans="1:14" x14ac:dyDescent="0.25">
      <c r="B11" s="2">
        <v>56</v>
      </c>
      <c r="C11">
        <v>1</v>
      </c>
      <c r="D11">
        <v>64</v>
      </c>
      <c r="E11">
        <v>56</v>
      </c>
      <c r="F11">
        <v>256</v>
      </c>
      <c r="G11" s="3">
        <f t="shared" si="0"/>
        <v>16640</v>
      </c>
      <c r="H11" s="1">
        <f t="shared" si="1"/>
        <v>51380480</v>
      </c>
      <c r="J11" s="20"/>
      <c r="K11" s="20"/>
      <c r="M11" s="20"/>
      <c r="N11" s="20"/>
    </row>
    <row r="12" spans="1:14" x14ac:dyDescent="0.25">
      <c r="A12" t="s">
        <v>43</v>
      </c>
      <c r="B12" s="2">
        <v>56</v>
      </c>
      <c r="C12">
        <v>1</v>
      </c>
      <c r="D12">
        <v>256</v>
      </c>
      <c r="E12">
        <v>56</v>
      </c>
      <c r="F12">
        <v>64</v>
      </c>
      <c r="G12" s="3">
        <f t="shared" si="0"/>
        <v>16448</v>
      </c>
      <c r="H12" s="1">
        <f t="shared" si="1"/>
        <v>51380288</v>
      </c>
      <c r="J12" s="20"/>
      <c r="K12" s="20"/>
      <c r="M12" s="20"/>
      <c r="N12" s="20"/>
    </row>
    <row r="13" spans="1:14" x14ac:dyDescent="0.25">
      <c r="B13" s="2">
        <v>56</v>
      </c>
      <c r="C13">
        <v>3</v>
      </c>
      <c r="D13">
        <v>64</v>
      </c>
      <c r="E13">
        <v>56</v>
      </c>
      <c r="F13">
        <v>64</v>
      </c>
      <c r="G13" s="3">
        <f t="shared" si="0"/>
        <v>36928</v>
      </c>
      <c r="H13" s="1">
        <f t="shared" si="1"/>
        <v>115605568</v>
      </c>
      <c r="J13" s="20"/>
      <c r="K13" s="20"/>
      <c r="M13" s="20"/>
      <c r="N13" s="20"/>
    </row>
    <row r="14" spans="1:14" x14ac:dyDescent="0.25">
      <c r="A14" s="4"/>
      <c r="B14" s="5">
        <v>56</v>
      </c>
      <c r="C14" s="4">
        <v>1</v>
      </c>
      <c r="D14" s="4">
        <v>64</v>
      </c>
      <c r="E14" s="4">
        <v>56</v>
      </c>
      <c r="F14" s="21">
        <v>256</v>
      </c>
      <c r="G14" s="3">
        <f t="shared" si="0"/>
        <v>16640</v>
      </c>
      <c r="H14" s="1">
        <f t="shared" si="1"/>
        <v>51380480</v>
      </c>
      <c r="J14" s="20"/>
      <c r="K14" s="20"/>
      <c r="M14" s="20"/>
      <c r="N14" s="20"/>
    </row>
    <row r="15" spans="1:14" x14ac:dyDescent="0.25">
      <c r="A15" s="4" t="s">
        <v>45</v>
      </c>
      <c r="B15" s="5">
        <v>56</v>
      </c>
      <c r="C15" s="4">
        <v>1</v>
      </c>
      <c r="D15" s="4">
        <v>256</v>
      </c>
      <c r="E15" s="4">
        <v>28</v>
      </c>
      <c r="F15" s="21">
        <v>512</v>
      </c>
      <c r="G15" s="3">
        <f t="shared" si="0"/>
        <v>131584</v>
      </c>
      <c r="H15" s="1">
        <f t="shared" si="1"/>
        <v>102760960</v>
      </c>
      <c r="J15" s="20"/>
      <c r="K15" s="20"/>
      <c r="M15" s="20"/>
      <c r="N15" s="20"/>
    </row>
    <row r="16" spans="1:14" x14ac:dyDescent="0.25">
      <c r="A16" t="s">
        <v>46</v>
      </c>
      <c r="B16" s="2">
        <v>56</v>
      </c>
      <c r="C16">
        <v>1</v>
      </c>
      <c r="D16">
        <v>256</v>
      </c>
      <c r="E16" s="6">
        <v>56</v>
      </c>
      <c r="F16">
        <v>128</v>
      </c>
      <c r="G16" s="3">
        <f t="shared" si="0"/>
        <v>32896</v>
      </c>
      <c r="H16" s="1">
        <f t="shared" si="1"/>
        <v>102760576</v>
      </c>
      <c r="J16" s="20"/>
      <c r="K16" s="20"/>
      <c r="M16" s="20"/>
      <c r="N16" s="20"/>
    </row>
    <row r="17" spans="1:14" x14ac:dyDescent="0.25">
      <c r="B17" s="2">
        <v>58</v>
      </c>
      <c r="C17">
        <v>3</v>
      </c>
      <c r="D17">
        <v>128</v>
      </c>
      <c r="E17" s="6">
        <v>28</v>
      </c>
      <c r="F17">
        <v>128</v>
      </c>
      <c r="G17" s="3">
        <f t="shared" si="0"/>
        <v>147584</v>
      </c>
      <c r="H17" s="1">
        <f t="shared" si="1"/>
        <v>115605632</v>
      </c>
      <c r="J17" s="20"/>
      <c r="K17" s="20"/>
      <c r="M17" s="20"/>
      <c r="N17" s="20"/>
    </row>
    <row r="18" spans="1:14" x14ac:dyDescent="0.25">
      <c r="B18" s="2">
        <v>28</v>
      </c>
      <c r="C18">
        <v>1</v>
      </c>
      <c r="D18">
        <v>128</v>
      </c>
      <c r="E18" s="6">
        <v>28</v>
      </c>
      <c r="F18">
        <v>512</v>
      </c>
      <c r="G18" s="3">
        <f t="shared" si="0"/>
        <v>66048</v>
      </c>
      <c r="H18" s="1">
        <f t="shared" si="1"/>
        <v>51380736</v>
      </c>
      <c r="J18" s="20"/>
      <c r="K18" s="20"/>
      <c r="M18" s="20"/>
      <c r="N18" s="20"/>
    </row>
    <row r="19" spans="1:14" x14ac:dyDescent="0.25">
      <c r="A19" t="s">
        <v>47</v>
      </c>
      <c r="B19" s="2">
        <v>28</v>
      </c>
      <c r="C19">
        <v>1</v>
      </c>
      <c r="D19">
        <v>512</v>
      </c>
      <c r="E19" s="6">
        <v>28</v>
      </c>
      <c r="F19">
        <v>128</v>
      </c>
      <c r="G19" s="3">
        <f t="shared" si="0"/>
        <v>65664</v>
      </c>
      <c r="H19" s="1">
        <f t="shared" si="1"/>
        <v>51380352</v>
      </c>
      <c r="J19" s="20"/>
      <c r="K19" s="20"/>
      <c r="M19" s="20"/>
      <c r="N19" s="20"/>
    </row>
    <row r="20" spans="1:14" x14ac:dyDescent="0.25">
      <c r="B20" s="2">
        <v>28</v>
      </c>
      <c r="C20">
        <v>3</v>
      </c>
      <c r="D20">
        <v>128</v>
      </c>
      <c r="E20" s="6">
        <v>28</v>
      </c>
      <c r="F20">
        <v>128</v>
      </c>
      <c r="G20" s="3">
        <f t="shared" si="0"/>
        <v>147584</v>
      </c>
      <c r="H20" s="1">
        <f t="shared" si="1"/>
        <v>115605632</v>
      </c>
      <c r="J20" s="20"/>
      <c r="K20" s="20"/>
      <c r="M20" s="20"/>
      <c r="N20" s="20"/>
    </row>
    <row r="21" spans="1:14" x14ac:dyDescent="0.25">
      <c r="B21" s="2">
        <v>28</v>
      </c>
      <c r="C21">
        <v>1</v>
      </c>
      <c r="D21">
        <v>128</v>
      </c>
      <c r="E21" s="6">
        <v>28</v>
      </c>
      <c r="F21">
        <v>512</v>
      </c>
      <c r="G21" s="3">
        <f t="shared" si="0"/>
        <v>66048</v>
      </c>
      <c r="H21" s="1">
        <f t="shared" si="1"/>
        <v>51380736</v>
      </c>
      <c r="J21" s="20"/>
      <c r="K21" s="20"/>
      <c r="M21" s="20"/>
      <c r="N21" s="20"/>
    </row>
    <row r="22" spans="1:14" x14ac:dyDescent="0.25">
      <c r="A22" t="s">
        <v>48</v>
      </c>
      <c r="B22" s="2">
        <v>28</v>
      </c>
      <c r="C22">
        <v>1</v>
      </c>
      <c r="D22">
        <v>512</v>
      </c>
      <c r="E22" s="6">
        <v>28</v>
      </c>
      <c r="F22">
        <v>128</v>
      </c>
      <c r="G22" s="3">
        <f t="shared" si="0"/>
        <v>65664</v>
      </c>
      <c r="H22" s="1">
        <f t="shared" si="1"/>
        <v>51380352</v>
      </c>
      <c r="J22" s="20"/>
      <c r="K22" s="20"/>
      <c r="M22" s="20"/>
      <c r="N22" s="20"/>
    </row>
    <row r="23" spans="1:14" x14ac:dyDescent="0.25">
      <c r="B23" s="2">
        <v>28</v>
      </c>
      <c r="C23">
        <v>3</v>
      </c>
      <c r="D23">
        <v>128</v>
      </c>
      <c r="E23" s="6">
        <v>28</v>
      </c>
      <c r="F23">
        <v>128</v>
      </c>
      <c r="G23" s="3">
        <f t="shared" si="0"/>
        <v>147584</v>
      </c>
      <c r="H23" s="1">
        <f t="shared" si="1"/>
        <v>115605632</v>
      </c>
      <c r="J23" s="20"/>
      <c r="K23" s="20"/>
      <c r="M23" s="20"/>
      <c r="N23" s="20"/>
    </row>
    <row r="24" spans="1:14" x14ac:dyDescent="0.25">
      <c r="B24" s="2">
        <v>28</v>
      </c>
      <c r="C24">
        <v>1</v>
      </c>
      <c r="D24">
        <v>128</v>
      </c>
      <c r="E24" s="6">
        <v>28</v>
      </c>
      <c r="F24">
        <v>512</v>
      </c>
      <c r="G24" s="3">
        <f t="shared" si="0"/>
        <v>66048</v>
      </c>
      <c r="H24" s="1">
        <f t="shared" si="1"/>
        <v>51380736</v>
      </c>
      <c r="J24" s="20"/>
      <c r="K24" s="20"/>
      <c r="M24" s="20"/>
      <c r="N24" s="20"/>
    </row>
    <row r="25" spans="1:14" x14ac:dyDescent="0.25">
      <c r="A25" t="s">
        <v>49</v>
      </c>
      <c r="B25" s="2">
        <v>28</v>
      </c>
      <c r="C25">
        <v>1</v>
      </c>
      <c r="D25">
        <v>512</v>
      </c>
      <c r="E25" s="6">
        <v>28</v>
      </c>
      <c r="F25">
        <v>128</v>
      </c>
      <c r="G25" s="3">
        <f t="shared" si="0"/>
        <v>65664</v>
      </c>
      <c r="H25" s="1">
        <f t="shared" si="1"/>
        <v>51380352</v>
      </c>
      <c r="J25" s="20"/>
      <c r="K25" s="20"/>
      <c r="M25" s="20"/>
      <c r="N25" s="20"/>
    </row>
    <row r="26" spans="1:14" x14ac:dyDescent="0.25">
      <c r="B26" s="2">
        <v>28</v>
      </c>
      <c r="C26">
        <v>3</v>
      </c>
      <c r="D26">
        <v>128</v>
      </c>
      <c r="E26" s="6">
        <v>28</v>
      </c>
      <c r="F26">
        <v>128</v>
      </c>
      <c r="G26" s="3">
        <f t="shared" si="0"/>
        <v>147584</v>
      </c>
      <c r="H26" s="1">
        <f t="shared" si="1"/>
        <v>115605632</v>
      </c>
      <c r="J26" s="20"/>
      <c r="K26" s="20"/>
      <c r="M26" s="20"/>
      <c r="N26" s="20"/>
    </row>
    <row r="27" spans="1:14" x14ac:dyDescent="0.25">
      <c r="A27" s="4"/>
      <c r="B27" s="5">
        <v>28</v>
      </c>
      <c r="C27" s="4">
        <v>1</v>
      </c>
      <c r="D27" s="4">
        <v>128</v>
      </c>
      <c r="E27" s="4">
        <v>28</v>
      </c>
      <c r="F27" s="21">
        <v>512</v>
      </c>
      <c r="G27" s="3">
        <f t="shared" si="0"/>
        <v>66048</v>
      </c>
      <c r="H27" s="1">
        <f t="shared" si="1"/>
        <v>51380736</v>
      </c>
      <c r="J27" s="20"/>
      <c r="K27" s="20"/>
      <c r="M27" s="20"/>
      <c r="N27" s="20"/>
    </row>
    <row r="28" spans="1:14" x14ac:dyDescent="0.25">
      <c r="A28" t="s">
        <v>30</v>
      </c>
      <c r="B28" s="2">
        <v>28</v>
      </c>
      <c r="E28">
        <v>2</v>
      </c>
      <c r="F28">
        <v>512</v>
      </c>
      <c r="G28" s="3"/>
      <c r="H28" s="1">
        <f>((B28/E28)*(B28/E28)*E28*E28)*F28</f>
        <v>401408</v>
      </c>
      <c r="M28" s="20"/>
      <c r="N28" s="20"/>
    </row>
    <row r="29" spans="1:14" x14ac:dyDescent="0.25">
      <c r="A29" t="s">
        <v>10</v>
      </c>
      <c r="B29" s="2"/>
      <c r="D29">
        <v>2048</v>
      </c>
      <c r="F29">
        <v>1024</v>
      </c>
      <c r="G29" s="3">
        <f>IF(COUNT(B29:C29,E29)&gt;0,C29*C29,1)*D29*F29+F29</f>
        <v>2098176</v>
      </c>
      <c r="H29" s="1">
        <f>IF(COUNT(B29:C29,E29)&gt;0,C29*C29*E29*E29,1)*D29*F29+F29</f>
        <v>2098176</v>
      </c>
      <c r="J29" t="s">
        <v>15</v>
      </c>
      <c r="K29" t="s">
        <v>16</v>
      </c>
      <c r="M29" s="20"/>
      <c r="N29" s="20"/>
    </row>
    <row r="30" spans="1:14" x14ac:dyDescent="0.25">
      <c r="A30" s="4" t="s">
        <v>11</v>
      </c>
      <c r="B30" s="5"/>
      <c r="C30" s="4"/>
      <c r="D30" s="4">
        <f>F29</f>
        <v>1024</v>
      </c>
      <c r="E30" s="4"/>
      <c r="F30" s="21">
        <v>1001</v>
      </c>
      <c r="G30" s="3">
        <f>IF(COUNT(B30:C30,E30)&gt;0,C30*C30,1)*D30*F30+F30</f>
        <v>1026025</v>
      </c>
      <c r="H30" s="1">
        <f>IF(COUNT(B30:C30,E30)&gt;0,C30*C30*E30*E30,1)*D30*F30+F30</f>
        <v>1026025</v>
      </c>
      <c r="J30" s="1">
        <f>SUM(G4:G30)</f>
        <v>4564073</v>
      </c>
      <c r="K30" s="1">
        <f>SUM(H4:H30)</f>
        <v>1817092009</v>
      </c>
      <c r="M30" s="20"/>
      <c r="N30" s="20"/>
    </row>
    <row r="31" spans="1:14" x14ac:dyDescent="0.25">
      <c r="A31" s="4" t="s">
        <v>50</v>
      </c>
      <c r="B31" s="5">
        <v>28</v>
      </c>
      <c r="C31" s="4">
        <v>1</v>
      </c>
      <c r="D31" s="4">
        <v>512</v>
      </c>
      <c r="E31" s="4">
        <v>14</v>
      </c>
      <c r="F31" s="21">
        <v>1024</v>
      </c>
      <c r="G31" s="3">
        <f t="shared" ref="G31" si="2">IF(COUNT(B31:C31,E31)&gt;0,C31*C31,1)*D31*F31+F31</f>
        <v>525312</v>
      </c>
      <c r="H31" s="1">
        <f t="shared" ref="H31" si="3">IF(COUNT(B31:C31,E31)&gt;0,C31*C31*E31*E31,1)*D31*F31+F31</f>
        <v>102761472</v>
      </c>
      <c r="J31" s="20"/>
      <c r="K31" s="20"/>
      <c r="M31" s="20"/>
      <c r="N31" s="20"/>
    </row>
    <row r="32" spans="1:14" x14ac:dyDescent="0.25">
      <c r="A32" t="s">
        <v>51</v>
      </c>
      <c r="B32" s="2">
        <v>28</v>
      </c>
      <c r="C32">
        <v>1</v>
      </c>
      <c r="D32">
        <v>512</v>
      </c>
      <c r="E32" s="6">
        <v>28</v>
      </c>
      <c r="F32">
        <v>256</v>
      </c>
      <c r="G32" s="3">
        <f t="shared" ref="G32:G49" si="4">IF(COUNT(B32:C32,E32)&gt;0,C32*C32,1)*D32*F32+F32</f>
        <v>131328</v>
      </c>
      <c r="H32" s="1">
        <f t="shared" ref="H32:H49" si="5">IF(COUNT(B32:C32,E32)&gt;0,C32*C32*E32*E32,1)*D32*F32+F32</f>
        <v>102760704</v>
      </c>
      <c r="J32" s="20"/>
      <c r="K32" s="20"/>
      <c r="M32" s="20"/>
      <c r="N32" s="20"/>
    </row>
    <row r="33" spans="1:14" x14ac:dyDescent="0.25">
      <c r="B33" s="2">
        <v>30</v>
      </c>
      <c r="C33">
        <v>3</v>
      </c>
      <c r="D33">
        <v>256</v>
      </c>
      <c r="E33" s="6">
        <v>14</v>
      </c>
      <c r="F33">
        <v>256</v>
      </c>
      <c r="G33" s="3">
        <f t="shared" si="4"/>
        <v>590080</v>
      </c>
      <c r="H33" s="1">
        <f t="shared" si="5"/>
        <v>115605760</v>
      </c>
      <c r="J33" s="20"/>
      <c r="K33" s="20"/>
      <c r="M33" s="20"/>
      <c r="N33" s="20"/>
    </row>
    <row r="34" spans="1:14" x14ac:dyDescent="0.25">
      <c r="B34" s="2">
        <v>14</v>
      </c>
      <c r="C34">
        <v>1</v>
      </c>
      <c r="D34">
        <v>256</v>
      </c>
      <c r="E34" s="6">
        <v>14</v>
      </c>
      <c r="F34">
        <v>1024</v>
      </c>
      <c r="G34" s="3">
        <f t="shared" si="4"/>
        <v>263168</v>
      </c>
      <c r="H34" s="1">
        <f t="shared" si="5"/>
        <v>51381248</v>
      </c>
      <c r="J34" s="20"/>
      <c r="K34" s="20"/>
      <c r="M34" s="20"/>
      <c r="N34" s="20"/>
    </row>
    <row r="35" spans="1:14" x14ac:dyDescent="0.25">
      <c r="A35" t="s">
        <v>52</v>
      </c>
      <c r="B35" s="2">
        <v>14</v>
      </c>
      <c r="C35">
        <v>1</v>
      </c>
      <c r="D35">
        <v>1024</v>
      </c>
      <c r="E35" s="6">
        <v>14</v>
      </c>
      <c r="F35">
        <v>256</v>
      </c>
      <c r="G35" s="3">
        <f t="shared" si="4"/>
        <v>262400</v>
      </c>
      <c r="H35" s="1">
        <f t="shared" si="5"/>
        <v>51380480</v>
      </c>
      <c r="J35" s="20"/>
      <c r="K35" s="20"/>
      <c r="M35" s="20"/>
      <c r="N35" s="20"/>
    </row>
    <row r="36" spans="1:14" x14ac:dyDescent="0.25">
      <c r="B36" s="2">
        <v>14</v>
      </c>
      <c r="C36">
        <v>3</v>
      </c>
      <c r="D36">
        <v>256</v>
      </c>
      <c r="E36" s="6">
        <v>14</v>
      </c>
      <c r="F36">
        <v>256</v>
      </c>
      <c r="G36" s="3">
        <f t="shared" si="4"/>
        <v>590080</v>
      </c>
      <c r="H36" s="1">
        <f t="shared" si="5"/>
        <v>115605760</v>
      </c>
      <c r="J36" s="20"/>
      <c r="K36" s="20"/>
      <c r="M36" s="20"/>
      <c r="N36" s="20"/>
    </row>
    <row r="37" spans="1:14" x14ac:dyDescent="0.25">
      <c r="B37" s="2">
        <v>14</v>
      </c>
      <c r="C37">
        <v>1</v>
      </c>
      <c r="D37">
        <v>256</v>
      </c>
      <c r="E37" s="6">
        <v>14</v>
      </c>
      <c r="F37">
        <v>1024</v>
      </c>
      <c r="G37" s="3">
        <f t="shared" si="4"/>
        <v>263168</v>
      </c>
      <c r="H37" s="1">
        <f t="shared" si="5"/>
        <v>51381248</v>
      </c>
      <c r="J37" s="20"/>
      <c r="K37" s="20"/>
      <c r="M37" s="20"/>
      <c r="N37" s="20"/>
    </row>
    <row r="38" spans="1:14" x14ac:dyDescent="0.25">
      <c r="A38" t="s">
        <v>53</v>
      </c>
      <c r="B38" s="2">
        <v>14</v>
      </c>
      <c r="C38">
        <v>1</v>
      </c>
      <c r="D38">
        <v>1024</v>
      </c>
      <c r="E38" s="6">
        <v>14</v>
      </c>
      <c r="F38">
        <v>256</v>
      </c>
      <c r="G38" s="3">
        <f t="shared" si="4"/>
        <v>262400</v>
      </c>
      <c r="H38" s="1">
        <f t="shared" si="5"/>
        <v>51380480</v>
      </c>
      <c r="J38" s="20"/>
      <c r="K38" s="20"/>
      <c r="M38" s="20"/>
      <c r="N38" s="20"/>
    </row>
    <row r="39" spans="1:14" x14ac:dyDescent="0.25">
      <c r="B39" s="2">
        <v>14</v>
      </c>
      <c r="C39">
        <v>3</v>
      </c>
      <c r="D39">
        <v>256</v>
      </c>
      <c r="E39" s="6">
        <v>14</v>
      </c>
      <c r="F39">
        <v>256</v>
      </c>
      <c r="G39" s="3">
        <f t="shared" si="4"/>
        <v>590080</v>
      </c>
      <c r="H39" s="1">
        <f t="shared" si="5"/>
        <v>115605760</v>
      </c>
      <c r="J39" s="20"/>
      <c r="K39" s="20"/>
      <c r="M39" s="20"/>
      <c r="N39" s="20"/>
    </row>
    <row r="40" spans="1:14" x14ac:dyDescent="0.25">
      <c r="B40" s="2">
        <v>14</v>
      </c>
      <c r="C40">
        <v>1</v>
      </c>
      <c r="D40">
        <v>256</v>
      </c>
      <c r="E40" s="6">
        <v>14</v>
      </c>
      <c r="F40">
        <v>1024</v>
      </c>
      <c r="G40" s="3">
        <f t="shared" si="4"/>
        <v>263168</v>
      </c>
      <c r="H40" s="1">
        <f t="shared" si="5"/>
        <v>51381248</v>
      </c>
      <c r="J40" s="20"/>
      <c r="K40" s="20"/>
      <c r="M40" s="20"/>
      <c r="N40" s="20"/>
    </row>
    <row r="41" spans="1:14" x14ac:dyDescent="0.25">
      <c r="A41" t="s">
        <v>54</v>
      </c>
      <c r="B41" s="2">
        <v>14</v>
      </c>
      <c r="C41">
        <v>1</v>
      </c>
      <c r="D41">
        <v>1024</v>
      </c>
      <c r="E41" s="6">
        <v>14</v>
      </c>
      <c r="F41">
        <v>256</v>
      </c>
      <c r="G41" s="3">
        <f t="shared" si="4"/>
        <v>262400</v>
      </c>
      <c r="H41" s="1">
        <f t="shared" si="5"/>
        <v>51380480</v>
      </c>
      <c r="J41" s="20"/>
      <c r="K41" s="20"/>
      <c r="M41" s="20"/>
      <c r="N41" s="20"/>
    </row>
    <row r="42" spans="1:14" x14ac:dyDescent="0.25">
      <c r="B42" s="2">
        <v>14</v>
      </c>
      <c r="C42">
        <v>3</v>
      </c>
      <c r="D42">
        <v>256</v>
      </c>
      <c r="E42" s="6">
        <v>14</v>
      </c>
      <c r="F42">
        <v>256</v>
      </c>
      <c r="G42" s="3">
        <f t="shared" si="4"/>
        <v>590080</v>
      </c>
      <c r="H42" s="1">
        <f t="shared" si="5"/>
        <v>115605760</v>
      </c>
      <c r="J42" s="20"/>
      <c r="K42" s="20"/>
      <c r="M42" s="20"/>
      <c r="N42" s="20"/>
    </row>
    <row r="43" spans="1:14" x14ac:dyDescent="0.25">
      <c r="B43" s="2">
        <v>14</v>
      </c>
      <c r="C43">
        <v>1</v>
      </c>
      <c r="D43">
        <v>256</v>
      </c>
      <c r="E43" s="6">
        <v>14</v>
      </c>
      <c r="F43">
        <v>1024</v>
      </c>
      <c r="G43" s="3">
        <f t="shared" si="4"/>
        <v>263168</v>
      </c>
      <c r="H43" s="1">
        <f t="shared" si="5"/>
        <v>51381248</v>
      </c>
      <c r="J43" s="20"/>
      <c r="K43" s="20"/>
      <c r="M43" s="20"/>
      <c r="N43" s="20"/>
    </row>
    <row r="44" spans="1:14" x14ac:dyDescent="0.25">
      <c r="A44" t="s">
        <v>55</v>
      </c>
      <c r="B44" s="2">
        <v>14</v>
      </c>
      <c r="C44">
        <v>1</v>
      </c>
      <c r="D44">
        <v>1024</v>
      </c>
      <c r="E44" s="6">
        <v>14</v>
      </c>
      <c r="F44">
        <v>256</v>
      </c>
      <c r="G44" s="3">
        <f t="shared" si="4"/>
        <v>262400</v>
      </c>
      <c r="H44" s="1">
        <f t="shared" si="5"/>
        <v>51380480</v>
      </c>
      <c r="J44" s="20"/>
      <c r="K44" s="20"/>
      <c r="M44" s="20"/>
      <c r="N44" s="20"/>
    </row>
    <row r="45" spans="1:14" x14ac:dyDescent="0.25">
      <c r="B45" s="2">
        <v>14</v>
      </c>
      <c r="C45">
        <v>3</v>
      </c>
      <c r="D45">
        <v>256</v>
      </c>
      <c r="E45" s="6">
        <v>14</v>
      </c>
      <c r="F45">
        <v>256</v>
      </c>
      <c r="G45" s="3">
        <f t="shared" si="4"/>
        <v>590080</v>
      </c>
      <c r="H45" s="1">
        <f t="shared" si="5"/>
        <v>115605760</v>
      </c>
      <c r="J45" s="20"/>
      <c r="K45" s="20"/>
      <c r="M45" s="20"/>
      <c r="N45" s="20"/>
    </row>
    <row r="46" spans="1:14" x14ac:dyDescent="0.25">
      <c r="B46" s="2">
        <v>14</v>
      </c>
      <c r="C46">
        <v>1</v>
      </c>
      <c r="D46">
        <v>256</v>
      </c>
      <c r="E46" s="6">
        <v>14</v>
      </c>
      <c r="F46">
        <v>1024</v>
      </c>
      <c r="G46" s="3">
        <f t="shared" si="4"/>
        <v>263168</v>
      </c>
      <c r="H46" s="1">
        <f t="shared" si="5"/>
        <v>51381248</v>
      </c>
      <c r="J46" s="20"/>
      <c r="K46" s="20"/>
      <c r="M46" s="20"/>
      <c r="N46" s="20"/>
    </row>
    <row r="47" spans="1:14" x14ac:dyDescent="0.25">
      <c r="A47" t="s">
        <v>56</v>
      </c>
      <c r="B47" s="2">
        <v>14</v>
      </c>
      <c r="C47">
        <v>1</v>
      </c>
      <c r="D47">
        <v>1024</v>
      </c>
      <c r="E47" s="6">
        <v>14</v>
      </c>
      <c r="F47">
        <v>256</v>
      </c>
      <c r="G47" s="3">
        <f t="shared" si="4"/>
        <v>262400</v>
      </c>
      <c r="H47" s="1">
        <f t="shared" si="5"/>
        <v>51380480</v>
      </c>
      <c r="J47" s="20"/>
      <c r="K47" s="20"/>
      <c r="M47" s="20"/>
      <c r="N47" s="20"/>
    </row>
    <row r="48" spans="1:14" x14ac:dyDescent="0.25">
      <c r="B48" s="2">
        <v>14</v>
      </c>
      <c r="C48">
        <v>3</v>
      </c>
      <c r="D48">
        <v>256</v>
      </c>
      <c r="E48" s="6">
        <v>14</v>
      </c>
      <c r="F48">
        <v>256</v>
      </c>
      <c r="G48" s="3">
        <f t="shared" si="4"/>
        <v>590080</v>
      </c>
      <c r="H48" s="1">
        <f t="shared" si="5"/>
        <v>115605760</v>
      </c>
      <c r="J48" s="20"/>
      <c r="K48" s="20"/>
      <c r="M48" s="20"/>
      <c r="N48" s="20"/>
    </row>
    <row r="49" spans="1:14" x14ac:dyDescent="0.25">
      <c r="A49" s="4"/>
      <c r="B49" s="5">
        <v>14</v>
      </c>
      <c r="C49" s="4">
        <v>1</v>
      </c>
      <c r="D49" s="4">
        <v>256</v>
      </c>
      <c r="E49" s="4">
        <v>14</v>
      </c>
      <c r="F49" s="21">
        <v>1024</v>
      </c>
      <c r="G49" s="3">
        <f t="shared" si="4"/>
        <v>263168</v>
      </c>
      <c r="H49" s="1">
        <f t="shared" si="5"/>
        <v>51381248</v>
      </c>
      <c r="J49" s="20"/>
      <c r="K49" s="20"/>
      <c r="M49" s="20"/>
      <c r="N49" s="20"/>
    </row>
    <row r="50" spans="1:14" x14ac:dyDescent="0.25">
      <c r="A50" t="s">
        <v>30</v>
      </c>
      <c r="B50" s="2">
        <v>14</v>
      </c>
      <c r="E50">
        <v>2</v>
      </c>
      <c r="F50">
        <v>1024</v>
      </c>
      <c r="G50" s="3"/>
      <c r="H50" s="1">
        <f>((B50/E50)*(B50/E50)*E50*E50/2)*F50</f>
        <v>100352</v>
      </c>
      <c r="M50" s="20"/>
      <c r="N50" s="20"/>
    </row>
    <row r="51" spans="1:14" x14ac:dyDescent="0.25">
      <c r="A51" t="s">
        <v>1</v>
      </c>
      <c r="B51" s="2"/>
      <c r="D51">
        <v>2048</v>
      </c>
      <c r="F51">
        <v>1024</v>
      </c>
      <c r="G51" s="3">
        <f>IF(COUNT(B51:C51,E51)&gt;0,C51*C51,1)*D51*F51+F51</f>
        <v>2098176</v>
      </c>
      <c r="H51" s="1">
        <f>IF(COUNT(B51:C51,E51)&gt;0,C51*C51*E51*E51,1)*D51*F51+F51</f>
        <v>2098176</v>
      </c>
      <c r="J51" t="s">
        <v>17</v>
      </c>
      <c r="K51" t="s">
        <v>18</v>
      </c>
      <c r="M51" s="20"/>
      <c r="N51" s="20"/>
    </row>
    <row r="52" spans="1:14" x14ac:dyDescent="0.25">
      <c r="A52" s="4" t="s">
        <v>12</v>
      </c>
      <c r="B52" s="5"/>
      <c r="C52" s="4"/>
      <c r="D52" s="4">
        <f>F51</f>
        <v>1024</v>
      </c>
      <c r="E52" s="4"/>
      <c r="F52" s="21">
        <v>1001</v>
      </c>
      <c r="G52" s="3">
        <f>IF(COUNT(B52:C52,E52)&gt;0,C52*C52,1)*D52*F52+F52</f>
        <v>1026025</v>
      </c>
      <c r="H52" s="1">
        <f>IF(COUNT(B52:C52,E52)&gt;0,C52*C52*E52*E52,1)*D52*F52+F52</f>
        <v>1026025</v>
      </c>
      <c r="J52" s="1">
        <f>SUM(G31:G52)</f>
        <v>10212329</v>
      </c>
      <c r="K52" s="1">
        <f>SUM(H31:H52)</f>
        <v>1467571177</v>
      </c>
      <c r="M52" s="20"/>
      <c r="N52" s="20"/>
    </row>
    <row r="53" spans="1:14" x14ac:dyDescent="0.25">
      <c r="A53" s="4" t="s">
        <v>57</v>
      </c>
      <c r="B53" s="5">
        <v>14</v>
      </c>
      <c r="C53" s="4">
        <v>1</v>
      </c>
      <c r="D53" s="4">
        <v>1024</v>
      </c>
      <c r="E53" s="4">
        <v>7</v>
      </c>
      <c r="F53" s="21">
        <v>2048</v>
      </c>
      <c r="G53" s="3">
        <f t="shared" ref="G53" si="6">IF(COUNT(B53:C53,E53)&gt;0,C53*C53,1)*D53*F53+F53</f>
        <v>2099200</v>
      </c>
      <c r="H53" s="1">
        <f t="shared" ref="H53" si="7">IF(COUNT(B53:C53,E53)&gt;0,C53*C53*E53*E53,1)*D53*F53+F53</f>
        <v>102762496</v>
      </c>
      <c r="J53" s="20"/>
      <c r="K53" s="20"/>
      <c r="M53" s="20"/>
      <c r="N53" s="20"/>
    </row>
    <row r="54" spans="1:14" x14ac:dyDescent="0.25">
      <c r="A54" t="s">
        <v>58</v>
      </c>
      <c r="B54" s="2">
        <v>14</v>
      </c>
      <c r="C54">
        <v>1</v>
      </c>
      <c r="D54">
        <v>1024</v>
      </c>
      <c r="E54" s="6">
        <v>14</v>
      </c>
      <c r="F54">
        <v>512</v>
      </c>
      <c r="G54" s="3">
        <f t="shared" ref="G54:G62" si="8">IF(COUNT(B54:C54,E54)&gt;0,C54*C54,1)*D54*F54+F54</f>
        <v>524800</v>
      </c>
      <c r="H54" s="1">
        <f t="shared" ref="H54:H62" si="9">IF(COUNT(B54:C54,E54)&gt;0,C54*C54*E54*E54,1)*D54*F54+F54</f>
        <v>102760960</v>
      </c>
      <c r="J54" s="20"/>
      <c r="K54" s="20"/>
      <c r="M54" s="20"/>
      <c r="N54" s="20"/>
    </row>
    <row r="55" spans="1:14" x14ac:dyDescent="0.25">
      <c r="B55" s="2">
        <v>16</v>
      </c>
      <c r="C55">
        <v>3</v>
      </c>
      <c r="D55">
        <v>512</v>
      </c>
      <c r="E55" s="6">
        <v>7</v>
      </c>
      <c r="F55">
        <v>512</v>
      </c>
      <c r="G55" s="3">
        <f t="shared" si="8"/>
        <v>2359808</v>
      </c>
      <c r="H55" s="1">
        <f t="shared" si="9"/>
        <v>115606016</v>
      </c>
      <c r="J55" s="20"/>
      <c r="K55" s="20"/>
      <c r="M55" s="20"/>
      <c r="N55" s="20"/>
    </row>
    <row r="56" spans="1:14" x14ac:dyDescent="0.25">
      <c r="B56" s="2">
        <v>7</v>
      </c>
      <c r="C56">
        <v>1</v>
      </c>
      <c r="D56">
        <v>512</v>
      </c>
      <c r="E56" s="6">
        <v>7</v>
      </c>
      <c r="F56">
        <v>2048</v>
      </c>
      <c r="G56" s="3">
        <f t="shared" si="8"/>
        <v>1050624</v>
      </c>
      <c r="H56" s="1">
        <f t="shared" si="9"/>
        <v>51382272</v>
      </c>
      <c r="J56" s="20"/>
      <c r="K56" s="20"/>
      <c r="M56" s="20"/>
      <c r="N56" s="20"/>
    </row>
    <row r="57" spans="1:14" x14ac:dyDescent="0.25">
      <c r="A57" t="s">
        <v>59</v>
      </c>
      <c r="B57" s="2">
        <v>7</v>
      </c>
      <c r="C57">
        <v>1</v>
      </c>
      <c r="D57">
        <v>1024</v>
      </c>
      <c r="E57" s="6">
        <v>7</v>
      </c>
      <c r="F57">
        <v>512</v>
      </c>
      <c r="G57" s="3">
        <f t="shared" si="8"/>
        <v>524800</v>
      </c>
      <c r="H57" s="1">
        <f t="shared" si="9"/>
        <v>25690624</v>
      </c>
      <c r="J57" s="20"/>
      <c r="K57" s="20"/>
      <c r="M57" s="20"/>
      <c r="N57" s="20"/>
    </row>
    <row r="58" spans="1:14" x14ac:dyDescent="0.25">
      <c r="B58" s="2">
        <v>7</v>
      </c>
      <c r="C58">
        <v>3</v>
      </c>
      <c r="D58">
        <v>512</v>
      </c>
      <c r="E58" s="6">
        <v>7</v>
      </c>
      <c r="F58">
        <v>512</v>
      </c>
      <c r="G58" s="3">
        <f t="shared" si="8"/>
        <v>2359808</v>
      </c>
      <c r="H58" s="1">
        <f t="shared" si="9"/>
        <v>115606016</v>
      </c>
      <c r="J58" s="20"/>
      <c r="K58" s="20"/>
      <c r="M58" s="20"/>
      <c r="N58" s="20"/>
    </row>
    <row r="59" spans="1:14" x14ac:dyDescent="0.25">
      <c r="B59" s="2">
        <v>7</v>
      </c>
      <c r="C59">
        <v>1</v>
      </c>
      <c r="D59">
        <v>512</v>
      </c>
      <c r="E59" s="6">
        <v>7</v>
      </c>
      <c r="F59">
        <v>2048</v>
      </c>
      <c r="G59" s="3">
        <f t="shared" si="8"/>
        <v>1050624</v>
      </c>
      <c r="H59" s="1">
        <f t="shared" si="9"/>
        <v>51382272</v>
      </c>
      <c r="J59" s="20"/>
      <c r="K59" s="20"/>
      <c r="M59" s="20"/>
      <c r="N59" s="20"/>
    </row>
    <row r="60" spans="1:14" x14ac:dyDescent="0.25">
      <c r="A60" t="s">
        <v>60</v>
      </c>
      <c r="B60" s="2">
        <v>7</v>
      </c>
      <c r="C60">
        <v>1</v>
      </c>
      <c r="D60">
        <v>1024</v>
      </c>
      <c r="E60" s="6">
        <v>7</v>
      </c>
      <c r="F60">
        <v>512</v>
      </c>
      <c r="G60" s="3">
        <f t="shared" si="8"/>
        <v>524800</v>
      </c>
      <c r="H60" s="1">
        <f t="shared" si="9"/>
        <v>25690624</v>
      </c>
      <c r="J60" s="20"/>
      <c r="K60" s="20"/>
      <c r="M60" s="20"/>
      <c r="N60" s="20"/>
    </row>
    <row r="61" spans="1:14" x14ac:dyDescent="0.25">
      <c r="B61" s="2">
        <v>7</v>
      </c>
      <c r="C61">
        <v>3</v>
      </c>
      <c r="D61">
        <v>512</v>
      </c>
      <c r="E61" s="6">
        <v>7</v>
      </c>
      <c r="F61">
        <v>512</v>
      </c>
      <c r="G61" s="3">
        <f t="shared" si="8"/>
        <v>2359808</v>
      </c>
      <c r="H61" s="1">
        <f t="shared" si="9"/>
        <v>115606016</v>
      </c>
      <c r="J61" s="20"/>
      <c r="K61" s="20"/>
      <c r="M61" s="20"/>
      <c r="N61" s="20"/>
    </row>
    <row r="62" spans="1:14" x14ac:dyDescent="0.25">
      <c r="A62" s="4"/>
      <c r="B62" s="5">
        <v>7</v>
      </c>
      <c r="C62" s="4">
        <v>1</v>
      </c>
      <c r="D62" s="4">
        <v>512</v>
      </c>
      <c r="E62" s="4">
        <v>7</v>
      </c>
      <c r="F62" s="21">
        <v>2048</v>
      </c>
      <c r="G62" s="3">
        <f t="shared" si="8"/>
        <v>1050624</v>
      </c>
      <c r="H62" s="1">
        <f t="shared" si="9"/>
        <v>51382272</v>
      </c>
      <c r="J62" s="20"/>
      <c r="K62" s="20"/>
      <c r="M62" s="20"/>
      <c r="N62" s="20"/>
    </row>
    <row r="63" spans="1:14" x14ac:dyDescent="0.25">
      <c r="A63" t="s">
        <v>30</v>
      </c>
      <c r="B63" s="2">
        <v>7</v>
      </c>
      <c r="E63">
        <v>1</v>
      </c>
      <c r="F63">
        <v>2048</v>
      </c>
      <c r="G63" s="3"/>
      <c r="H63" s="1">
        <f>((B63/E63)*(B63/E63)*E63*E63/2)*F63</f>
        <v>50176</v>
      </c>
      <c r="J63" t="s">
        <v>19</v>
      </c>
      <c r="K63" t="s">
        <v>20</v>
      </c>
      <c r="M63" t="s">
        <v>23</v>
      </c>
      <c r="N63" s="20"/>
    </row>
    <row r="64" spans="1:14" x14ac:dyDescent="0.25">
      <c r="A64" t="s">
        <v>13</v>
      </c>
      <c r="B64" s="2"/>
      <c r="D64">
        <f>F63</f>
        <v>2048</v>
      </c>
      <c r="F64">
        <v>1001</v>
      </c>
      <c r="G64" s="3">
        <f>IF(COUNT(B64:C64,E64)&gt;0,C64*C64,1)*D64*F64+F64</f>
        <v>2051049</v>
      </c>
      <c r="H64" s="1">
        <f>IF(COUNT(B64:C64,E64)&gt;0,C64*C64*E64*E64,1)*D64*F64+F64</f>
        <v>2051049</v>
      </c>
      <c r="J64" s="1">
        <f>SUM(G53:G64)</f>
        <v>15955945</v>
      </c>
      <c r="K64" s="1">
        <f>SUM(H53:H64)</f>
        <v>759970793</v>
      </c>
      <c r="M64" s="1">
        <f>SUM(G53:G64,G31:G49,G4:G27)</f>
        <v>24483945</v>
      </c>
      <c r="N64" s="1">
        <f>SUM(H53:H64,H31:H49,H4:H27)</f>
        <v>4037883817</v>
      </c>
    </row>
    <row r="65" spans="1:12" x14ac:dyDescent="0.25">
      <c r="A65" s="8" t="s">
        <v>14</v>
      </c>
      <c r="B65" s="2"/>
      <c r="F65" t="s">
        <v>31</v>
      </c>
      <c r="G65" s="3">
        <f>SUM(G4:G64)</f>
        <v>30732347</v>
      </c>
      <c r="H65" s="1">
        <f>SUM(H4:H64)</f>
        <v>4044633979</v>
      </c>
    </row>
    <row r="66" spans="1:12" x14ac:dyDescent="0.25">
      <c r="A66" s="7"/>
      <c r="B66" s="7"/>
      <c r="F66" s="7"/>
      <c r="G66" s="7"/>
    </row>
    <row r="67" spans="1:12" x14ac:dyDescent="0.25">
      <c r="A67" s="7"/>
      <c r="B67" s="7"/>
      <c r="F67" s="7"/>
      <c r="G67" s="7"/>
    </row>
    <row r="68" spans="1:12" x14ac:dyDescent="0.25">
      <c r="A68" s="7"/>
      <c r="B68" s="7"/>
      <c r="F68" s="7"/>
      <c r="G68" s="7"/>
    </row>
    <row r="69" spans="1:12" x14ac:dyDescent="0.25">
      <c r="A69" s="7"/>
      <c r="B69" s="7"/>
      <c r="F69" s="7"/>
      <c r="G69" s="7"/>
      <c r="H69" s="1"/>
      <c r="I69" s="1"/>
      <c r="J69" s="1">
        <f>M64</f>
        <v>24483945</v>
      </c>
      <c r="K69" s="1">
        <f>N64</f>
        <v>4037883817</v>
      </c>
      <c r="L69" t="s">
        <v>34</v>
      </c>
    </row>
    <row r="70" spans="1:12" x14ac:dyDescent="0.25">
      <c r="A70" s="7"/>
      <c r="B70" s="7"/>
      <c r="F70" s="7"/>
      <c r="G70" s="7"/>
      <c r="H70" s="1"/>
      <c r="I70" s="1"/>
      <c r="J70" s="1">
        <f>J64+J52+J30</f>
        <v>30732347</v>
      </c>
      <c r="K70" s="1">
        <f>K64+K52+K30</f>
        <v>4044633979</v>
      </c>
      <c r="L70" t="s">
        <v>33</v>
      </c>
    </row>
    <row r="71" spans="1:12" x14ac:dyDescent="0.25">
      <c r="A71" s="7"/>
      <c r="B71" s="7"/>
      <c r="F71" s="7"/>
      <c r="G71" s="7"/>
    </row>
    <row r="72" spans="1:12" x14ac:dyDescent="0.25">
      <c r="A72" s="7"/>
      <c r="B72" s="7"/>
      <c r="G72" t="s">
        <v>62</v>
      </c>
      <c r="J72" s="27">
        <f>J70/J69-1</f>
        <v>0.25520405310500416</v>
      </c>
      <c r="K72" s="27">
        <f>K70/K69-1</f>
        <v>1.6717078316075273E-3</v>
      </c>
    </row>
  </sheetData>
  <mergeCells count="3">
    <mergeCell ref="A1:C1"/>
    <mergeCell ref="J4:K4"/>
    <mergeCell ref="M4:N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="85" zoomScaleNormal="85" workbookViewId="0">
      <selection activeCell="H27" sqref="H27"/>
    </sheetView>
  </sheetViews>
  <sheetFormatPr defaultRowHeight="15" x14ac:dyDescent="0.25"/>
  <cols>
    <col min="1" max="1" width="12.42578125" customWidth="1"/>
    <col min="2" max="2" width="14.5703125" style="2" customWidth="1"/>
    <col min="3" max="3" width="10.140625" customWidth="1"/>
    <col min="4" max="4" width="12.5703125" bestFit="1" customWidth="1"/>
    <col min="5" max="5" width="15.5703125" customWidth="1"/>
    <col min="6" max="6" width="13.140625" customWidth="1"/>
    <col min="7" max="7" width="15.7109375" style="2" customWidth="1"/>
    <col min="8" max="8" width="16.42578125" customWidth="1"/>
    <col min="10" max="10" width="13.5703125" customWidth="1"/>
    <col min="11" max="11" width="13.7109375" customWidth="1"/>
    <col min="12" max="12" width="6.7109375" customWidth="1"/>
    <col min="13" max="13" width="10.140625" bestFit="1" customWidth="1"/>
    <col min="14" max="14" width="11.140625" bestFit="1" customWidth="1"/>
  </cols>
  <sheetData>
    <row r="1" spans="1:14" x14ac:dyDescent="0.25">
      <c r="A1" s="48" t="s">
        <v>32</v>
      </c>
      <c r="B1" s="48"/>
      <c r="C1" s="48"/>
      <c r="D1" s="10" t="s">
        <v>24</v>
      </c>
      <c r="E1" s="11">
        <v>18</v>
      </c>
      <c r="G1" s="3"/>
      <c r="H1" s="1"/>
    </row>
    <row r="2" spans="1:14" x14ac:dyDescent="0.25">
      <c r="D2" t="s">
        <v>8</v>
      </c>
      <c r="F2" t="s">
        <v>9</v>
      </c>
      <c r="G2" s="3"/>
      <c r="H2" s="1"/>
    </row>
    <row r="3" spans="1:14" x14ac:dyDescent="0.25">
      <c r="A3" s="4"/>
      <c r="B3" s="5" t="s">
        <v>7</v>
      </c>
      <c r="C3" s="4" t="s">
        <v>0</v>
      </c>
      <c r="D3" s="4" t="s">
        <v>4</v>
      </c>
      <c r="E3" s="4" t="s">
        <v>5</v>
      </c>
      <c r="F3" s="4" t="s">
        <v>6</v>
      </c>
      <c r="G3" s="9" t="s">
        <v>2</v>
      </c>
      <c r="H3" s="12" t="s">
        <v>3</v>
      </c>
      <c r="I3" s="6"/>
    </row>
    <row r="4" spans="1:14" x14ac:dyDescent="0.25">
      <c r="A4" t="s">
        <v>25</v>
      </c>
      <c r="B4" s="2">
        <v>34</v>
      </c>
      <c r="C4">
        <v>3</v>
      </c>
      <c r="D4">
        <v>3</v>
      </c>
      <c r="E4">
        <v>32</v>
      </c>
      <c r="F4">
        <v>16</v>
      </c>
      <c r="G4" s="3">
        <f>IF(COUNT(B4:C4,E4)&gt;0,C4*C4,1)*D4*F4+F4</f>
        <v>448</v>
      </c>
      <c r="H4" s="1">
        <f>IF(COUNT(B4:C4,E4)&gt;0,C4*C4*E4*E4,1)*D4*F4+F4</f>
        <v>442384</v>
      </c>
      <c r="J4" s="49" t="s">
        <v>81</v>
      </c>
      <c r="K4" s="49"/>
      <c r="M4" s="49" t="s">
        <v>82</v>
      </c>
      <c r="N4" s="49"/>
    </row>
    <row r="5" spans="1:14" x14ac:dyDescent="0.25">
      <c r="A5" t="s">
        <v>26</v>
      </c>
      <c r="B5" s="2">
        <v>34</v>
      </c>
      <c r="C5">
        <v>3</v>
      </c>
      <c r="D5">
        <v>16</v>
      </c>
      <c r="E5">
        <v>32</v>
      </c>
      <c r="F5">
        <v>16</v>
      </c>
      <c r="G5" s="3">
        <f>IF(COUNT(B5:C5,E5)&gt;0,C5*C5*(2*$E$1),1)*D5*F5+F5*(2*$E$1)</f>
        <v>83520</v>
      </c>
      <c r="H5" s="1">
        <f>IF(COUNT(B5:C5,E5)&gt;0,C5*C5*E5*E5*(2*$E$1),1)*D5*F5+F5*(2*$E$1)+E5*E5*F5*(2*$E$1)</f>
        <v>85525056</v>
      </c>
    </row>
    <row r="6" spans="1:14" x14ac:dyDescent="0.25">
      <c r="A6" t="s">
        <v>30</v>
      </c>
      <c r="B6" s="2">
        <f>E5</f>
        <v>32</v>
      </c>
      <c r="D6">
        <f>F5</f>
        <v>16</v>
      </c>
      <c r="E6">
        <v>4</v>
      </c>
      <c r="F6">
        <f>F5</f>
        <v>16</v>
      </c>
      <c r="G6" s="3"/>
      <c r="H6" s="1">
        <f>((B6/E6)*(B6/E6)*E6*E6)*F6</f>
        <v>16384</v>
      </c>
    </row>
    <row r="7" spans="1:14" x14ac:dyDescent="0.25">
      <c r="A7" t="s">
        <v>10</v>
      </c>
      <c r="D7">
        <f>E6*E6*F6</f>
        <v>256</v>
      </c>
      <c r="F7">
        <v>64</v>
      </c>
      <c r="G7" s="3">
        <f>IF(COUNT(B7:C7,E7)&gt;0,C7*C7,1)*D7*F7+F7</f>
        <v>16448</v>
      </c>
      <c r="H7" s="1">
        <f>IF(COUNT(B7:C7,E7)&gt;0,C7*C7*E7*E7,1)*D7*F7+F7</f>
        <v>16448</v>
      </c>
      <c r="J7" t="s">
        <v>15</v>
      </c>
      <c r="K7" t="s">
        <v>16</v>
      </c>
    </row>
    <row r="8" spans="1:14" x14ac:dyDescent="0.25">
      <c r="A8" t="s">
        <v>11</v>
      </c>
      <c r="D8">
        <f>F7</f>
        <v>64</v>
      </c>
      <c r="F8">
        <v>10</v>
      </c>
      <c r="G8" s="3">
        <f>IF(COUNT(B8:C8,E8)&gt;0,C8*C8,1)*D8*F8+F8</f>
        <v>650</v>
      </c>
      <c r="H8" s="1">
        <f>IF(COUNT(B8:C8,E8)&gt;0,C8*C8*E8*E8,1)*D8*F8+F8</f>
        <v>650</v>
      </c>
      <c r="J8" s="1">
        <f>SUM(G4:G8)</f>
        <v>101066</v>
      </c>
      <c r="K8" s="1">
        <f>SUM(H4:H8)</f>
        <v>86000922</v>
      </c>
    </row>
    <row r="9" spans="1:14" x14ac:dyDescent="0.25">
      <c r="A9" t="s">
        <v>29</v>
      </c>
      <c r="B9" s="2">
        <v>34</v>
      </c>
      <c r="C9">
        <v>3</v>
      </c>
      <c r="D9">
        <v>16</v>
      </c>
      <c r="E9">
        <v>16</v>
      </c>
      <c r="F9">
        <v>32</v>
      </c>
      <c r="G9" s="3">
        <f>IF(COUNT(B9:C9,E9)&gt;0,C9*C9,1)*D9*F9+F9</f>
        <v>4640</v>
      </c>
      <c r="H9" s="1">
        <f>IF(COUNT(B9:C9,E9)&gt;0,C9*C9*E9*E9,1)*D9*F9+F9+E9*E9*F9</f>
        <v>1187872</v>
      </c>
    </row>
    <row r="10" spans="1:14" x14ac:dyDescent="0.25">
      <c r="A10" t="s">
        <v>27</v>
      </c>
      <c r="B10" s="2">
        <v>18</v>
      </c>
      <c r="C10">
        <v>3</v>
      </c>
      <c r="D10">
        <v>32</v>
      </c>
      <c r="E10">
        <v>16</v>
      </c>
      <c r="F10">
        <v>32</v>
      </c>
      <c r="G10" s="3">
        <f>IF(COUNT(B10:C10,E10)&gt;0,C10*C10*(2*$E$1-1),1)*D10*F10+F10*(2*$E$1-1)</f>
        <v>323680</v>
      </c>
      <c r="H10" s="1">
        <f>IF(COUNT(B10:C10,E10)&gt;0,C10*C10*E10*E10*(2*$E$1-1),1)*D10*F10+F10*(2*$E$1-1)+E10*E10*F10*(2*$E$1-1)</f>
        <v>82863200</v>
      </c>
    </row>
    <row r="11" spans="1:14" x14ac:dyDescent="0.25">
      <c r="A11" t="s">
        <v>30</v>
      </c>
      <c r="B11" s="2">
        <f>E10</f>
        <v>16</v>
      </c>
      <c r="E11">
        <v>2</v>
      </c>
      <c r="F11">
        <f>F10</f>
        <v>32</v>
      </c>
      <c r="G11" s="3"/>
      <c r="H11" s="1">
        <f>((B11/E11)*(B11/E11)*E11*E11)*F11</f>
        <v>8192</v>
      </c>
    </row>
    <row r="12" spans="1:14" x14ac:dyDescent="0.25">
      <c r="A12" t="s">
        <v>1</v>
      </c>
      <c r="D12">
        <f>E11*E11*F11</f>
        <v>128</v>
      </c>
      <c r="F12">
        <v>64</v>
      </c>
      <c r="G12" s="3">
        <f>IF(COUNT(B12:C12,E12)&gt;0,C12*C12,1)*D12*F12+F12</f>
        <v>8256</v>
      </c>
      <c r="H12" s="1">
        <f>IF(COUNT(B12:C12,E12)&gt;0,C12*C12*E12*E12,1)*D12*F12+F12</f>
        <v>8256</v>
      </c>
      <c r="J12" t="s">
        <v>17</v>
      </c>
      <c r="K12" t="s">
        <v>18</v>
      </c>
    </row>
    <row r="13" spans="1:14" x14ac:dyDescent="0.25">
      <c r="A13" t="s">
        <v>12</v>
      </c>
      <c r="D13">
        <f>F12</f>
        <v>64</v>
      </c>
      <c r="F13">
        <v>10</v>
      </c>
      <c r="G13" s="3">
        <f>IF(COUNT(B13:C13,E13)&gt;0,C13*C13,1)*D13*F13+F13</f>
        <v>650</v>
      </c>
      <c r="H13" s="1">
        <f>IF(COUNT(B13:C13,E13)&gt;0,C13*C13*E13*E13,1)*D13*F13+F13</f>
        <v>650</v>
      </c>
      <c r="J13" s="1">
        <f>SUM(G9:G13)</f>
        <v>337226</v>
      </c>
      <c r="K13" s="1">
        <f>SUM(H9:H13)</f>
        <v>84068170</v>
      </c>
    </row>
    <row r="14" spans="1:14" x14ac:dyDescent="0.25">
      <c r="A14" t="s">
        <v>29</v>
      </c>
      <c r="B14" s="2">
        <v>18</v>
      </c>
      <c r="C14">
        <v>3</v>
      </c>
      <c r="D14">
        <v>32</v>
      </c>
      <c r="E14">
        <v>8</v>
      </c>
      <c r="F14">
        <v>64</v>
      </c>
      <c r="G14" s="3">
        <f>IF(COUNT(B14:C14,E14)&gt;0,C14*C14,1)*D14*F14+F14</f>
        <v>18496</v>
      </c>
      <c r="H14" s="1">
        <f>IF(COUNT(B14:C14,E14)&gt;0,C14*C14*E14*E14,1)*D14*F14+F14+E14*E14*F14</f>
        <v>1183808</v>
      </c>
    </row>
    <row r="15" spans="1:14" x14ac:dyDescent="0.25">
      <c r="A15" t="s">
        <v>28</v>
      </c>
      <c r="B15" s="2">
        <v>10</v>
      </c>
      <c r="C15">
        <v>3</v>
      </c>
      <c r="D15">
        <v>64</v>
      </c>
      <c r="E15">
        <v>8</v>
      </c>
      <c r="F15">
        <v>64</v>
      </c>
      <c r="G15" s="3">
        <f>IF(COUNT(B15:C15,E15)&gt;0,C15*C15*(2*$E$1-1),1)*D15*F15+F15*(2*$E$1-1)</f>
        <v>1292480</v>
      </c>
      <c r="H15" s="1">
        <f>IF(COUNT(B15:C15,E15)&gt;0,C15*C15*E15*E15*(2*$E$1-1),1)*D15*F15+F15*(2*$E$1-1)+E15*E15*F15*(2*$E$1-1)</f>
        <v>82720960</v>
      </c>
    </row>
    <row r="16" spans="1:14" x14ac:dyDescent="0.25">
      <c r="A16" t="s">
        <v>30</v>
      </c>
      <c r="B16" s="2">
        <f>E15</f>
        <v>8</v>
      </c>
      <c r="E16">
        <v>1</v>
      </c>
      <c r="F16">
        <f>F15</f>
        <v>64</v>
      </c>
      <c r="G16" s="3"/>
      <c r="H16" s="1">
        <f>((B16/E16)*(B16/E16)+1)*F16</f>
        <v>4160</v>
      </c>
      <c r="J16" t="s">
        <v>19</v>
      </c>
      <c r="K16" t="s">
        <v>20</v>
      </c>
      <c r="M16" t="s">
        <v>23</v>
      </c>
    </row>
    <row r="17" spans="1:14" x14ac:dyDescent="0.25">
      <c r="A17" t="s">
        <v>13</v>
      </c>
      <c r="D17">
        <f>F15</f>
        <v>64</v>
      </c>
      <c r="F17">
        <v>10</v>
      </c>
      <c r="G17" s="3">
        <f>IF(COUNT(B17:C17,E17)&gt;0,C17*C17,1)*D17*F17+F17</f>
        <v>650</v>
      </c>
      <c r="H17" s="1">
        <f>IF(COUNT(B17:C17,E17)&gt;0,C17*C17*E17*E17,1)*D17*F17+F17</f>
        <v>650</v>
      </c>
      <c r="J17" s="1">
        <f>SUM(G14:G17)</f>
        <v>1311626</v>
      </c>
      <c r="K17" s="1">
        <f>SUM(H14:H17)</f>
        <v>83909578</v>
      </c>
      <c r="M17" s="1">
        <f>SUM(G14:G17,G9:G10,G4:G5)</f>
        <v>1723914</v>
      </c>
      <c r="N17" s="1">
        <f>SUM(H14:H17,H9:H10,H4:H5)</f>
        <v>253928090</v>
      </c>
    </row>
    <row r="18" spans="1:14" x14ac:dyDescent="0.25">
      <c r="A18" s="8" t="s">
        <v>14</v>
      </c>
      <c r="F18" t="s">
        <v>31</v>
      </c>
      <c r="G18" s="3">
        <f>SUM(G4:G17)</f>
        <v>1749918</v>
      </c>
      <c r="H18" s="1">
        <f>SUM(H4:H17)</f>
        <v>253978670</v>
      </c>
    </row>
    <row r="22" spans="1:14" x14ac:dyDescent="0.25">
      <c r="H22" s="1"/>
      <c r="I22" s="1"/>
      <c r="J22" s="1">
        <f>M17</f>
        <v>1723914</v>
      </c>
      <c r="K22" s="1">
        <f>N17</f>
        <v>253928090</v>
      </c>
      <c r="L22" t="s">
        <v>34</v>
      </c>
    </row>
    <row r="23" spans="1:14" x14ac:dyDescent="0.25">
      <c r="H23" s="1"/>
      <c r="I23" s="1"/>
      <c r="J23" s="1">
        <f>J17+J13+J8</f>
        <v>1749918</v>
      </c>
      <c r="K23" s="1">
        <f>K17+K13+K8</f>
        <v>253978670</v>
      </c>
      <c r="L23" t="s">
        <v>33</v>
      </c>
    </row>
    <row r="25" spans="1:14" x14ac:dyDescent="0.25">
      <c r="J25" s="27">
        <f>J23/J22-1</f>
        <v>1.5084279146175605E-2</v>
      </c>
      <c r="K25" s="27">
        <f>K23/K22-1</f>
        <v>1.9919025106673871E-4</v>
      </c>
    </row>
    <row r="50" spans="2:2" x14ac:dyDescent="0.25">
      <c r="B50" s="2" t="s">
        <v>83</v>
      </c>
    </row>
  </sheetData>
  <mergeCells count="3">
    <mergeCell ref="A1:C1"/>
    <mergeCell ref="J4:K4"/>
    <mergeCell ref="M4:N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8C7E-930A-4AEF-AC7C-0EE1E8EA9D12}">
  <dimension ref="A1:N18"/>
  <sheetViews>
    <sheetView zoomScaleNormal="100" workbookViewId="0">
      <selection activeCell="F27" sqref="F27"/>
    </sheetView>
  </sheetViews>
  <sheetFormatPr defaultRowHeight="15" x14ac:dyDescent="0.25"/>
  <cols>
    <col min="4" max="4" width="9.140625" customWidth="1"/>
    <col min="5" max="5" width="14.28515625" bestFit="1" customWidth="1"/>
    <col min="6" max="6" width="11.5703125" bestFit="1" customWidth="1"/>
    <col min="7" max="7" width="13.7109375" bestFit="1" customWidth="1"/>
    <col min="8" max="8" width="12.140625" bestFit="1" customWidth="1"/>
    <col min="10" max="10" width="12.140625" bestFit="1" customWidth="1"/>
    <col min="11" max="11" width="11.140625" bestFit="1" customWidth="1"/>
    <col min="13" max="13" width="12.85546875" bestFit="1" customWidth="1"/>
    <col min="14" max="14" width="11.42578125" bestFit="1" customWidth="1"/>
  </cols>
  <sheetData>
    <row r="1" spans="1:14" x14ac:dyDescent="0.25">
      <c r="A1" s="48" t="s">
        <v>32</v>
      </c>
      <c r="B1" s="48"/>
      <c r="C1" s="48"/>
      <c r="D1" s="10" t="s">
        <v>24</v>
      </c>
      <c r="E1" s="11">
        <v>18</v>
      </c>
      <c r="G1" s="3"/>
      <c r="H1" s="1"/>
    </row>
    <row r="2" spans="1:14" x14ac:dyDescent="0.25">
      <c r="B2" s="2"/>
      <c r="D2" t="s">
        <v>8</v>
      </c>
      <c r="F2" t="s">
        <v>9</v>
      </c>
      <c r="G2" s="3"/>
      <c r="H2" s="1"/>
    </row>
    <row r="3" spans="1:14" x14ac:dyDescent="0.25">
      <c r="A3" s="4"/>
      <c r="B3" s="5" t="s">
        <v>7</v>
      </c>
      <c r="C3" s="4" t="s">
        <v>0</v>
      </c>
      <c r="D3" s="4" t="s">
        <v>4</v>
      </c>
      <c r="E3" s="4" t="s">
        <v>5</v>
      </c>
      <c r="F3" s="4" t="s">
        <v>6</v>
      </c>
      <c r="G3" s="9" t="s">
        <v>2</v>
      </c>
      <c r="H3" s="12" t="s">
        <v>3</v>
      </c>
      <c r="I3" s="6"/>
    </row>
    <row r="4" spans="1:14" x14ac:dyDescent="0.25">
      <c r="A4" t="s">
        <v>25</v>
      </c>
      <c r="B4" s="2">
        <v>34</v>
      </c>
      <c r="C4">
        <v>3</v>
      </c>
      <c r="D4">
        <v>3</v>
      </c>
      <c r="E4">
        <v>32</v>
      </c>
      <c r="F4">
        <v>16</v>
      </c>
      <c r="G4" s="3">
        <f>IF(COUNT(B4:C4,E4)&gt;0,C4*C4,1)*D4*F4+F4</f>
        <v>448</v>
      </c>
      <c r="H4" s="1">
        <f>IF(COUNT(B4:C4,E4)&gt;0,C4*C4*E4*E4,1)*D4*F4+F4</f>
        <v>442384</v>
      </c>
      <c r="J4" s="49" t="s">
        <v>21</v>
      </c>
      <c r="K4" s="49"/>
      <c r="M4" s="49" t="s">
        <v>22</v>
      </c>
      <c r="N4" s="49"/>
    </row>
    <row r="5" spans="1:14" x14ac:dyDescent="0.25">
      <c r="A5" t="s">
        <v>26</v>
      </c>
      <c r="B5" s="2">
        <v>34</v>
      </c>
      <c r="C5">
        <v>3</v>
      </c>
      <c r="D5">
        <v>16</v>
      </c>
      <c r="E5">
        <v>32</v>
      </c>
      <c r="F5">
        <v>16</v>
      </c>
      <c r="G5" s="3">
        <f>IF(COUNT(B5:C5,E5)&gt;0,C5*C5*(2*$E$1),1)*D5*F5+F5*(2*$E$1)</f>
        <v>83520</v>
      </c>
      <c r="H5" s="1">
        <f>IF(COUNT(B5:C5,E5)&gt;0,C5*C5*E5*E5*(2*$E$1),1)*D5*F5+F5*(2*$E$1)+E5*E5*F5*(2*$E$1)</f>
        <v>85525056</v>
      </c>
    </row>
    <row r="6" spans="1:14" x14ac:dyDescent="0.25">
      <c r="A6" t="s">
        <v>30</v>
      </c>
      <c r="B6" s="2">
        <f>E5</f>
        <v>32</v>
      </c>
      <c r="D6">
        <f>F5</f>
        <v>16</v>
      </c>
      <c r="E6">
        <v>4</v>
      </c>
      <c r="F6">
        <f>F5</f>
        <v>16</v>
      </c>
      <c r="G6" s="3"/>
      <c r="H6" s="1">
        <f>((B6/E6)*(B6/E6)*E6*E6)*F6</f>
        <v>16384</v>
      </c>
    </row>
    <row r="7" spans="1:14" x14ac:dyDescent="0.25">
      <c r="A7" t="s">
        <v>10</v>
      </c>
      <c r="B7" s="2"/>
      <c r="D7">
        <f>E6*E6*F6</f>
        <v>256</v>
      </c>
      <c r="F7">
        <v>64</v>
      </c>
      <c r="G7" s="3">
        <f>IF(COUNT(B7:C7,E7)&gt;0,C7*C7,1)*D7*F7+F7</f>
        <v>16448</v>
      </c>
      <c r="H7" s="1">
        <f>IF(COUNT(B7:C7,E7)&gt;0,C7*C7*E7*E7,1)*D7*F7+F7</f>
        <v>16448</v>
      </c>
      <c r="J7" t="s">
        <v>15</v>
      </c>
      <c r="K7" t="s">
        <v>16</v>
      </c>
    </row>
    <row r="8" spans="1:14" x14ac:dyDescent="0.25">
      <c r="A8" t="s">
        <v>11</v>
      </c>
      <c r="B8" s="2"/>
      <c r="D8">
        <f>F7</f>
        <v>64</v>
      </c>
      <c r="F8">
        <v>100</v>
      </c>
      <c r="G8" s="3">
        <f>IF(COUNT(B8:C8,E8)&gt;0,C8*C8,1)*D8*F8+F8</f>
        <v>6500</v>
      </c>
      <c r="H8" s="1">
        <f>IF(COUNT(B8:C8,E8)&gt;0,C8*C8*E8*E8,1)*D8*F8+F8</f>
        <v>6500</v>
      </c>
      <c r="J8" s="1">
        <f>SUM(G4:G8)</f>
        <v>106916</v>
      </c>
      <c r="K8" s="1">
        <f>SUM(H4:H8)</f>
        <v>86006772</v>
      </c>
    </row>
    <row r="9" spans="1:14" x14ac:dyDescent="0.25">
      <c r="A9" t="s">
        <v>29</v>
      </c>
      <c r="B9" s="2">
        <v>34</v>
      </c>
      <c r="C9">
        <v>3</v>
      </c>
      <c r="D9">
        <v>16</v>
      </c>
      <c r="E9">
        <v>16</v>
      </c>
      <c r="F9">
        <v>32</v>
      </c>
      <c r="G9" s="3">
        <f>IF(COUNT(B9:C9,E9)&gt;0,C9*C9,1)*D9*F9+F9</f>
        <v>4640</v>
      </c>
      <c r="H9" s="1">
        <f>IF(COUNT(B9:C9,E9)&gt;0,C9*C9*E9*E9,1)*D9*F9+F9+E9*E9*F9</f>
        <v>1187872</v>
      </c>
    </row>
    <row r="10" spans="1:14" x14ac:dyDescent="0.25">
      <c r="A10" t="s">
        <v>27</v>
      </c>
      <c r="B10" s="2">
        <v>18</v>
      </c>
      <c r="C10">
        <v>3</v>
      </c>
      <c r="D10">
        <v>32</v>
      </c>
      <c r="E10">
        <v>16</v>
      </c>
      <c r="F10">
        <v>32</v>
      </c>
      <c r="G10" s="3">
        <f>IF(COUNT(B10:C10,E10)&gt;0,C10*C10*(2*$E$1-1),1)*D10*F10+F10*(2*$E$1-1)</f>
        <v>323680</v>
      </c>
      <c r="H10" s="1">
        <f>IF(COUNT(B10:C10,E10)&gt;0,C10*C10*E10*E10*(2*$E$1-1),1)*D10*F10+F10*(2*$E$1-1)+E10*E10*F10*(2*$E$1-1)</f>
        <v>82863200</v>
      </c>
    </row>
    <row r="11" spans="1:14" x14ac:dyDescent="0.25">
      <c r="A11" t="s">
        <v>30</v>
      </c>
      <c r="B11" s="2">
        <f>E10</f>
        <v>16</v>
      </c>
      <c r="E11">
        <v>2</v>
      </c>
      <c r="F11">
        <f>F10</f>
        <v>32</v>
      </c>
      <c r="G11" s="3"/>
      <c r="H11" s="1">
        <f>((B11/E11)*(B11/E11)*E11*E11)*F11</f>
        <v>8192</v>
      </c>
    </row>
    <row r="12" spans="1:14" x14ac:dyDescent="0.25">
      <c r="A12" t="s">
        <v>1</v>
      </c>
      <c r="B12" s="2"/>
      <c r="D12">
        <f>E11*E11*F11</f>
        <v>128</v>
      </c>
      <c r="F12">
        <v>64</v>
      </c>
      <c r="G12" s="3">
        <f>IF(COUNT(B12:C12,E12)&gt;0,C12*C12,1)*D12*F12+F12</f>
        <v>8256</v>
      </c>
      <c r="H12" s="1">
        <f>IF(COUNT(B12:C12,E12)&gt;0,C12*C12*E12*E12,1)*D12*F12+F12</f>
        <v>8256</v>
      </c>
      <c r="J12" t="s">
        <v>17</v>
      </c>
      <c r="K12" t="s">
        <v>18</v>
      </c>
    </row>
    <row r="13" spans="1:14" x14ac:dyDescent="0.25">
      <c r="A13" t="s">
        <v>12</v>
      </c>
      <c r="B13" s="2"/>
      <c r="D13">
        <f>F12</f>
        <v>64</v>
      </c>
      <c r="F13">
        <v>100</v>
      </c>
      <c r="G13" s="3">
        <f>IF(COUNT(B13:C13,E13)&gt;0,C13*C13,1)*D13*F13+F13</f>
        <v>6500</v>
      </c>
      <c r="H13" s="1">
        <f>IF(COUNT(B13:C13,E13)&gt;0,C13*C13*E13*E13,1)*D13*F13+F13</f>
        <v>6500</v>
      </c>
      <c r="J13" s="1">
        <f>SUM(G9:G13)</f>
        <v>343076</v>
      </c>
      <c r="K13" s="1">
        <f>SUM(H9:H13)</f>
        <v>84074020</v>
      </c>
    </row>
    <row r="14" spans="1:14" x14ac:dyDescent="0.25">
      <c r="A14" t="s">
        <v>29</v>
      </c>
      <c r="B14" s="2">
        <v>18</v>
      </c>
      <c r="C14">
        <v>3</v>
      </c>
      <c r="D14">
        <v>32</v>
      </c>
      <c r="E14">
        <v>8</v>
      </c>
      <c r="F14">
        <v>64</v>
      </c>
      <c r="G14" s="3">
        <f>IF(COUNT(B14:C14,E14)&gt;0,C14*C14,1)*D14*F14+F14</f>
        <v>18496</v>
      </c>
      <c r="H14" s="1">
        <f>IF(COUNT(B14:C14,E14)&gt;0,C14*C14*E14*E14,1)*D14*F14+F14+E14*E14*F14</f>
        <v>1183808</v>
      </c>
    </row>
    <row r="15" spans="1:14" x14ac:dyDescent="0.25">
      <c r="A15" t="s">
        <v>28</v>
      </c>
      <c r="B15" s="2">
        <v>10</v>
      </c>
      <c r="C15">
        <v>3</v>
      </c>
      <c r="D15">
        <v>64</v>
      </c>
      <c r="E15">
        <v>8</v>
      </c>
      <c r="F15">
        <v>64</v>
      </c>
      <c r="G15" s="3">
        <f>IF(COUNT(B15:C15,E15)&gt;0,C15*C15*(2*$E$1-1),1)*D15*F15+F15*(2*$E$1-1)</f>
        <v>1292480</v>
      </c>
      <c r="H15" s="1">
        <f>IF(COUNT(B15:C15,E15)&gt;0,C15*C15*E15*E15*(2*$E$1-1),1)*D15*F15+F15*(2*$E$1-1)+E15*E15*F15*(2*$E$1-1)</f>
        <v>82720960</v>
      </c>
    </row>
    <row r="16" spans="1:14" x14ac:dyDescent="0.25">
      <c r="A16" t="s">
        <v>30</v>
      </c>
      <c r="B16" s="2">
        <f>E15</f>
        <v>8</v>
      </c>
      <c r="E16">
        <v>1</v>
      </c>
      <c r="F16">
        <f>F15</f>
        <v>64</v>
      </c>
      <c r="G16" s="3"/>
      <c r="H16" s="1">
        <f>((B16/E16)*(B16/E16)+1)*F16</f>
        <v>4160</v>
      </c>
      <c r="J16" t="s">
        <v>19</v>
      </c>
      <c r="K16" t="s">
        <v>20</v>
      </c>
      <c r="M16" t="s">
        <v>23</v>
      </c>
    </row>
    <row r="17" spans="1:14" x14ac:dyDescent="0.25">
      <c r="A17" t="s">
        <v>13</v>
      </c>
      <c r="B17" s="2"/>
      <c r="D17">
        <f>F15</f>
        <v>64</v>
      </c>
      <c r="F17">
        <v>100</v>
      </c>
      <c r="G17" s="3">
        <f>IF(COUNT(B17:C17,E17)&gt;0,C17*C17,1)*D17*F17+F17</f>
        <v>6500</v>
      </c>
      <c r="H17" s="1">
        <f>IF(COUNT(B17:C17,E17)&gt;0,C17*C17*E17*E17,1)*D17*F17+F17</f>
        <v>6500</v>
      </c>
      <c r="J17" s="1">
        <f>SUM(G14:G17)</f>
        <v>1317476</v>
      </c>
      <c r="K17" s="1">
        <f>SUM(H14:H17)</f>
        <v>83915428</v>
      </c>
      <c r="M17" s="1">
        <f>SUM(G14:G17,G9:G10,G4:G5)</f>
        <v>1729764</v>
      </c>
      <c r="N17" s="1">
        <f>SUM(H14:H17,H9:H10,H4:H5)</f>
        <v>253933940</v>
      </c>
    </row>
    <row r="18" spans="1:14" x14ac:dyDescent="0.25">
      <c r="A18" s="8" t="s">
        <v>14</v>
      </c>
      <c r="B18" s="2"/>
      <c r="F18" t="s">
        <v>31</v>
      </c>
      <c r="G18" s="3">
        <f>SUM(G4:G17)</f>
        <v>1767468</v>
      </c>
      <c r="H18" s="1">
        <f>SUM(H4:H17)</f>
        <v>253996220</v>
      </c>
    </row>
  </sheetData>
  <mergeCells count="3">
    <mergeCell ref="A1:C1"/>
    <mergeCell ref="J4:K4"/>
    <mergeCell ref="M4:N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A0B2-520B-4409-98AE-143B103660BD}">
  <dimension ref="A1:C7"/>
  <sheetViews>
    <sheetView workbookViewId="0">
      <selection activeCell="A6" sqref="A6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12.7109375" bestFit="1" customWidth="1"/>
    <col min="4" max="4" width="10.7109375" customWidth="1"/>
    <col min="5" max="7" width="11.7109375" bestFit="1" customWidth="1"/>
    <col min="8" max="8" width="11.7109375" customWidth="1"/>
    <col min="9" max="9" width="11.7109375" bestFit="1" customWidth="1"/>
  </cols>
  <sheetData>
    <row r="1" spans="1:3" x14ac:dyDescent="0.25">
      <c r="A1" s="4"/>
      <c r="B1" s="4" t="s">
        <v>64</v>
      </c>
      <c r="C1" s="4" t="s">
        <v>40</v>
      </c>
    </row>
    <row r="2" spans="1:3" x14ac:dyDescent="0.25">
      <c r="A2" s="32" t="s">
        <v>63</v>
      </c>
      <c r="B2" s="33">
        <f>CIFAR10!K22</f>
        <v>253928090</v>
      </c>
      <c r="C2" s="33">
        <f>Imagenet!K69</f>
        <v>4037883817</v>
      </c>
    </row>
    <row r="3" spans="1:3" x14ac:dyDescent="0.25">
      <c r="A3" s="7" t="s">
        <v>78</v>
      </c>
      <c r="B3" s="1">
        <f>CIFAR10!K8</f>
        <v>86000922</v>
      </c>
      <c r="C3" s="1">
        <f>Imagenet!K30</f>
        <v>1817092009</v>
      </c>
    </row>
    <row r="4" spans="1:3" x14ac:dyDescent="0.25">
      <c r="A4" s="7" t="s">
        <v>80</v>
      </c>
      <c r="B4" s="34">
        <f>CIFAR10!K13</f>
        <v>84068170</v>
      </c>
      <c r="C4" s="34">
        <f>Imagenet!K52</f>
        <v>1467571177</v>
      </c>
    </row>
    <row r="5" spans="1:3" x14ac:dyDescent="0.25">
      <c r="A5" s="7" t="s">
        <v>79</v>
      </c>
      <c r="B5" s="1">
        <f>CIFAR10!K17</f>
        <v>83909578</v>
      </c>
      <c r="C5" s="1">
        <f>Imagenet!K64</f>
        <v>759970793</v>
      </c>
    </row>
    <row r="6" spans="1:3" x14ac:dyDescent="0.25">
      <c r="A6" s="4" t="s">
        <v>91</v>
      </c>
      <c r="B6" s="26">
        <f>CIFAR10!K23</f>
        <v>253978670</v>
      </c>
      <c r="C6" s="26">
        <f>Imagenet!K70</f>
        <v>4044633979</v>
      </c>
    </row>
    <row r="7" spans="1:3" x14ac:dyDescent="0.25">
      <c r="A7" t="s">
        <v>77</v>
      </c>
      <c r="B7" s="27">
        <f>1-B2/B6</f>
        <v>1.9915058221231519E-4</v>
      </c>
      <c r="C7" s="27">
        <f>1-C2/C6</f>
        <v>1.6689178885029854E-3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C369-7339-493D-ADE1-B2AAC467EDC0}">
  <dimension ref="A1:E2"/>
  <sheetViews>
    <sheetView workbookViewId="0"/>
  </sheetViews>
  <sheetFormatPr defaultRowHeight="15" x14ac:dyDescent="0.25"/>
  <sheetData>
    <row r="1" spans="1:5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>
        <f>COUNT(Performance!$A$36:$E$39)</f>
        <v>9</v>
      </c>
      <c r="B2">
        <v>1</v>
      </c>
      <c r="C2">
        <v>5</v>
      </c>
      <c r="D2">
        <v>0</v>
      </c>
      <c r="E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C11F-E8D1-40BE-8519-80FB73F9C2E1}">
  <dimension ref="A2:M39"/>
  <sheetViews>
    <sheetView zoomScale="85" zoomScaleNormal="85" workbookViewId="0">
      <selection activeCell="Q12" sqref="Q12"/>
    </sheetView>
  </sheetViews>
  <sheetFormatPr defaultRowHeight="15" x14ac:dyDescent="0.25"/>
  <cols>
    <col min="1" max="1" width="22" bestFit="1" customWidth="1"/>
    <col min="5" max="5" width="11.7109375" bestFit="1" customWidth="1"/>
    <col min="6" max="9" width="11.140625" bestFit="1" customWidth="1"/>
  </cols>
  <sheetData>
    <row r="2" spans="1:10" x14ac:dyDescent="0.25">
      <c r="A2" s="48" t="s">
        <v>92</v>
      </c>
      <c r="B2" s="48"/>
      <c r="C2" s="48"/>
      <c r="D2" s="48"/>
    </row>
    <row r="3" spans="1:10" x14ac:dyDescent="0.25">
      <c r="A3" s="14"/>
      <c r="B3" s="58" t="s">
        <v>35</v>
      </c>
      <c r="C3" s="58"/>
      <c r="D3" s="58"/>
      <c r="E3" s="58" t="s">
        <v>36</v>
      </c>
      <c r="F3" s="58"/>
      <c r="G3" s="58"/>
      <c r="H3" s="58"/>
      <c r="I3" s="58"/>
      <c r="J3" s="58"/>
    </row>
    <row r="4" spans="1:10" ht="15.75" thickBot="1" x14ac:dyDescent="0.3">
      <c r="A4" s="15" t="s">
        <v>87</v>
      </c>
      <c r="B4" s="16" t="s">
        <v>66</v>
      </c>
      <c r="C4" s="16" t="s">
        <v>67</v>
      </c>
      <c r="D4" s="16" t="s">
        <v>68</v>
      </c>
      <c r="E4" s="17" t="s">
        <v>69</v>
      </c>
      <c r="F4" s="17" t="s">
        <v>70</v>
      </c>
      <c r="G4" s="17" t="s">
        <v>71</v>
      </c>
      <c r="H4" s="17" t="s">
        <v>72</v>
      </c>
      <c r="I4" s="17" t="s">
        <v>73</v>
      </c>
      <c r="J4" s="17" t="s">
        <v>74</v>
      </c>
    </row>
    <row r="5" spans="1:10" x14ac:dyDescent="0.25">
      <c r="A5" s="59" t="s">
        <v>37</v>
      </c>
      <c r="B5" s="56">
        <v>0.77500000000000002</v>
      </c>
      <c r="C5" s="56">
        <v>0.81399999999999995</v>
      </c>
      <c r="D5" s="56">
        <v>0.93100000000000005</v>
      </c>
      <c r="E5" s="22">
        <v>0.93120000000000003</v>
      </c>
      <c r="F5" s="22">
        <v>0.92700000000000005</v>
      </c>
      <c r="G5" s="31">
        <v>0.91900000000000004</v>
      </c>
      <c r="H5" s="22">
        <v>0.91100000000000003</v>
      </c>
      <c r="I5" s="22">
        <v>0.87319999999999998</v>
      </c>
      <c r="J5" s="25">
        <v>0.86350000000000005</v>
      </c>
    </row>
    <row r="6" spans="1:10" x14ac:dyDescent="0.25">
      <c r="A6" s="59"/>
      <c r="B6" s="60"/>
      <c r="C6" s="60"/>
      <c r="D6" s="60"/>
      <c r="E6" s="23">
        <v>1.0640000000000001</v>
      </c>
      <c r="F6" s="23">
        <v>1.377</v>
      </c>
      <c r="G6" s="30">
        <v>1.5129999999999999</v>
      </c>
      <c r="H6" s="23">
        <v>1.7350000000000001</v>
      </c>
      <c r="I6" s="23">
        <v>1.9850000000000001</v>
      </c>
      <c r="J6" s="23">
        <v>2.0640000000000001</v>
      </c>
    </row>
    <row r="7" spans="1:10" x14ac:dyDescent="0.25">
      <c r="A7" s="61" t="s">
        <v>38</v>
      </c>
      <c r="B7" s="56">
        <v>0.48099999999999998</v>
      </c>
      <c r="C7" s="56">
        <v>0.5</v>
      </c>
      <c r="D7" s="56">
        <v>0.70499999999999996</v>
      </c>
      <c r="E7" s="22">
        <v>0.70499999999999996</v>
      </c>
      <c r="F7" s="22">
        <v>0.70650000000000002</v>
      </c>
      <c r="G7" s="22">
        <v>0.70499999999999996</v>
      </c>
      <c r="H7" s="22">
        <v>0.70299999999999996</v>
      </c>
      <c r="I7" s="22">
        <v>0.69940000000000002</v>
      </c>
      <c r="J7" s="28">
        <v>0.69779999999999998</v>
      </c>
    </row>
    <row r="8" spans="1:10" x14ac:dyDescent="0.25">
      <c r="A8" s="59"/>
      <c r="B8" s="60"/>
      <c r="C8" s="60"/>
      <c r="D8" s="60"/>
      <c r="E8" s="23">
        <v>1.0089999999999999</v>
      </c>
      <c r="F8" s="23">
        <v>1.044</v>
      </c>
      <c r="G8" s="23">
        <v>1.0720000000000001</v>
      </c>
      <c r="H8" s="23">
        <v>1.1160000000000001</v>
      </c>
      <c r="I8" s="23">
        <v>1.175</v>
      </c>
      <c r="J8" s="30">
        <v>1.194</v>
      </c>
    </row>
    <row r="9" spans="1:10" x14ac:dyDescent="0.25">
      <c r="A9" s="61" t="s">
        <v>39</v>
      </c>
      <c r="B9" s="56">
        <v>0.89800000000000002</v>
      </c>
      <c r="C9" s="56">
        <v>0.85199999999999998</v>
      </c>
      <c r="D9" s="56">
        <v>0.97030000000000005</v>
      </c>
      <c r="E9" s="22">
        <v>0.97030000000000005</v>
      </c>
      <c r="F9" s="31">
        <v>0.95599999999999996</v>
      </c>
      <c r="G9" s="22">
        <v>0.94</v>
      </c>
      <c r="H9" s="22">
        <v>0.91300000000000003</v>
      </c>
      <c r="I9" s="22">
        <v>0.89759999999999995</v>
      </c>
      <c r="J9" s="25">
        <v>0.89800000000000002</v>
      </c>
    </row>
    <row r="10" spans="1:10" x14ac:dyDescent="0.25">
      <c r="A10" s="59"/>
      <c r="B10" s="60"/>
      <c r="C10" s="60"/>
      <c r="D10" s="60"/>
      <c r="E10" s="23">
        <v>1.0009999999999999</v>
      </c>
      <c r="F10" s="30">
        <v>2.1680000000000001</v>
      </c>
      <c r="G10" s="23">
        <v>2.4380000000000002</v>
      </c>
      <c r="H10" s="23">
        <v>2.7730000000000001</v>
      </c>
      <c r="I10" s="23">
        <v>2.9529999999999998</v>
      </c>
      <c r="J10" s="23">
        <v>2.9529999999999998</v>
      </c>
    </row>
    <row r="11" spans="1:10" x14ac:dyDescent="0.25">
      <c r="A11" s="35"/>
      <c r="B11" s="36"/>
      <c r="C11" s="36"/>
      <c r="D11" s="36"/>
      <c r="E11" s="36"/>
      <c r="F11" s="30"/>
      <c r="G11" s="36"/>
      <c r="H11" s="36"/>
      <c r="I11" s="36"/>
      <c r="J11" s="36"/>
    </row>
    <row r="12" spans="1:10" x14ac:dyDescent="0.25">
      <c r="A12" s="14"/>
      <c r="B12" s="58" t="s">
        <v>35</v>
      </c>
      <c r="C12" s="58"/>
      <c r="D12" s="58"/>
      <c r="E12" s="58" t="s">
        <v>36</v>
      </c>
      <c r="F12" s="58"/>
      <c r="G12" s="58"/>
      <c r="H12" s="58"/>
      <c r="I12" s="58"/>
      <c r="J12" s="62"/>
    </row>
    <row r="13" spans="1:10" ht="15.75" thickBot="1" x14ac:dyDescent="0.3">
      <c r="A13" s="15" t="s">
        <v>87</v>
      </c>
      <c r="B13" s="16" t="s">
        <v>66</v>
      </c>
      <c r="C13" s="16" t="s">
        <v>67</v>
      </c>
      <c r="D13" s="16" t="s">
        <v>68</v>
      </c>
      <c r="E13" s="17" t="s">
        <v>69</v>
      </c>
      <c r="F13" s="17" t="s">
        <v>70</v>
      </c>
      <c r="G13" s="17" t="s">
        <v>71</v>
      </c>
      <c r="H13" s="17" t="s">
        <v>85</v>
      </c>
      <c r="I13" s="17" t="s">
        <v>86</v>
      </c>
      <c r="J13" s="17" t="s">
        <v>73</v>
      </c>
    </row>
    <row r="14" spans="1:10" x14ac:dyDescent="0.25">
      <c r="A14" s="54" t="s">
        <v>65</v>
      </c>
      <c r="B14" s="56">
        <v>0.46689999999999998</v>
      </c>
      <c r="C14" s="56">
        <v>0.62760000000000005</v>
      </c>
      <c r="D14" s="56">
        <v>0.7651</v>
      </c>
      <c r="E14" s="24">
        <v>0.7651</v>
      </c>
      <c r="F14" s="24">
        <v>0.7651</v>
      </c>
      <c r="G14" s="24">
        <v>0.76500000000000001</v>
      </c>
      <c r="H14" s="24">
        <v>0.75900000000000001</v>
      </c>
      <c r="I14" s="37">
        <v>0.75560000000000005</v>
      </c>
      <c r="J14" s="28">
        <v>0.75190000000000001</v>
      </c>
    </row>
    <row r="15" spans="1:10" x14ac:dyDescent="0.25">
      <c r="A15" s="55"/>
      <c r="B15" s="57"/>
      <c r="C15" s="57"/>
      <c r="D15" s="57"/>
      <c r="E15" s="18">
        <v>0.999</v>
      </c>
      <c r="F15" s="18">
        <v>1.0329999999999999</v>
      </c>
      <c r="G15" s="18">
        <v>1.0740000000000001</v>
      </c>
      <c r="H15" s="18">
        <v>1.1579999999999999</v>
      </c>
      <c r="I15" s="13">
        <v>1.1779999999999999</v>
      </c>
      <c r="J15" s="29">
        <v>1.198</v>
      </c>
    </row>
    <row r="16" spans="1:10" x14ac:dyDescent="0.25">
      <c r="A16" s="54" t="s">
        <v>84</v>
      </c>
      <c r="B16" s="56">
        <v>0.70220000000000005</v>
      </c>
      <c r="C16" s="56">
        <v>0.84309999999999996</v>
      </c>
      <c r="D16" s="56">
        <v>0.93210000000000004</v>
      </c>
      <c r="E16" s="24">
        <v>0.93210000000000004</v>
      </c>
      <c r="F16" s="24">
        <v>0.9284</v>
      </c>
      <c r="G16" s="24">
        <v>0.92020000000000002</v>
      </c>
      <c r="H16" s="24">
        <v>0.88539999999999996</v>
      </c>
      <c r="I16" s="28">
        <v>0.873</v>
      </c>
      <c r="J16" s="38">
        <v>0.86129999999999995</v>
      </c>
    </row>
    <row r="17" spans="1:13" x14ac:dyDescent="0.25">
      <c r="A17" s="55"/>
      <c r="B17" s="57"/>
      <c r="C17" s="57"/>
      <c r="D17" s="57"/>
      <c r="E17" s="18">
        <v>0.999</v>
      </c>
      <c r="F17" s="18">
        <v>1.1180000000000001</v>
      </c>
      <c r="G17" s="18">
        <v>1.2110000000000001</v>
      </c>
      <c r="H17" s="18">
        <v>1.397</v>
      </c>
      <c r="I17" s="29">
        <v>1.4490000000000001</v>
      </c>
      <c r="J17" s="18">
        <v>1.4990000000000001</v>
      </c>
      <c r="M17" t="s">
        <v>76</v>
      </c>
    </row>
    <row r="19" spans="1:13" x14ac:dyDescent="0.25">
      <c r="A19" s="48" t="s">
        <v>75</v>
      </c>
      <c r="B19" s="48"/>
      <c r="C19" s="48"/>
      <c r="D19" s="48"/>
    </row>
    <row r="20" spans="1:13" x14ac:dyDescent="0.25">
      <c r="A20" s="14"/>
      <c r="B20" s="58" t="s">
        <v>35</v>
      </c>
      <c r="C20" s="58"/>
      <c r="D20" s="58"/>
      <c r="E20" s="58" t="s">
        <v>90</v>
      </c>
      <c r="F20" s="58"/>
      <c r="G20" s="58"/>
      <c r="H20" s="58"/>
      <c r="I20" s="58"/>
      <c r="J20" s="58"/>
    </row>
    <row r="21" spans="1:13" ht="15.75" thickBot="1" x14ac:dyDescent="0.3">
      <c r="A21" s="15" t="s">
        <v>87</v>
      </c>
      <c r="B21" s="16" t="s">
        <v>66</v>
      </c>
      <c r="C21" s="16" t="s">
        <v>88</v>
      </c>
      <c r="D21" s="16" t="s">
        <v>89</v>
      </c>
      <c r="E21" s="17" t="s">
        <v>69</v>
      </c>
      <c r="F21" s="17" t="s">
        <v>70</v>
      </c>
      <c r="G21" s="17" t="s">
        <v>71</v>
      </c>
      <c r="H21" s="17" t="s">
        <v>72</v>
      </c>
      <c r="I21" s="17" t="s">
        <v>73</v>
      </c>
      <c r="J21" s="17" t="s">
        <v>74</v>
      </c>
    </row>
    <row r="22" spans="1:13" x14ac:dyDescent="0.25">
      <c r="A22" s="59" t="s">
        <v>37</v>
      </c>
      <c r="B22" s="56">
        <f>B5</f>
        <v>0.77500000000000002</v>
      </c>
      <c r="C22" s="56">
        <f t="shared" ref="C22:D22" si="0">C5</f>
        <v>0.81399999999999995</v>
      </c>
      <c r="D22" s="56">
        <f t="shared" si="0"/>
        <v>0.93100000000000005</v>
      </c>
      <c r="E22" s="22">
        <f>E5</f>
        <v>0.93120000000000003</v>
      </c>
      <c r="F22" s="22">
        <f t="shared" ref="F22:J22" si="1">F5</f>
        <v>0.92700000000000005</v>
      </c>
      <c r="G22" s="31">
        <f t="shared" si="1"/>
        <v>0.91900000000000004</v>
      </c>
      <c r="H22" s="22">
        <f t="shared" si="1"/>
        <v>0.91100000000000003</v>
      </c>
      <c r="I22" s="22">
        <f t="shared" si="1"/>
        <v>0.87319999999999998</v>
      </c>
      <c r="J22" s="22">
        <f t="shared" si="1"/>
        <v>0.86350000000000005</v>
      </c>
    </row>
    <row r="23" spans="1:13" x14ac:dyDescent="0.25">
      <c r="A23" s="59"/>
      <c r="B23" s="60"/>
      <c r="C23" s="60"/>
      <c r="D23" s="60"/>
      <c r="E23" s="41">
        <f>1-1/E6</f>
        <v>6.0150375939849621E-2</v>
      </c>
      <c r="F23" s="41">
        <f t="shared" ref="F23:J23" si="2">1-1/F6</f>
        <v>0.27378358750907772</v>
      </c>
      <c r="G23" s="42">
        <f t="shared" si="2"/>
        <v>0.33906146728354258</v>
      </c>
      <c r="H23" s="41">
        <f t="shared" si="2"/>
        <v>0.42363112391930835</v>
      </c>
      <c r="I23" s="41">
        <f t="shared" si="2"/>
        <v>0.49622166246851385</v>
      </c>
      <c r="J23" s="41">
        <f t="shared" si="2"/>
        <v>0.51550387596899228</v>
      </c>
    </row>
    <row r="24" spans="1:13" x14ac:dyDescent="0.25">
      <c r="A24" s="61" t="s">
        <v>38</v>
      </c>
      <c r="B24" s="56">
        <f t="shared" ref="B24:D24" si="3">B7</f>
        <v>0.48099999999999998</v>
      </c>
      <c r="C24" s="56">
        <f t="shared" si="3"/>
        <v>0.5</v>
      </c>
      <c r="D24" s="56">
        <f t="shared" si="3"/>
        <v>0.70499999999999996</v>
      </c>
      <c r="E24" s="22">
        <f>E7</f>
        <v>0.70499999999999996</v>
      </c>
      <c r="F24" s="22">
        <f t="shared" ref="F24:J24" si="4">F7</f>
        <v>0.70650000000000002</v>
      </c>
      <c r="G24" s="22">
        <f t="shared" si="4"/>
        <v>0.70499999999999996</v>
      </c>
      <c r="H24" s="22">
        <f t="shared" si="4"/>
        <v>0.70299999999999996</v>
      </c>
      <c r="I24" s="22">
        <f t="shared" si="4"/>
        <v>0.69940000000000002</v>
      </c>
      <c r="J24" s="31">
        <f t="shared" si="4"/>
        <v>0.69779999999999998</v>
      </c>
    </row>
    <row r="25" spans="1:13" x14ac:dyDescent="0.25">
      <c r="A25" s="59"/>
      <c r="B25" s="60"/>
      <c r="C25" s="60"/>
      <c r="D25" s="60"/>
      <c r="E25" s="41">
        <f>1-1/E8</f>
        <v>8.9197224975221534E-3</v>
      </c>
      <c r="F25" s="41">
        <f t="shared" ref="F25:J25" si="5">1-1/F8</f>
        <v>4.2145593869731823E-2</v>
      </c>
      <c r="G25" s="41">
        <f t="shared" si="5"/>
        <v>6.7164179104477695E-2</v>
      </c>
      <c r="H25" s="41">
        <f t="shared" si="5"/>
        <v>0.1039426523297492</v>
      </c>
      <c r="I25" s="41">
        <f t="shared" si="5"/>
        <v>0.14893617021276595</v>
      </c>
      <c r="J25" s="42">
        <f t="shared" si="5"/>
        <v>0.16247906197654938</v>
      </c>
    </row>
    <row r="26" spans="1:13" x14ac:dyDescent="0.25">
      <c r="A26" s="61" t="s">
        <v>39</v>
      </c>
      <c r="B26" s="56">
        <f t="shared" ref="B26:D26" si="6">B9</f>
        <v>0.89800000000000002</v>
      </c>
      <c r="C26" s="56">
        <f t="shared" si="6"/>
        <v>0.85199999999999998</v>
      </c>
      <c r="D26" s="56">
        <f t="shared" si="6"/>
        <v>0.97030000000000005</v>
      </c>
      <c r="E26" s="22">
        <f>E9</f>
        <v>0.97030000000000005</v>
      </c>
      <c r="F26" s="31">
        <f t="shared" ref="F26:J26" si="7">F9</f>
        <v>0.95599999999999996</v>
      </c>
      <c r="G26" s="22">
        <f t="shared" si="7"/>
        <v>0.94</v>
      </c>
      <c r="H26" s="22">
        <f t="shared" si="7"/>
        <v>0.91300000000000003</v>
      </c>
      <c r="I26" s="22">
        <f t="shared" si="7"/>
        <v>0.89759999999999995</v>
      </c>
      <c r="J26" s="22">
        <f t="shared" si="7"/>
        <v>0.89800000000000002</v>
      </c>
    </row>
    <row r="27" spans="1:13" x14ac:dyDescent="0.25">
      <c r="A27" s="59"/>
      <c r="B27" s="60"/>
      <c r="C27" s="60"/>
      <c r="D27" s="60"/>
      <c r="E27" s="41">
        <f>1-1/E10</f>
        <v>9.9900099900085415E-4</v>
      </c>
      <c r="F27" s="42">
        <f t="shared" ref="F27:J27" si="8">1-1/F10</f>
        <v>0.53874538745387457</v>
      </c>
      <c r="G27" s="41">
        <f t="shared" si="8"/>
        <v>0.5898277276456112</v>
      </c>
      <c r="H27" s="41">
        <f t="shared" si="8"/>
        <v>0.63937973314100249</v>
      </c>
      <c r="I27" s="41">
        <f t="shared" si="8"/>
        <v>0.66136132746359633</v>
      </c>
      <c r="J27" s="41">
        <f t="shared" si="8"/>
        <v>0.66136132746359633</v>
      </c>
    </row>
    <row r="28" spans="1:13" x14ac:dyDescent="0.25">
      <c r="A28" s="68"/>
      <c r="B28" s="69"/>
      <c r="C28" s="69"/>
      <c r="D28" s="69"/>
      <c r="E28" s="70" t="s">
        <v>69</v>
      </c>
      <c r="F28" s="70" t="s">
        <v>70</v>
      </c>
      <c r="G28" s="70" t="s">
        <v>71</v>
      </c>
      <c r="H28" s="70" t="s">
        <v>85</v>
      </c>
      <c r="I28" s="70" t="s">
        <v>86</v>
      </c>
      <c r="J28" s="70" t="s">
        <v>73</v>
      </c>
    </row>
    <row r="29" spans="1:13" x14ac:dyDescent="0.25">
      <c r="A29" s="65" t="s">
        <v>113</v>
      </c>
      <c r="B29" s="66">
        <f>B14</f>
        <v>0.46689999999999998</v>
      </c>
      <c r="C29" s="66">
        <f t="shared" ref="C29:D29" si="9">C14</f>
        <v>0.62760000000000005</v>
      </c>
      <c r="D29" s="66">
        <f t="shared" si="9"/>
        <v>0.7651</v>
      </c>
      <c r="E29" s="67">
        <f>E14</f>
        <v>0.7651</v>
      </c>
      <c r="F29" s="67">
        <f t="shared" ref="F29:J29" si="10">F14</f>
        <v>0.7651</v>
      </c>
      <c r="G29" s="67">
        <f t="shared" si="10"/>
        <v>0.76500000000000001</v>
      </c>
      <c r="H29" s="67">
        <f t="shared" si="10"/>
        <v>0.75900000000000001</v>
      </c>
      <c r="I29" s="67">
        <f t="shared" si="10"/>
        <v>0.75560000000000005</v>
      </c>
      <c r="J29" s="67">
        <f t="shared" si="10"/>
        <v>0.75190000000000001</v>
      </c>
    </row>
    <row r="30" spans="1:13" x14ac:dyDescent="0.25">
      <c r="A30" s="64" t="s">
        <v>112</v>
      </c>
      <c r="B30" s="57"/>
      <c r="C30" s="57"/>
      <c r="D30" s="57"/>
      <c r="E30" s="40">
        <f>1-1/E15</f>
        <v>-1.0010010010010895E-3</v>
      </c>
      <c r="F30" s="40">
        <f t="shared" ref="F30:J30" si="11">1-1/F15</f>
        <v>3.1945788964181876E-2</v>
      </c>
      <c r="G30" s="40">
        <f t="shared" si="11"/>
        <v>6.890130353817514E-2</v>
      </c>
      <c r="H30" s="40">
        <f t="shared" si="11"/>
        <v>0.13644214162348867</v>
      </c>
      <c r="I30" s="40">
        <f t="shared" si="11"/>
        <v>0.15110356536502545</v>
      </c>
      <c r="J30" s="40">
        <f t="shared" si="11"/>
        <v>0.1652754590984975</v>
      </c>
    </row>
    <row r="31" spans="1:13" x14ac:dyDescent="0.25">
      <c r="A31" s="63" t="s">
        <v>113</v>
      </c>
      <c r="B31" s="56">
        <f>B16</f>
        <v>0.70220000000000005</v>
      </c>
      <c r="C31" s="56">
        <f t="shared" ref="C31:D31" si="12">C16</f>
        <v>0.84309999999999996</v>
      </c>
      <c r="D31" s="56">
        <f t="shared" si="12"/>
        <v>0.93210000000000004</v>
      </c>
      <c r="E31" s="24">
        <f>E16</f>
        <v>0.93210000000000004</v>
      </c>
      <c r="F31" s="24">
        <f t="shared" ref="F31:J31" si="13">F16</f>
        <v>0.9284</v>
      </c>
      <c r="G31" s="24">
        <f t="shared" si="13"/>
        <v>0.92020000000000002</v>
      </c>
      <c r="H31" s="24">
        <f t="shared" si="13"/>
        <v>0.88539999999999996</v>
      </c>
      <c r="I31" s="24">
        <f t="shared" si="13"/>
        <v>0.873</v>
      </c>
      <c r="J31" s="24">
        <f t="shared" si="13"/>
        <v>0.86129999999999995</v>
      </c>
    </row>
    <row r="32" spans="1:13" x14ac:dyDescent="0.25">
      <c r="A32" s="64" t="s">
        <v>111</v>
      </c>
      <c r="B32" s="57"/>
      <c r="C32" s="57"/>
      <c r="D32" s="57"/>
      <c r="E32" s="39">
        <f>1-1/E17</f>
        <v>-1.0010010010010895E-3</v>
      </c>
      <c r="F32" s="39">
        <f t="shared" ref="F32:J32" si="14">1-1/F17</f>
        <v>0.10554561717352429</v>
      </c>
      <c r="G32" s="39">
        <f t="shared" si="14"/>
        <v>0.17423616845582168</v>
      </c>
      <c r="H32" s="39">
        <f t="shared" si="14"/>
        <v>0.28418038654259126</v>
      </c>
      <c r="I32" s="39">
        <f t="shared" si="14"/>
        <v>0.30986887508626637</v>
      </c>
      <c r="J32" s="39">
        <f t="shared" si="14"/>
        <v>0.33288859239492996</v>
      </c>
    </row>
    <row r="34" spans="1:9" x14ac:dyDescent="0.25">
      <c r="A34" s="48" t="s">
        <v>93</v>
      </c>
      <c r="B34" s="48"/>
      <c r="C34" s="48"/>
      <c r="D34" s="48"/>
      <c r="E34" t="s">
        <v>95</v>
      </c>
      <c r="I34" t="s">
        <v>96</v>
      </c>
    </row>
    <row r="35" spans="1:9" x14ac:dyDescent="0.25">
      <c r="A35" s="13" t="s">
        <v>110</v>
      </c>
      <c r="B35" s="47" t="s">
        <v>97</v>
      </c>
      <c r="C35" s="52" t="s">
        <v>94</v>
      </c>
      <c r="D35" s="53"/>
      <c r="E35" s="47"/>
      <c r="F35" s="7"/>
    </row>
    <row r="36" spans="1:9" x14ac:dyDescent="0.25">
      <c r="A36" s="18" t="s">
        <v>109</v>
      </c>
      <c r="B36" s="44" t="s">
        <v>107</v>
      </c>
      <c r="C36" s="50" t="s">
        <v>108</v>
      </c>
      <c r="D36" s="51"/>
      <c r="E36" s="47"/>
    </row>
    <row r="37" spans="1:9" x14ac:dyDescent="0.25">
      <c r="A37" s="45">
        <v>0.01</v>
      </c>
      <c r="B37" s="46">
        <v>0.08</v>
      </c>
      <c r="C37" s="46">
        <f>1.195-1</f>
        <v>0.19500000000000006</v>
      </c>
      <c r="D37" s="43" t="s">
        <v>98</v>
      </c>
      <c r="E37" s="46"/>
    </row>
    <row r="38" spans="1:9" x14ac:dyDescent="0.25">
      <c r="A38" s="45">
        <v>0.02</v>
      </c>
      <c r="B38" s="46">
        <v>0.18</v>
      </c>
      <c r="C38" s="46">
        <f>1.267-1</f>
        <v>0.2669999999999999</v>
      </c>
      <c r="D38" s="43" t="s">
        <v>99</v>
      </c>
      <c r="E38" s="46"/>
    </row>
    <row r="39" spans="1:9" x14ac:dyDescent="0.25">
      <c r="A39" s="45">
        <v>0.05</v>
      </c>
      <c r="B39" s="46">
        <v>0.22</v>
      </c>
      <c r="C39" s="46">
        <f>1.413-1</f>
        <v>0.41300000000000003</v>
      </c>
      <c r="D39" s="43" t="s">
        <v>100</v>
      </c>
      <c r="E39" s="46"/>
    </row>
  </sheetData>
  <mergeCells count="49">
    <mergeCell ref="B31:B32"/>
    <mergeCell ref="C31:C32"/>
    <mergeCell ref="D31:D32"/>
    <mergeCell ref="A19:D19"/>
    <mergeCell ref="D24:D25"/>
    <mergeCell ref="A9:A10"/>
    <mergeCell ref="B9:B10"/>
    <mergeCell ref="C9:C10"/>
    <mergeCell ref="D9:D10"/>
    <mergeCell ref="E20:J20"/>
    <mergeCell ref="A22:A23"/>
    <mergeCell ref="B22:B23"/>
    <mergeCell ref="C22:C23"/>
    <mergeCell ref="A2:D2"/>
    <mergeCell ref="A16:A17"/>
    <mergeCell ref="B16:B17"/>
    <mergeCell ref="C16:C17"/>
    <mergeCell ref="D16:D17"/>
    <mergeCell ref="B12:D12"/>
    <mergeCell ref="D22:D23"/>
    <mergeCell ref="B29:B30"/>
    <mergeCell ref="C29:C30"/>
    <mergeCell ref="D29:D30"/>
    <mergeCell ref="A7:A8"/>
    <mergeCell ref="B7:B8"/>
    <mergeCell ref="C7:C8"/>
    <mergeCell ref="D7:D8"/>
    <mergeCell ref="E12:J12"/>
    <mergeCell ref="E3:J3"/>
    <mergeCell ref="B3:D3"/>
    <mergeCell ref="A5:A6"/>
    <mergeCell ref="B5:B6"/>
    <mergeCell ref="C5:C6"/>
    <mergeCell ref="D5:D6"/>
    <mergeCell ref="C36:D36"/>
    <mergeCell ref="C35:D35"/>
    <mergeCell ref="A14:A15"/>
    <mergeCell ref="B14:B15"/>
    <mergeCell ref="C14:C15"/>
    <mergeCell ref="D14:D15"/>
    <mergeCell ref="A26:A27"/>
    <mergeCell ref="B26:B27"/>
    <mergeCell ref="C26:C27"/>
    <mergeCell ref="D26:D27"/>
    <mergeCell ref="B20:D20"/>
    <mergeCell ref="A34:D34"/>
    <mergeCell ref="A24:A25"/>
    <mergeCell ref="B24:B25"/>
    <mergeCell ref="C24:C25"/>
  </mergeCells>
  <pageMargins left="0.7" right="0.7" top="0.75" bottom="0.75" header="0.3" footer="0.3"/>
  <pageSetup orientation="portrait" r:id="rId1"/>
  <ignoredErrors>
    <ignoredError sqref="E25:J25 F23:J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Imagenet</vt:lpstr>
      <vt:lpstr>CIFAR10</vt:lpstr>
      <vt:lpstr>CIFAR100</vt:lpstr>
      <vt:lpstr>Architecture Summary</vt:lpstr>
      <vt:lpstr>Excel2LaTeX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2019-01-22T16:12:56Z</dcterms:modified>
</cp:coreProperties>
</file>