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WORK MATTERS\01_PCSD FILES\EPEZMD or EPIPDD\FY 2019 WFPlanning\Annexes\"/>
    </mc:Choice>
  </mc:AlternateContent>
  <xr:revisionPtr revIDLastSave="0" documentId="13_ncr:1_{3B93BA7C-CC37-48F3-92FE-ACF88FCCBCB1}" xr6:coauthVersionLast="36" xr6:coauthVersionMax="36" xr10:uidLastSave="{00000000-0000-0000-0000-000000000000}"/>
  <bookViews>
    <workbookView xWindow="0" yWindow="0" windowWidth="19200" windowHeight="6468" xr2:uid="{00000000-000D-0000-FFFF-FFFF00000000}"/>
  </bookViews>
  <sheets>
    <sheet name="Sheet1" sheetId="1" r:id="rId1"/>
  </sheets>
  <definedNames>
    <definedName name="_xlnm.Print_Area" localSheetId="0">Sheet1!$A$1:$AN$41</definedName>
    <definedName name="_xlnm.Print_Titles" localSheetId="0">Sheet1!$A:$B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13" i="1" l="1"/>
  <c r="AN27" i="1"/>
  <c r="AN20" i="1"/>
  <c r="AN35" i="1"/>
  <c r="AN32" i="1"/>
  <c r="AN29" i="1"/>
  <c r="N41" i="1"/>
  <c r="O41" i="1"/>
  <c r="G41" i="1"/>
  <c r="AM38" i="1"/>
  <c r="AM39" i="1"/>
  <c r="AM47" i="1" s="1"/>
  <c r="AK38" i="1"/>
  <c r="AK39" i="1"/>
  <c r="AK47" i="1" s="1"/>
  <c r="V38" i="1"/>
  <c r="V39" i="1"/>
  <c r="Q38" i="1"/>
  <c r="Q41" i="1" s="1"/>
  <c r="L38" i="1"/>
  <c r="L39" i="1"/>
  <c r="L47" i="1" s="1"/>
  <c r="J38" i="1"/>
  <c r="J39" i="1"/>
  <c r="F38" i="1"/>
  <c r="F39" i="1"/>
  <c r="H39" i="1"/>
  <c r="H41" i="1" s="1"/>
  <c r="G47" i="1"/>
  <c r="I47" i="1"/>
  <c r="K47" i="1"/>
  <c r="M47" i="1"/>
  <c r="P47" i="1"/>
  <c r="Q47" i="1"/>
  <c r="R47" i="1"/>
  <c r="S47" i="1"/>
  <c r="T47" i="1"/>
  <c r="U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J47" i="1"/>
  <c r="AL47" i="1"/>
  <c r="AI38" i="1"/>
  <c r="AI39" i="1"/>
  <c r="F22" i="1"/>
  <c r="F23" i="1"/>
  <c r="J22" i="1"/>
  <c r="V22" i="1"/>
  <c r="V25" i="1"/>
  <c r="V26" i="1"/>
  <c r="L25" i="1"/>
  <c r="F25" i="1"/>
  <c r="J25" i="1"/>
  <c r="AI25" i="1"/>
  <c r="J17" i="1"/>
  <c r="J18" i="1"/>
  <c r="AN18" i="1" s="1"/>
  <c r="AI17" i="1"/>
  <c r="AI18" i="1"/>
  <c r="T41" i="1"/>
  <c r="U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J41" i="1"/>
  <c r="AL41" i="1"/>
  <c r="C15" i="1"/>
  <c r="C41" i="1" s="1"/>
  <c r="R41" i="1"/>
  <c r="S41" i="1"/>
  <c r="K41" i="1"/>
  <c r="M41" i="1"/>
  <c r="P41" i="1"/>
  <c r="I41" i="1"/>
  <c r="E41" i="1"/>
  <c r="AM41" i="1" l="1"/>
  <c r="V47" i="1"/>
  <c r="H47" i="1"/>
  <c r="AN22" i="1"/>
  <c r="AN39" i="1"/>
  <c r="AN25" i="1"/>
  <c r="AN38" i="1"/>
  <c r="F47" i="1"/>
  <c r="AN17" i="1"/>
  <c r="AN23" i="1"/>
  <c r="AN26" i="1"/>
  <c r="AI47" i="1"/>
  <c r="J47" i="1"/>
  <c r="AN15" i="1"/>
  <c r="V41" i="1"/>
  <c r="F41" i="1"/>
  <c r="AK41" i="1"/>
  <c r="L41" i="1"/>
  <c r="J41" i="1"/>
  <c r="AI41" i="1"/>
  <c r="AN41" i="1" l="1"/>
  <c r="AN43" i="1" s="1"/>
  <c r="AN47" i="1"/>
  <c r="F42" i="1"/>
  <c r="D41" i="1" l="1"/>
  <c r="C42" i="1" s="1"/>
  <c r="E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 Computer</author>
  </authors>
  <commentList>
    <comment ref="F26" authorId="0" shapeId="0" xr:uid="{42BCDADD-4C56-42D6-B232-3CA96D862932}">
      <text>
        <r>
          <rPr>
            <b/>
            <sz val="9"/>
            <color indexed="81"/>
            <rFont val="Tahoma"/>
            <family val="2"/>
          </rPr>
          <t>My Computer:</t>
        </r>
        <r>
          <rPr>
            <sz val="9"/>
            <color indexed="81"/>
            <rFont val="Tahoma"/>
            <family val="2"/>
          </rPr>
          <t xml:space="preserve">
TEV for identification, assessment, and delineation of critical watersheds in 6 northern Palawan mainland municipalities</t>
        </r>
      </text>
    </comment>
  </commentList>
</comments>
</file>

<file path=xl/sharedStrings.xml><?xml version="1.0" encoding="utf-8"?>
<sst xmlns="http://schemas.openxmlformats.org/spreadsheetml/2006/main" count="79" uniqueCount="73">
  <si>
    <t>Based on Draft NEP as of June 18, 2018</t>
  </si>
  <si>
    <t xml:space="preserve">Name of Division/Unit/Section: </t>
  </si>
  <si>
    <t>PAP</t>
  </si>
  <si>
    <t>GMS</t>
  </si>
  <si>
    <t>Motor Vehicles</t>
  </si>
  <si>
    <t>Furnitures and Fixtures</t>
  </si>
  <si>
    <t>AFD</t>
  </si>
  <si>
    <t>OED (incl. Secretariat)</t>
  </si>
  <si>
    <t>EEED</t>
  </si>
  <si>
    <t>EMED</t>
  </si>
  <si>
    <t>EPRPD (Planning &amp; EZMD)</t>
  </si>
  <si>
    <t>EMES (Regular)</t>
  </si>
  <si>
    <t>EMES (WMF)</t>
  </si>
  <si>
    <t>KRM (Regular)</t>
  </si>
  <si>
    <t>ACE (WMF)</t>
  </si>
  <si>
    <t>ACE (Regular)</t>
  </si>
  <si>
    <t>ECAN Zoning (WMF)</t>
  </si>
  <si>
    <t>ECAN Zoning (Regular)</t>
  </si>
  <si>
    <t>Resource Mob (Regular)</t>
  </si>
  <si>
    <t>DMD North</t>
  </si>
  <si>
    <t>DMD South</t>
  </si>
  <si>
    <t>DMD Calamian</t>
  </si>
  <si>
    <t>SEP Clearance (Regular)</t>
  </si>
  <si>
    <t>EZMED (ERED)</t>
  </si>
  <si>
    <t>Wildlife and Cave (Regular)</t>
  </si>
  <si>
    <t>Wildlife and Cave (WMF)</t>
  </si>
  <si>
    <t>CO (Php '000)</t>
  </si>
  <si>
    <t>total</t>
  </si>
  <si>
    <t>Office Supplies Expenses</t>
  </si>
  <si>
    <t>Accountable Forms Expenses</t>
  </si>
  <si>
    <t>Fuel, Oil, and Lubricants Expenses</t>
  </si>
  <si>
    <t>Other Supplies and Materials Expenses</t>
  </si>
  <si>
    <t>Postage and Courier Services</t>
  </si>
  <si>
    <t xml:space="preserve">Mobile </t>
  </si>
  <si>
    <t>Landline</t>
  </si>
  <si>
    <t>Internet Subscription Expenses</t>
  </si>
  <si>
    <t>Cable, Satellite, Telegraph, and Radio Expenses</t>
  </si>
  <si>
    <t>Extraordinary and Miscellaneous Expenses</t>
  </si>
  <si>
    <t>Janitorial Services</t>
  </si>
  <si>
    <t>Security Services</t>
  </si>
  <si>
    <t>Buildings</t>
  </si>
  <si>
    <t>Other Machinery and Equipment</t>
  </si>
  <si>
    <t>Repairs and Maintenance</t>
  </si>
  <si>
    <t>Furniture and Fixtures</t>
  </si>
  <si>
    <t>Taxes, Duties, and Licenses</t>
  </si>
  <si>
    <t>Fidelity Bond Premium</t>
  </si>
  <si>
    <t>Insurance Expenses</t>
  </si>
  <si>
    <t>Advertising Expenses</t>
  </si>
  <si>
    <t>Printing and Publication Expenses</t>
  </si>
  <si>
    <t>Transportation and Delivery Expenses</t>
  </si>
  <si>
    <t>Library and Other Reading Materials Subscription Expenses</t>
  </si>
  <si>
    <t>KRM (WMF)</t>
  </si>
  <si>
    <t>Training Expenses</t>
  </si>
  <si>
    <t>All WMF Tier 1 &amp; 2</t>
  </si>
  <si>
    <t>Water Expenses</t>
  </si>
  <si>
    <t>Electricity Expenses</t>
  </si>
  <si>
    <r>
      <t>Rents -</t>
    </r>
    <r>
      <rPr>
        <sz val="10"/>
        <color theme="1"/>
        <rFont val="Calibri"/>
        <family val="2"/>
        <scheme val="minor"/>
      </rPr>
      <t>Building and Structures</t>
    </r>
  </si>
  <si>
    <t>TOTAL</t>
  </si>
  <si>
    <t xml:space="preserve">Motor Vehicles
</t>
  </si>
  <si>
    <t>Travelling Expenses-Local</t>
  </si>
  <si>
    <t xml:space="preserve">Other Professional Services </t>
  </si>
  <si>
    <t xml:space="preserve">Representation Expenses </t>
  </si>
  <si>
    <t xml:space="preserve">Instructions: </t>
  </si>
  <si>
    <t>Other Maintenance and Operating Expenses</t>
  </si>
  <si>
    <t xml:space="preserve">                                                       MOOE (Php '000)</t>
  </si>
  <si>
    <t xml:space="preserve">ANNEX C. Breakdown of Capital Outlay and MOOE per Object of Expenditure </t>
  </si>
  <si>
    <t>1. Use the following as basis for your division WFP.</t>
  </si>
  <si>
    <t>2. WFP for Regular Fund and for WMF-SAGF should be presented separately.</t>
  </si>
  <si>
    <r>
      <t xml:space="preserve">3. For all ICT-related expenditures, refer to </t>
    </r>
    <r>
      <rPr>
        <b/>
        <sz val="11"/>
        <color theme="1"/>
        <rFont val="Calibri"/>
        <family val="2"/>
        <scheme val="minor"/>
      </rPr>
      <t>Annex D</t>
    </r>
    <r>
      <rPr>
        <sz val="11"/>
        <color theme="1"/>
        <rFont val="Calibri"/>
        <family val="2"/>
        <scheme val="minor"/>
      </rPr>
      <t xml:space="preserve">. </t>
    </r>
  </si>
  <si>
    <t>ICT Training Expenses 
(details per division in Annex D)</t>
  </si>
  <si>
    <t>ICT Office Supplies 
(details per division in Annex D)</t>
  </si>
  <si>
    <t>ICT Equipment 
(details per division in Annex D)</t>
  </si>
  <si>
    <t>Other General Services-ICT Services 
(details per division in Annex 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</si>
</sst>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4" fillId="0" borderId="0" xfId="0" applyFont="1"/>
    <xf numFmtId="3" fontId="0" fillId="0" borderId="0" xfId="0" applyNumberFormat="1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19" xfId="0" applyBorder="1" applyAlignment="1">
      <alignment wrapText="1"/>
    </xf>
    <xf numFmtId="0" fontId="0" fillId="0" borderId="2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3" fontId="0" fillId="0" borderId="20" xfId="0" applyNumberFormat="1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1" xfId="0" applyBorder="1"/>
    <xf numFmtId="3" fontId="0" fillId="0" borderId="9" xfId="0" applyNumberFormat="1" applyBorder="1" applyAlignment="1">
      <alignment horizontal="center" vertical="top" wrapText="1"/>
    </xf>
    <xf numFmtId="3" fontId="5" fillId="0" borderId="15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3" fontId="5" fillId="0" borderId="20" xfId="0" applyNumberFormat="1" applyFon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3" fontId="1" fillId="0" borderId="23" xfId="0" applyNumberFormat="1" applyFon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3" fontId="5" fillId="0" borderId="23" xfId="0" applyNumberFormat="1" applyFont="1" applyBorder="1" applyAlignment="1">
      <alignment horizontal="center"/>
    </xf>
    <xf numFmtId="3" fontId="1" fillId="0" borderId="18" xfId="0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3" fontId="1" fillId="0" borderId="20" xfId="0" applyNumberFormat="1" applyFon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4" fillId="0" borderId="0" xfId="0" applyNumberFormat="1" applyFont="1"/>
    <xf numFmtId="3" fontId="0" fillId="0" borderId="7" xfId="0" applyNumberFormat="1" applyBorder="1" applyAlignment="1">
      <alignment horizontal="center" vertical="top" wrapText="1"/>
    </xf>
    <xf numFmtId="3" fontId="0" fillId="0" borderId="10" xfId="0" applyNumberFormat="1" applyBorder="1" applyAlignment="1">
      <alignment horizontal="center" vertical="top" wrapText="1"/>
    </xf>
    <xf numFmtId="3" fontId="0" fillId="0" borderId="6" xfId="0" applyNumberFormat="1" applyBorder="1" applyAlignment="1">
      <alignment horizontal="center" vertical="top" wrapText="1"/>
    </xf>
    <xf numFmtId="3" fontId="0" fillId="0" borderId="9" xfId="0" applyNumberFormat="1" applyBorder="1" applyAlignment="1">
      <alignment horizontal="center" vertical="top" wrapText="1"/>
    </xf>
    <xf numFmtId="3" fontId="0" fillId="0" borderId="5" xfId="0" applyNumberFormat="1" applyBorder="1" applyAlignment="1">
      <alignment horizontal="center" vertical="top" wrapText="1"/>
    </xf>
    <xf numFmtId="3" fontId="0" fillId="0" borderId="8" xfId="0" applyNumberForma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3" fontId="2" fillId="0" borderId="2" xfId="0" applyNumberFormat="1" applyFont="1" applyBorder="1" applyAlignment="1">
      <alignment horizontal="center" vertical="top"/>
    </xf>
    <xf numFmtId="3" fontId="2" fillId="0" borderId="3" xfId="0" applyNumberFormat="1" applyFont="1" applyBorder="1" applyAlignment="1">
      <alignment horizontal="center" vertical="top"/>
    </xf>
    <xf numFmtId="3" fontId="2" fillId="0" borderId="4" xfId="0" applyNumberFormat="1" applyFont="1" applyBorder="1" applyAlignment="1">
      <alignment horizontal="center" vertical="top"/>
    </xf>
    <xf numFmtId="3" fontId="3" fillId="0" borderId="6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6" fillId="0" borderId="13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3" fontId="3" fillId="0" borderId="6" xfId="0" applyNumberFormat="1" applyFont="1" applyFill="1" applyBorder="1" applyAlignment="1">
      <alignment horizontal="center" vertical="top" wrapText="1"/>
    </xf>
    <xf numFmtId="3" fontId="3" fillId="0" borderId="9" xfId="0" applyNumberFormat="1" applyFont="1" applyFill="1" applyBorder="1" applyAlignment="1">
      <alignment horizontal="center" vertical="top" wrapText="1"/>
    </xf>
    <xf numFmtId="3" fontId="0" fillId="0" borderId="6" xfId="0" applyNumberFormat="1" applyFill="1" applyBorder="1" applyAlignment="1">
      <alignment horizontal="center" vertical="top" wrapText="1"/>
    </xf>
    <xf numFmtId="3" fontId="0" fillId="0" borderId="9" xfId="0" applyNumberFormat="1" applyFill="1" applyBorder="1" applyAlignment="1">
      <alignment horizontal="center" vertical="top" wrapText="1"/>
    </xf>
    <xf numFmtId="3" fontId="0" fillId="2" borderId="5" xfId="0" applyNumberFormat="1" applyFill="1" applyBorder="1" applyAlignment="1">
      <alignment horizontal="center" vertical="top" wrapText="1"/>
    </xf>
    <xf numFmtId="3" fontId="0" fillId="2" borderId="8" xfId="0" applyNumberFormat="1" applyFill="1" applyBorder="1" applyAlignment="1">
      <alignment horizontal="center" vertical="top" wrapText="1"/>
    </xf>
    <xf numFmtId="3" fontId="0" fillId="2" borderId="6" xfId="0" applyNumberFormat="1" applyFill="1" applyBorder="1" applyAlignment="1">
      <alignment horizontal="center" vertical="top" wrapText="1"/>
    </xf>
    <xf numFmtId="3" fontId="0" fillId="2" borderId="9" xfId="0" applyNumberFormat="1" applyFill="1" applyBorder="1" applyAlignment="1">
      <alignment horizontal="center" vertical="top" wrapText="1"/>
    </xf>
    <xf numFmtId="3" fontId="0" fillId="0" borderId="6" xfId="0" applyNumberFormat="1" applyFont="1" applyBorder="1" applyAlignment="1">
      <alignment horizontal="center" vertical="top" wrapText="1"/>
    </xf>
    <xf numFmtId="3" fontId="0" fillId="0" borderId="9" xfId="0" applyNumberFormat="1" applyFont="1" applyBorder="1" applyAlignment="1">
      <alignment horizontal="center" vertical="top" wrapText="1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7"/>
  <sheetViews>
    <sheetView tabSelected="1" view="pageBreakPreview" zoomScale="110" zoomScaleNormal="42" zoomScaleSheetLayoutView="110" workbookViewId="0">
      <selection activeCell="E5" sqref="E5"/>
    </sheetView>
  </sheetViews>
  <sheetFormatPr defaultRowHeight="14.4" x14ac:dyDescent="0.3"/>
  <cols>
    <col min="1" max="1" width="24.44140625" customWidth="1"/>
    <col min="2" max="2" width="25.88671875" customWidth="1"/>
    <col min="3" max="3" width="12.6640625" style="3" customWidth="1"/>
    <col min="4" max="4" width="9.77734375" style="3" customWidth="1"/>
    <col min="5" max="5" width="11.77734375" style="3" customWidth="1"/>
    <col min="6" max="6" width="15.77734375" style="3" customWidth="1"/>
    <col min="7" max="7" width="12" style="3" customWidth="1"/>
    <col min="8" max="8" width="10.44140625" style="3" customWidth="1"/>
    <col min="9" max="9" width="10.88671875" customWidth="1"/>
    <col min="11" max="11" width="11.109375" customWidth="1"/>
    <col min="12" max="12" width="11.44140625" customWidth="1"/>
    <col min="13" max="13" width="12.21875" customWidth="1"/>
    <col min="19" max="19" width="8.77734375" customWidth="1"/>
    <col min="20" max="20" width="11.5546875" customWidth="1"/>
    <col min="21" max="21" width="12" customWidth="1"/>
    <col min="22" max="22" width="12.5546875" customWidth="1"/>
    <col min="25" max="25" width="18.109375" customWidth="1"/>
    <col min="27" max="27" width="11" customWidth="1"/>
    <col min="32" max="32" width="9.44140625" customWidth="1"/>
    <col min="33" max="33" width="9.21875" customWidth="1"/>
    <col min="34" max="34" width="10.77734375" customWidth="1"/>
    <col min="35" max="35" width="9.88671875" customWidth="1"/>
    <col min="37" max="37" width="9" customWidth="1"/>
    <col min="38" max="39" width="12.21875" customWidth="1"/>
  </cols>
  <sheetData>
    <row r="1" spans="1:40" x14ac:dyDescent="0.3">
      <c r="A1" s="1" t="s">
        <v>65</v>
      </c>
    </row>
    <row r="2" spans="1:40" x14ac:dyDescent="0.3">
      <c r="A2" s="1" t="s">
        <v>0</v>
      </c>
    </row>
    <row r="3" spans="1:40" x14ac:dyDescent="0.3">
      <c r="A3" s="1"/>
    </row>
    <row r="4" spans="1:40" x14ac:dyDescent="0.3">
      <c r="A4" t="s">
        <v>62</v>
      </c>
    </row>
    <row r="6" spans="1:40" x14ac:dyDescent="0.3">
      <c r="A6" s="3" t="s">
        <v>66</v>
      </c>
    </row>
    <row r="7" spans="1:40" x14ac:dyDescent="0.3">
      <c r="A7" s="84" t="s">
        <v>67</v>
      </c>
    </row>
    <row r="8" spans="1:40" x14ac:dyDescent="0.3">
      <c r="A8" s="3" t="s">
        <v>68</v>
      </c>
    </row>
    <row r="9" spans="1:40" ht="15" thickBot="1" x14ac:dyDescent="0.35">
      <c r="B9" s="3"/>
    </row>
    <row r="10" spans="1:40" s="5" customFormat="1" ht="28.95" customHeight="1" x14ac:dyDescent="0.3">
      <c r="A10" s="59" t="s">
        <v>1</v>
      </c>
      <c r="B10" s="62" t="s">
        <v>2</v>
      </c>
      <c r="C10" s="65" t="s">
        <v>26</v>
      </c>
      <c r="D10" s="66"/>
      <c r="E10" s="67"/>
      <c r="F10" s="65" t="s">
        <v>64</v>
      </c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7"/>
      <c r="AN10" s="70" t="s">
        <v>57</v>
      </c>
    </row>
    <row r="11" spans="1:40" s="4" customFormat="1" ht="14.55" customHeight="1" x14ac:dyDescent="0.3">
      <c r="A11" s="60"/>
      <c r="B11" s="63"/>
      <c r="C11" s="78" t="s">
        <v>71</v>
      </c>
      <c r="D11" s="55" t="s">
        <v>58</v>
      </c>
      <c r="E11" s="53" t="s">
        <v>5</v>
      </c>
      <c r="F11" s="57" t="s">
        <v>59</v>
      </c>
      <c r="G11" s="80" t="s">
        <v>69</v>
      </c>
      <c r="H11" s="76" t="s">
        <v>52</v>
      </c>
      <c r="I11" s="80" t="s">
        <v>70</v>
      </c>
      <c r="J11" s="55" t="s">
        <v>28</v>
      </c>
      <c r="K11" s="55" t="s">
        <v>29</v>
      </c>
      <c r="L11" s="55" t="s">
        <v>30</v>
      </c>
      <c r="M11" s="55" t="s">
        <v>31</v>
      </c>
      <c r="N11" s="76" t="s">
        <v>54</v>
      </c>
      <c r="O11" s="74" t="s">
        <v>55</v>
      </c>
      <c r="P11" s="55" t="s">
        <v>32</v>
      </c>
      <c r="Q11" s="55" t="s">
        <v>33</v>
      </c>
      <c r="R11" s="55" t="s">
        <v>34</v>
      </c>
      <c r="S11" s="55" t="s">
        <v>35</v>
      </c>
      <c r="T11" s="55" t="s">
        <v>36</v>
      </c>
      <c r="U11" s="68" t="s">
        <v>37</v>
      </c>
      <c r="V11" s="55" t="s">
        <v>60</v>
      </c>
      <c r="W11" s="55" t="s">
        <v>38</v>
      </c>
      <c r="X11" s="55" t="s">
        <v>39</v>
      </c>
      <c r="Y11" s="80" t="s">
        <v>72</v>
      </c>
      <c r="Z11" s="73" t="s">
        <v>42</v>
      </c>
      <c r="AA11" s="73"/>
      <c r="AB11" s="73"/>
      <c r="AC11" s="73"/>
      <c r="AD11" s="55" t="s">
        <v>44</v>
      </c>
      <c r="AE11" s="55" t="s">
        <v>45</v>
      </c>
      <c r="AF11" s="55" t="s">
        <v>46</v>
      </c>
      <c r="AG11" s="82" t="s">
        <v>47</v>
      </c>
      <c r="AH11" s="55" t="s">
        <v>48</v>
      </c>
      <c r="AI11" s="55" t="s">
        <v>61</v>
      </c>
      <c r="AJ11" s="55" t="s">
        <v>49</v>
      </c>
      <c r="AK11" s="55" t="s">
        <v>56</v>
      </c>
      <c r="AL11" s="68" t="s">
        <v>50</v>
      </c>
      <c r="AM11" s="53" t="s">
        <v>63</v>
      </c>
      <c r="AN11" s="71"/>
    </row>
    <row r="12" spans="1:40" s="4" customFormat="1" ht="63" customHeight="1" thickBot="1" x14ac:dyDescent="0.35">
      <c r="A12" s="61"/>
      <c r="B12" s="64"/>
      <c r="C12" s="79"/>
      <c r="D12" s="56"/>
      <c r="E12" s="54"/>
      <c r="F12" s="58"/>
      <c r="G12" s="81"/>
      <c r="H12" s="77"/>
      <c r="I12" s="81"/>
      <c r="J12" s="56"/>
      <c r="K12" s="56"/>
      <c r="L12" s="56"/>
      <c r="M12" s="56"/>
      <c r="N12" s="77"/>
      <c r="O12" s="75"/>
      <c r="P12" s="56"/>
      <c r="Q12" s="56"/>
      <c r="R12" s="56"/>
      <c r="S12" s="56"/>
      <c r="T12" s="56"/>
      <c r="U12" s="69"/>
      <c r="V12" s="56"/>
      <c r="W12" s="56"/>
      <c r="X12" s="56"/>
      <c r="Y12" s="81"/>
      <c r="Z12" s="23" t="s">
        <v>40</v>
      </c>
      <c r="AA12" s="23" t="s">
        <v>41</v>
      </c>
      <c r="AB12" s="23" t="s">
        <v>4</v>
      </c>
      <c r="AC12" s="23" t="s">
        <v>43</v>
      </c>
      <c r="AD12" s="56"/>
      <c r="AE12" s="56"/>
      <c r="AF12" s="56"/>
      <c r="AG12" s="83"/>
      <c r="AH12" s="56"/>
      <c r="AI12" s="56"/>
      <c r="AJ12" s="56"/>
      <c r="AK12" s="56"/>
      <c r="AL12" s="69"/>
      <c r="AM12" s="54"/>
      <c r="AN12" s="72"/>
    </row>
    <row r="13" spans="1:40" x14ac:dyDescent="0.3">
      <c r="A13" s="6" t="s">
        <v>7</v>
      </c>
      <c r="B13" s="7" t="s">
        <v>3</v>
      </c>
      <c r="C13" s="24">
        <v>272</v>
      </c>
      <c r="D13" s="25"/>
      <c r="E13" s="25"/>
      <c r="F13" s="24">
        <v>1821</v>
      </c>
      <c r="G13" s="24">
        <v>90</v>
      </c>
      <c r="H13" s="24"/>
      <c r="I13" s="26">
        <v>103</v>
      </c>
      <c r="J13" s="26"/>
      <c r="K13" s="26"/>
      <c r="L13" s="26">
        <v>192</v>
      </c>
      <c r="M13" s="26"/>
      <c r="N13" s="26"/>
      <c r="O13" s="26"/>
      <c r="P13" s="26"/>
      <c r="Q13" s="26">
        <v>120</v>
      </c>
      <c r="R13" s="26"/>
      <c r="S13" s="26"/>
      <c r="T13" s="26"/>
      <c r="U13" s="26">
        <v>118</v>
      </c>
      <c r="V13" s="26">
        <v>1148</v>
      </c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>
        <v>250</v>
      </c>
      <c r="AJ13" s="26"/>
      <c r="AK13" s="26"/>
      <c r="AL13" s="26"/>
      <c r="AM13" s="26"/>
      <c r="AN13" s="48">
        <f>SUM(C13:AM13)</f>
        <v>4114</v>
      </c>
    </row>
    <row r="14" spans="1:40" x14ac:dyDescent="0.3">
      <c r="A14" s="8"/>
      <c r="B14" s="9"/>
      <c r="C14" s="27"/>
      <c r="D14" s="28"/>
      <c r="E14" s="28"/>
      <c r="F14" s="27"/>
      <c r="G14" s="27"/>
      <c r="H14" s="27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49"/>
    </row>
    <row r="15" spans="1:40" x14ac:dyDescent="0.3">
      <c r="A15" s="10" t="s">
        <v>6</v>
      </c>
      <c r="B15" s="11" t="s">
        <v>3</v>
      </c>
      <c r="C15" s="30">
        <f>1297-272</f>
        <v>1025</v>
      </c>
      <c r="D15" s="31">
        <v>6600</v>
      </c>
      <c r="E15" s="31">
        <v>650</v>
      </c>
      <c r="F15" s="30">
        <v>966</v>
      </c>
      <c r="G15" s="30">
        <v>100</v>
      </c>
      <c r="H15" s="30">
        <v>600</v>
      </c>
      <c r="I15" s="32">
        <v>161</v>
      </c>
      <c r="J15" s="33">
        <v>1517</v>
      </c>
      <c r="K15" s="33">
        <v>30</v>
      </c>
      <c r="L15" s="33">
        <v>564</v>
      </c>
      <c r="M15" s="32">
        <v>100</v>
      </c>
      <c r="N15" s="32">
        <v>240</v>
      </c>
      <c r="O15" s="32">
        <v>1090</v>
      </c>
      <c r="P15" s="33">
        <v>50</v>
      </c>
      <c r="Q15" s="33">
        <v>60</v>
      </c>
      <c r="R15" s="33">
        <v>200</v>
      </c>
      <c r="S15" s="33">
        <v>180</v>
      </c>
      <c r="T15" s="33"/>
      <c r="U15" s="33"/>
      <c r="V15" s="33">
        <v>1024</v>
      </c>
      <c r="W15" s="33">
        <v>192</v>
      </c>
      <c r="X15" s="33">
        <v>480</v>
      </c>
      <c r="Y15" s="33">
        <v>96</v>
      </c>
      <c r="Z15" s="33">
        <v>200</v>
      </c>
      <c r="AA15" s="33">
        <v>80</v>
      </c>
      <c r="AB15" s="33">
        <v>500</v>
      </c>
      <c r="AC15" s="33">
        <v>60</v>
      </c>
      <c r="AD15" s="33">
        <v>55</v>
      </c>
      <c r="AE15" s="33">
        <v>80</v>
      </c>
      <c r="AF15" s="33">
        <v>110</v>
      </c>
      <c r="AG15" s="33"/>
      <c r="AH15" s="33">
        <v>50</v>
      </c>
      <c r="AI15" s="33">
        <v>50</v>
      </c>
      <c r="AJ15" s="33">
        <v>50</v>
      </c>
      <c r="AK15" s="33">
        <v>504</v>
      </c>
      <c r="AL15" s="33">
        <v>12</v>
      </c>
      <c r="AM15" s="33">
        <v>165</v>
      </c>
      <c r="AN15" s="50">
        <f>SUM(C15:AM15)</f>
        <v>17841</v>
      </c>
    </row>
    <row r="16" spans="1:40" x14ac:dyDescent="0.3">
      <c r="A16" s="12"/>
      <c r="B16" s="13"/>
      <c r="C16" s="34"/>
      <c r="D16" s="35"/>
      <c r="E16" s="35"/>
      <c r="F16" s="35"/>
      <c r="G16" s="34"/>
      <c r="H16" s="34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7"/>
      <c r="W16" s="36"/>
      <c r="X16" s="36"/>
      <c r="Y16" s="37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49"/>
    </row>
    <row r="17" spans="1:40" x14ac:dyDescent="0.3">
      <c r="A17" s="10" t="s">
        <v>8</v>
      </c>
      <c r="B17" s="11" t="s">
        <v>15</v>
      </c>
      <c r="C17" s="31">
        <v>5304</v>
      </c>
      <c r="D17" s="31"/>
      <c r="E17" s="31">
        <v>2450</v>
      </c>
      <c r="F17" s="31">
        <v>282</v>
      </c>
      <c r="G17" s="31">
        <v>155</v>
      </c>
      <c r="H17" s="31"/>
      <c r="I17" s="31">
        <v>437</v>
      </c>
      <c r="J17" s="31">
        <f>380-30</f>
        <v>350</v>
      </c>
      <c r="K17" s="33"/>
      <c r="L17" s="31">
        <v>70</v>
      </c>
      <c r="M17" s="33"/>
      <c r="N17" s="33"/>
      <c r="O17" s="33"/>
      <c r="P17" s="33"/>
      <c r="Q17" s="33">
        <v>7</v>
      </c>
      <c r="R17" s="33"/>
      <c r="S17" s="33"/>
      <c r="T17" s="33">
        <v>180</v>
      </c>
      <c r="U17" s="33"/>
      <c r="V17" s="33">
        <v>288</v>
      </c>
      <c r="W17" s="33"/>
      <c r="X17" s="33"/>
      <c r="Y17" s="33">
        <v>4628</v>
      </c>
      <c r="Z17" s="33"/>
      <c r="AA17" s="33"/>
      <c r="AB17" s="33"/>
      <c r="AC17" s="33"/>
      <c r="AD17" s="33"/>
      <c r="AE17" s="33"/>
      <c r="AF17" s="33"/>
      <c r="AG17" s="33">
        <v>60</v>
      </c>
      <c r="AH17" s="33">
        <v>100</v>
      </c>
      <c r="AI17" s="33">
        <f>220-70</f>
        <v>150</v>
      </c>
      <c r="AJ17" s="33"/>
      <c r="AK17" s="33"/>
      <c r="AL17" s="33"/>
      <c r="AM17" s="33">
        <v>100</v>
      </c>
      <c r="AN17" s="50">
        <f>SUM(C17:AM17)</f>
        <v>14561</v>
      </c>
    </row>
    <row r="18" spans="1:40" x14ac:dyDescent="0.3">
      <c r="A18" s="12"/>
      <c r="B18" s="13" t="s">
        <v>14</v>
      </c>
      <c r="C18" s="35"/>
      <c r="D18" s="35"/>
      <c r="E18" s="35"/>
      <c r="F18" s="35"/>
      <c r="G18" s="35"/>
      <c r="H18" s="35"/>
      <c r="I18" s="36"/>
      <c r="J18" s="36">
        <f>45+30</f>
        <v>75</v>
      </c>
      <c r="K18" s="36"/>
      <c r="L18" s="36">
        <v>10</v>
      </c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>
        <f>145+70</f>
        <v>215</v>
      </c>
      <c r="AJ18" s="36"/>
      <c r="AK18" s="36"/>
      <c r="AL18" s="36"/>
      <c r="AM18" s="36"/>
      <c r="AN18" s="49">
        <f>SUM(C18:AM18)</f>
        <v>300</v>
      </c>
    </row>
    <row r="19" spans="1:40" x14ac:dyDescent="0.3">
      <c r="A19" s="8"/>
      <c r="B19" s="9"/>
      <c r="C19" s="28"/>
      <c r="D19" s="28"/>
      <c r="E19" s="28"/>
      <c r="F19" s="28"/>
      <c r="G19" s="28"/>
      <c r="H19" s="28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49"/>
    </row>
    <row r="20" spans="1:40" x14ac:dyDescent="0.3">
      <c r="A20" s="10" t="s">
        <v>9</v>
      </c>
      <c r="B20" s="11" t="s">
        <v>11</v>
      </c>
      <c r="C20" s="31">
        <v>1129</v>
      </c>
      <c r="D20" s="31"/>
      <c r="E20" s="31"/>
      <c r="F20" s="31">
        <v>144</v>
      </c>
      <c r="G20" s="31"/>
      <c r="H20" s="31"/>
      <c r="I20" s="33">
        <v>202</v>
      </c>
      <c r="J20" s="31">
        <v>350</v>
      </c>
      <c r="K20" s="33"/>
      <c r="L20" s="31">
        <v>90</v>
      </c>
      <c r="M20" s="33"/>
      <c r="N20" s="33"/>
      <c r="O20" s="33"/>
      <c r="P20" s="33"/>
      <c r="Q20" s="33"/>
      <c r="R20" s="33"/>
      <c r="S20" s="33">
        <v>12</v>
      </c>
      <c r="T20" s="33"/>
      <c r="U20" s="33"/>
      <c r="V20" s="33">
        <v>432</v>
      </c>
      <c r="W20" s="33"/>
      <c r="X20" s="33"/>
      <c r="Y20" s="33">
        <v>180</v>
      </c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>
        <v>30</v>
      </c>
      <c r="AN20" s="50">
        <f>SUM(C20:AM20)</f>
        <v>2569</v>
      </c>
    </row>
    <row r="21" spans="1:40" x14ac:dyDescent="0.3">
      <c r="A21" s="12"/>
      <c r="B21" s="13" t="s">
        <v>12</v>
      </c>
      <c r="C21" s="35"/>
      <c r="D21" s="35"/>
      <c r="E21" s="35"/>
      <c r="F21" s="35"/>
      <c r="G21" s="35"/>
      <c r="H21" s="3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49"/>
    </row>
    <row r="22" spans="1:40" x14ac:dyDescent="0.3">
      <c r="A22" s="12"/>
      <c r="B22" s="13" t="s">
        <v>13</v>
      </c>
      <c r="C22" s="35"/>
      <c r="D22" s="35"/>
      <c r="E22" s="35"/>
      <c r="F22" s="35">
        <f>298-20-8</f>
        <v>270</v>
      </c>
      <c r="G22" s="35"/>
      <c r="H22" s="35"/>
      <c r="I22" s="36"/>
      <c r="J22" s="36">
        <f>332-122</f>
        <v>210</v>
      </c>
      <c r="K22" s="36"/>
      <c r="L22" s="36">
        <v>30</v>
      </c>
      <c r="M22" s="36"/>
      <c r="N22" s="36"/>
      <c r="O22" s="36"/>
      <c r="P22" s="36">
        <v>5</v>
      </c>
      <c r="Q22" s="36"/>
      <c r="R22" s="36"/>
      <c r="S22" s="36">
        <v>12</v>
      </c>
      <c r="T22" s="36"/>
      <c r="U22" s="36"/>
      <c r="V22" s="36">
        <f>468-180</f>
        <v>288</v>
      </c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41">
        <v>150</v>
      </c>
      <c r="AI22" s="36">
        <v>300</v>
      </c>
      <c r="AJ22" s="36"/>
      <c r="AK22" s="36"/>
      <c r="AL22" s="36">
        <v>40</v>
      </c>
      <c r="AM22" s="36">
        <v>75</v>
      </c>
      <c r="AN22" s="49">
        <f>SUM(C22:AM22)</f>
        <v>1380</v>
      </c>
    </row>
    <row r="23" spans="1:40" x14ac:dyDescent="0.3">
      <c r="A23" s="12"/>
      <c r="B23" s="13" t="s">
        <v>51</v>
      </c>
      <c r="C23" s="35"/>
      <c r="D23" s="35"/>
      <c r="E23" s="35"/>
      <c r="F23" s="35">
        <f>20+8</f>
        <v>28</v>
      </c>
      <c r="G23" s="35"/>
      <c r="H23" s="39">
        <v>10</v>
      </c>
      <c r="I23" s="36"/>
      <c r="J23" s="36">
        <v>122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>
        <v>180</v>
      </c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49">
        <f>SUM(C23:AM23)</f>
        <v>340</v>
      </c>
    </row>
    <row r="24" spans="1:40" x14ac:dyDescent="0.3">
      <c r="A24" s="8"/>
      <c r="B24" s="9"/>
      <c r="C24" s="28"/>
      <c r="D24" s="28"/>
      <c r="E24" s="28"/>
      <c r="F24" s="28"/>
      <c r="G24" s="28"/>
      <c r="H24" s="28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49"/>
    </row>
    <row r="25" spans="1:40" ht="30" customHeight="1" x14ac:dyDescent="0.3">
      <c r="A25" s="14" t="s">
        <v>10</v>
      </c>
      <c r="B25" s="11" t="s">
        <v>17</v>
      </c>
      <c r="C25" s="31">
        <v>1216</v>
      </c>
      <c r="D25" s="31"/>
      <c r="E25" s="31"/>
      <c r="F25" s="31">
        <f>530-120</f>
        <v>410</v>
      </c>
      <c r="G25" s="31">
        <v>85</v>
      </c>
      <c r="H25" s="31"/>
      <c r="I25" s="33">
        <v>133</v>
      </c>
      <c r="J25" s="31">
        <f>361-40</f>
        <v>321</v>
      </c>
      <c r="K25" s="33"/>
      <c r="L25" s="31">
        <f>125-60</f>
        <v>65</v>
      </c>
      <c r="M25" s="33"/>
      <c r="N25" s="33"/>
      <c r="O25" s="33"/>
      <c r="P25" s="33"/>
      <c r="Q25" s="33">
        <v>14</v>
      </c>
      <c r="R25" s="33"/>
      <c r="S25" s="33"/>
      <c r="T25" s="33"/>
      <c r="U25" s="33"/>
      <c r="V25" s="33">
        <f>2800-(500+300)</f>
        <v>2000</v>
      </c>
      <c r="W25" s="33"/>
      <c r="X25" s="33"/>
      <c r="Y25" s="33">
        <v>30</v>
      </c>
      <c r="Z25" s="33"/>
      <c r="AA25" s="33"/>
      <c r="AB25" s="33"/>
      <c r="AC25" s="33"/>
      <c r="AD25" s="33"/>
      <c r="AE25" s="33"/>
      <c r="AF25" s="33"/>
      <c r="AG25" s="33"/>
      <c r="AH25" s="41">
        <v>30</v>
      </c>
      <c r="AI25" s="33">
        <f>586-380</f>
        <v>206</v>
      </c>
      <c r="AJ25" s="33"/>
      <c r="AK25" s="33"/>
      <c r="AL25" s="33"/>
      <c r="AM25" s="33"/>
      <c r="AN25" s="50">
        <f>SUM(C25:AM25)</f>
        <v>4510</v>
      </c>
    </row>
    <row r="26" spans="1:40" x14ac:dyDescent="0.3">
      <c r="A26" s="12"/>
      <c r="B26" s="13" t="s">
        <v>16</v>
      </c>
      <c r="C26" s="35"/>
      <c r="D26" s="35"/>
      <c r="E26" s="35"/>
      <c r="F26" s="35">
        <v>120</v>
      </c>
      <c r="G26" s="35"/>
      <c r="H26" s="35"/>
      <c r="I26" s="36"/>
      <c r="J26" s="36">
        <v>40</v>
      </c>
      <c r="K26" s="36"/>
      <c r="L26" s="36">
        <v>60</v>
      </c>
      <c r="M26" s="36"/>
      <c r="N26" s="36"/>
      <c r="O26" s="36"/>
      <c r="P26" s="36"/>
      <c r="Q26" s="36"/>
      <c r="R26" s="36"/>
      <c r="S26" s="36"/>
      <c r="T26" s="36"/>
      <c r="U26" s="36"/>
      <c r="V26" s="36">
        <f>500+300</f>
        <v>800</v>
      </c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>
        <v>380</v>
      </c>
      <c r="AJ26" s="36"/>
      <c r="AK26" s="36"/>
      <c r="AL26" s="36"/>
      <c r="AM26" s="36"/>
      <c r="AN26" s="49">
        <f>SUM(C26:AM26)</f>
        <v>1400</v>
      </c>
    </row>
    <row r="27" spans="1:40" x14ac:dyDescent="0.3">
      <c r="A27" s="12"/>
      <c r="B27" s="13" t="s">
        <v>18</v>
      </c>
      <c r="C27" s="35"/>
      <c r="D27" s="35"/>
      <c r="E27" s="35"/>
      <c r="F27" s="35">
        <v>104</v>
      </c>
      <c r="G27" s="35"/>
      <c r="H27" s="35"/>
      <c r="I27" s="36"/>
      <c r="J27" s="36">
        <v>50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>
        <v>100</v>
      </c>
      <c r="AJ27" s="36"/>
      <c r="AK27" s="36"/>
      <c r="AL27" s="36"/>
      <c r="AM27" s="36"/>
      <c r="AN27" s="49">
        <f>SUM(C27:AM27)</f>
        <v>254</v>
      </c>
    </row>
    <row r="28" spans="1:40" x14ac:dyDescent="0.3">
      <c r="A28" s="8"/>
      <c r="B28" s="9"/>
      <c r="C28" s="40"/>
      <c r="D28" s="28"/>
      <c r="E28" s="28"/>
      <c r="F28" s="28"/>
      <c r="G28" s="28"/>
      <c r="H28" s="28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49"/>
    </row>
    <row r="29" spans="1:40" x14ac:dyDescent="0.3">
      <c r="A29" s="10" t="s">
        <v>19</v>
      </c>
      <c r="B29" s="11" t="s">
        <v>22</v>
      </c>
      <c r="C29" s="31">
        <v>739</v>
      </c>
      <c r="D29" s="15"/>
      <c r="E29" s="31"/>
      <c r="F29" s="30">
        <v>328</v>
      </c>
      <c r="G29" s="30">
        <v>50</v>
      </c>
      <c r="H29" s="30"/>
      <c r="I29" s="31">
        <v>197</v>
      </c>
      <c r="J29" s="32">
        <v>147</v>
      </c>
      <c r="K29" s="33"/>
      <c r="L29" s="32">
        <v>123</v>
      </c>
      <c r="M29" s="33"/>
      <c r="N29" s="33">
        <v>6</v>
      </c>
      <c r="O29" s="32">
        <v>42</v>
      </c>
      <c r="P29" s="32">
        <v>5</v>
      </c>
      <c r="Q29" s="32">
        <v>14</v>
      </c>
      <c r="R29" s="33"/>
      <c r="S29" s="32">
        <v>20</v>
      </c>
      <c r="T29" s="33"/>
      <c r="U29" s="33"/>
      <c r="V29" s="32">
        <v>314</v>
      </c>
      <c r="W29" s="33"/>
      <c r="X29" s="33"/>
      <c r="Y29" s="32">
        <v>180</v>
      </c>
      <c r="Z29" s="33"/>
      <c r="AA29" s="33"/>
      <c r="AB29" s="33"/>
      <c r="AC29" s="33"/>
      <c r="AD29" s="33"/>
      <c r="AE29" s="33"/>
      <c r="AF29" s="33"/>
      <c r="AG29" s="33"/>
      <c r="AH29" s="33">
        <v>10</v>
      </c>
      <c r="AI29" s="33">
        <v>50</v>
      </c>
      <c r="AJ29" s="33"/>
      <c r="AK29" s="33">
        <v>60</v>
      </c>
      <c r="AL29" s="33"/>
      <c r="AM29" s="33">
        <v>55</v>
      </c>
      <c r="AN29" s="50">
        <f>SUM(C29:AM29)</f>
        <v>2340</v>
      </c>
    </row>
    <row r="30" spans="1:40" x14ac:dyDescent="0.3">
      <c r="A30" s="12"/>
      <c r="B30" s="13" t="s">
        <v>25</v>
      </c>
      <c r="C30" s="35"/>
      <c r="D30" s="16"/>
      <c r="E30" s="35"/>
      <c r="F30" s="39"/>
      <c r="G30" s="39"/>
      <c r="H30" s="39"/>
      <c r="I30" s="35"/>
      <c r="J30" s="41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8"/>
    </row>
    <row r="31" spans="1:40" x14ac:dyDescent="0.3">
      <c r="A31" s="8"/>
      <c r="B31" s="9"/>
      <c r="C31" s="28"/>
      <c r="D31" s="17"/>
      <c r="E31" s="28"/>
      <c r="F31" s="27"/>
      <c r="G31" s="27"/>
      <c r="H31" s="27"/>
      <c r="I31" s="28"/>
      <c r="J31" s="42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49"/>
    </row>
    <row r="32" spans="1:40" x14ac:dyDescent="0.3">
      <c r="A32" s="10" t="s">
        <v>20</v>
      </c>
      <c r="B32" s="11" t="s">
        <v>22</v>
      </c>
      <c r="C32" s="31">
        <v>478</v>
      </c>
      <c r="D32" s="18"/>
      <c r="E32" s="31"/>
      <c r="F32" s="30">
        <v>424</v>
      </c>
      <c r="G32" s="30">
        <v>70</v>
      </c>
      <c r="H32" s="30"/>
      <c r="I32" s="31">
        <v>121</v>
      </c>
      <c r="J32" s="32">
        <v>121</v>
      </c>
      <c r="K32" s="33"/>
      <c r="L32" s="33">
        <v>163</v>
      </c>
      <c r="M32" s="33"/>
      <c r="N32" s="33">
        <v>6</v>
      </c>
      <c r="O32" s="33">
        <v>40</v>
      </c>
      <c r="P32" s="33">
        <v>8</v>
      </c>
      <c r="Q32" s="33">
        <v>15</v>
      </c>
      <c r="R32" s="33"/>
      <c r="S32" s="33">
        <v>20</v>
      </c>
      <c r="T32" s="33"/>
      <c r="U32" s="33"/>
      <c r="V32" s="33">
        <v>764</v>
      </c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>
        <v>10</v>
      </c>
      <c r="AI32" s="33">
        <v>50</v>
      </c>
      <c r="AJ32" s="33"/>
      <c r="AK32" s="33"/>
      <c r="AL32" s="33"/>
      <c r="AM32" s="33">
        <v>55</v>
      </c>
      <c r="AN32" s="50">
        <f>SUM(C32:AM32)</f>
        <v>2345</v>
      </c>
    </row>
    <row r="33" spans="1:40" x14ac:dyDescent="0.3">
      <c r="A33" s="12"/>
      <c r="B33" s="13" t="s">
        <v>25</v>
      </c>
      <c r="C33" s="35"/>
      <c r="D33" s="35"/>
      <c r="E33" s="35"/>
      <c r="F33" s="39"/>
      <c r="G33" s="39"/>
      <c r="H33" s="39"/>
      <c r="I33" s="35"/>
      <c r="J33" s="41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49"/>
    </row>
    <row r="34" spans="1:40" x14ac:dyDescent="0.3">
      <c r="A34" s="8"/>
      <c r="B34" s="9"/>
      <c r="C34" s="28"/>
      <c r="D34" s="28"/>
      <c r="E34" s="28"/>
      <c r="F34" s="27"/>
      <c r="G34" s="27"/>
      <c r="H34" s="27"/>
      <c r="I34" s="28"/>
      <c r="J34" s="42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49"/>
    </row>
    <row r="35" spans="1:40" x14ac:dyDescent="0.3">
      <c r="A35" s="10" t="s">
        <v>21</v>
      </c>
      <c r="B35" s="11" t="s">
        <v>22</v>
      </c>
      <c r="C35" s="31">
        <v>797</v>
      </c>
      <c r="D35" s="31"/>
      <c r="E35" s="31"/>
      <c r="F35" s="30">
        <v>310</v>
      </c>
      <c r="G35" s="30">
        <v>65</v>
      </c>
      <c r="H35" s="30"/>
      <c r="I35" s="31">
        <v>94</v>
      </c>
      <c r="J35" s="32">
        <v>103</v>
      </c>
      <c r="K35" s="33"/>
      <c r="L35" s="33">
        <v>80</v>
      </c>
      <c r="M35" s="33"/>
      <c r="N35" s="33">
        <v>6</v>
      </c>
      <c r="O35" s="33">
        <v>42</v>
      </c>
      <c r="P35" s="33">
        <v>12</v>
      </c>
      <c r="Q35" s="33">
        <v>14</v>
      </c>
      <c r="R35" s="33"/>
      <c r="S35" s="33">
        <v>20</v>
      </c>
      <c r="T35" s="33"/>
      <c r="U35" s="33"/>
      <c r="V35" s="33">
        <v>302</v>
      </c>
      <c r="W35" s="33"/>
      <c r="X35" s="33"/>
      <c r="Y35" s="33">
        <v>180</v>
      </c>
      <c r="Z35" s="33"/>
      <c r="AA35" s="33"/>
      <c r="AB35" s="33"/>
      <c r="AC35" s="33"/>
      <c r="AD35" s="33"/>
      <c r="AE35" s="33"/>
      <c r="AF35" s="33"/>
      <c r="AG35" s="33"/>
      <c r="AH35" s="33">
        <v>10</v>
      </c>
      <c r="AI35" s="33">
        <v>50</v>
      </c>
      <c r="AJ35" s="33"/>
      <c r="AK35" s="33"/>
      <c r="AL35" s="33"/>
      <c r="AM35" s="33">
        <v>54</v>
      </c>
      <c r="AN35" s="50">
        <f>SUM(C35:AM35)</f>
        <v>2139</v>
      </c>
    </row>
    <row r="36" spans="1:40" x14ac:dyDescent="0.3">
      <c r="A36" s="12"/>
      <c r="B36" s="13" t="s">
        <v>25</v>
      </c>
      <c r="C36" s="35"/>
      <c r="D36" s="35"/>
      <c r="E36" s="35"/>
      <c r="F36" s="35"/>
      <c r="G36" s="35"/>
      <c r="H36" s="35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49"/>
    </row>
    <row r="37" spans="1:40" x14ac:dyDescent="0.3">
      <c r="A37" s="8"/>
      <c r="B37" s="9"/>
      <c r="C37" s="28"/>
      <c r="D37" s="28"/>
      <c r="E37" s="28"/>
      <c r="F37" s="28"/>
      <c r="G37" s="28"/>
      <c r="H37" s="28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49"/>
    </row>
    <row r="38" spans="1:40" x14ac:dyDescent="0.3">
      <c r="A38" s="10" t="s">
        <v>23</v>
      </c>
      <c r="B38" s="11" t="s">
        <v>24</v>
      </c>
      <c r="C38" s="31">
        <v>3495</v>
      </c>
      <c r="D38" s="31"/>
      <c r="E38" s="31">
        <v>2000</v>
      </c>
      <c r="F38" s="30">
        <f>1554-60-50-228-342-24-80-120-458</f>
        <v>192</v>
      </c>
      <c r="G38" s="43"/>
      <c r="H38" s="43"/>
      <c r="I38" s="31">
        <v>520</v>
      </c>
      <c r="J38" s="31">
        <f>1028-30-10-70-708</f>
        <v>210</v>
      </c>
      <c r="K38" s="33"/>
      <c r="L38" s="31">
        <f>650-20-40-210-10-30</f>
        <v>340</v>
      </c>
      <c r="M38" s="33"/>
      <c r="N38" s="33">
        <v>5</v>
      </c>
      <c r="O38" s="33">
        <v>10</v>
      </c>
      <c r="P38" s="31">
        <v>15</v>
      </c>
      <c r="Q38" s="33">
        <f>95-18</f>
        <v>77</v>
      </c>
      <c r="R38" s="33"/>
      <c r="S38" s="33"/>
      <c r="T38" s="33"/>
      <c r="U38" s="33"/>
      <c r="V38" s="33">
        <f>7278-300-150-216-4437</f>
        <v>2175</v>
      </c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>
        <v>50</v>
      </c>
      <c r="AI38" s="33">
        <f>340-40-200</f>
        <v>100</v>
      </c>
      <c r="AJ38" s="33"/>
      <c r="AK38" s="33">
        <f>330-50-180</f>
        <v>100</v>
      </c>
      <c r="AL38" s="33"/>
      <c r="AM38" s="33">
        <f>2240-120-80-1224</f>
        <v>816</v>
      </c>
      <c r="AN38" s="50">
        <f>SUM(C38:AM38)</f>
        <v>10105</v>
      </c>
    </row>
    <row r="39" spans="1:40" x14ac:dyDescent="0.3">
      <c r="A39" s="12"/>
      <c r="B39" s="13" t="s">
        <v>25</v>
      </c>
      <c r="C39" s="35"/>
      <c r="D39" s="35"/>
      <c r="E39" s="35"/>
      <c r="F39" s="35">
        <f>60+50+228+342+24+80+120+458</f>
        <v>1362</v>
      </c>
      <c r="G39" s="35"/>
      <c r="H39" s="39">
        <f>100+200</f>
        <v>300</v>
      </c>
      <c r="I39" s="36"/>
      <c r="J39" s="36">
        <f>30+10+70+708</f>
        <v>818</v>
      </c>
      <c r="K39" s="36"/>
      <c r="L39" s="36">
        <f>20+40+210+10+30</f>
        <v>310</v>
      </c>
      <c r="M39" s="36"/>
      <c r="N39" s="36"/>
      <c r="O39" s="36"/>
      <c r="P39" s="36"/>
      <c r="Q39" s="36">
        <v>18</v>
      </c>
      <c r="R39" s="36"/>
      <c r="S39" s="36"/>
      <c r="T39" s="36"/>
      <c r="U39" s="36"/>
      <c r="V39" s="36">
        <f>300+150+216+4437</f>
        <v>5103</v>
      </c>
      <c r="W39" s="36"/>
      <c r="X39" s="36"/>
      <c r="Y39" s="36"/>
      <c r="Z39" s="36"/>
      <c r="AA39" s="36"/>
      <c r="AB39" s="36"/>
      <c r="AC39" s="36"/>
      <c r="AD39" s="36"/>
      <c r="AE39" s="36"/>
      <c r="AF39" s="36">
        <v>45</v>
      </c>
      <c r="AG39" s="36"/>
      <c r="AH39" s="36"/>
      <c r="AI39" s="36">
        <f>40+200</f>
        <v>240</v>
      </c>
      <c r="AJ39" s="36"/>
      <c r="AK39" s="36">
        <f>50+180</f>
        <v>230</v>
      </c>
      <c r="AL39" s="36"/>
      <c r="AM39" s="36">
        <f>120+80+1224</f>
        <v>1424</v>
      </c>
      <c r="AN39" s="49">
        <f>SUM(C39:AM39)</f>
        <v>9850</v>
      </c>
    </row>
    <row r="40" spans="1:40" ht="15" thickBot="1" x14ac:dyDescent="0.35">
      <c r="A40" s="19"/>
      <c r="B40" s="20"/>
      <c r="C40" s="44"/>
      <c r="D40" s="44"/>
      <c r="E40" s="44"/>
      <c r="F40" s="44"/>
      <c r="G40" s="44"/>
      <c r="H40" s="44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6"/>
    </row>
    <row r="41" spans="1:40" ht="15" thickBot="1" x14ac:dyDescent="0.35">
      <c r="A41" s="21" t="s">
        <v>27</v>
      </c>
      <c r="B41" s="22"/>
      <c r="C41" s="47">
        <f>SUM(C13:C40)</f>
        <v>14455</v>
      </c>
      <c r="D41" s="47">
        <f t="shared" ref="D41:E41" si="0">SUM(D13:D40)</f>
        <v>6600</v>
      </c>
      <c r="E41" s="47">
        <f t="shared" si="0"/>
        <v>5100</v>
      </c>
      <c r="F41" s="47">
        <f t="shared" ref="F41" si="1">SUM(F13:F40)</f>
        <v>6761</v>
      </c>
      <c r="G41" s="47">
        <f t="shared" ref="G41" si="2">SUM(G13:G40)</f>
        <v>615</v>
      </c>
      <c r="H41" s="47">
        <f t="shared" ref="H41" si="3">SUM(H13:H40)</f>
        <v>910</v>
      </c>
      <c r="I41" s="47">
        <f t="shared" ref="I41" si="4">SUM(I13:I40)</f>
        <v>1968</v>
      </c>
      <c r="J41" s="47">
        <f t="shared" ref="J41" si="5">SUM(J13:J40)</f>
        <v>4434</v>
      </c>
      <c r="K41" s="47">
        <f t="shared" ref="K41" si="6">SUM(K13:K40)</f>
        <v>30</v>
      </c>
      <c r="L41" s="47">
        <f t="shared" ref="L41" si="7">SUM(L13:L40)</f>
        <v>2097</v>
      </c>
      <c r="M41" s="47">
        <f t="shared" ref="M41" si="8">SUM(M13:M40)</f>
        <v>100</v>
      </c>
      <c r="N41" s="47">
        <f t="shared" ref="N41" si="9">SUM(N13:N40)</f>
        <v>263</v>
      </c>
      <c r="O41" s="47">
        <f t="shared" ref="O41" si="10">SUM(O13:O40)</f>
        <v>1224</v>
      </c>
      <c r="P41" s="47">
        <f t="shared" ref="P41" si="11">SUM(P13:P40)</f>
        <v>95</v>
      </c>
      <c r="Q41" s="47">
        <f t="shared" ref="Q41" si="12">SUM(Q13:Q40)</f>
        <v>339</v>
      </c>
      <c r="R41" s="47">
        <f t="shared" ref="R41" si="13">SUM(R13:R40)</f>
        <v>200</v>
      </c>
      <c r="S41" s="47">
        <f t="shared" ref="S41" si="14">SUM(S13:S40)</f>
        <v>264</v>
      </c>
      <c r="T41" s="47">
        <f t="shared" ref="T41" si="15">SUM(T13:T40)</f>
        <v>180</v>
      </c>
      <c r="U41" s="47">
        <f t="shared" ref="U41" si="16">SUM(U13:U40)</f>
        <v>118</v>
      </c>
      <c r="V41" s="47">
        <f t="shared" ref="V41" si="17">SUM(V13:V40)</f>
        <v>14818</v>
      </c>
      <c r="W41" s="47">
        <f t="shared" ref="W41" si="18">SUM(W13:W40)</f>
        <v>192</v>
      </c>
      <c r="X41" s="47">
        <f t="shared" ref="X41" si="19">SUM(X13:X40)</f>
        <v>480</v>
      </c>
      <c r="Y41" s="47">
        <f t="shared" ref="Y41" si="20">SUM(Y13:Y40)</f>
        <v>5294</v>
      </c>
      <c r="Z41" s="47">
        <f t="shared" ref="Z41" si="21">SUM(Z13:Z40)</f>
        <v>200</v>
      </c>
      <c r="AA41" s="47">
        <f t="shared" ref="AA41" si="22">SUM(AA13:AA40)</f>
        <v>80</v>
      </c>
      <c r="AB41" s="47">
        <f t="shared" ref="AB41" si="23">SUM(AB13:AB40)</f>
        <v>500</v>
      </c>
      <c r="AC41" s="47">
        <f t="shared" ref="AC41" si="24">SUM(AC13:AC40)</f>
        <v>60</v>
      </c>
      <c r="AD41" s="47">
        <f t="shared" ref="AD41" si="25">SUM(AD13:AD40)</f>
        <v>55</v>
      </c>
      <c r="AE41" s="47">
        <f t="shared" ref="AE41" si="26">SUM(AE13:AE40)</f>
        <v>80</v>
      </c>
      <c r="AF41" s="47">
        <f t="shared" ref="AF41" si="27">SUM(AF13:AF40)</f>
        <v>155</v>
      </c>
      <c r="AG41" s="47">
        <f t="shared" ref="AG41" si="28">SUM(AG13:AG40)</f>
        <v>60</v>
      </c>
      <c r="AH41" s="47">
        <f t="shared" ref="AH41" si="29">SUM(AH13:AH40)</f>
        <v>410</v>
      </c>
      <c r="AI41" s="47">
        <f t="shared" ref="AI41" si="30">SUM(AI13:AI40)</f>
        <v>2141</v>
      </c>
      <c r="AJ41" s="47">
        <f t="shared" ref="AJ41" si="31">SUM(AJ13:AJ40)</f>
        <v>50</v>
      </c>
      <c r="AK41" s="47">
        <f t="shared" ref="AK41" si="32">SUM(AK13:AK40)</f>
        <v>894</v>
      </c>
      <c r="AL41" s="47">
        <f t="shared" ref="AL41" si="33">SUM(AL13:AL40)</f>
        <v>52</v>
      </c>
      <c r="AM41" s="47">
        <f t="shared" ref="AM41" si="34">SUM(AM13:AM40)</f>
        <v>2774</v>
      </c>
      <c r="AN41" s="51">
        <f>SUM(AN13:AN39)</f>
        <v>74048</v>
      </c>
    </row>
    <row r="42" spans="1:40" s="2" customFormat="1" x14ac:dyDescent="0.3">
      <c r="C42" s="52">
        <f>SUM(C41:E41)</f>
        <v>26155</v>
      </c>
      <c r="D42" s="52"/>
      <c r="E42" s="52"/>
      <c r="F42" s="52">
        <f>SUM(F41:AM41)</f>
        <v>47893</v>
      </c>
      <c r="G42" s="52"/>
      <c r="H42" s="52"/>
    </row>
    <row r="43" spans="1:40" s="2" customFormat="1" x14ac:dyDescent="0.3">
      <c r="C43" s="52"/>
      <c r="D43" s="52"/>
      <c r="E43" s="52"/>
      <c r="F43" s="52"/>
      <c r="G43" s="52"/>
      <c r="H43" s="52"/>
      <c r="AN43" s="52">
        <f>74048-AN41</f>
        <v>0</v>
      </c>
    </row>
    <row r="44" spans="1:40" s="2" customFormat="1" x14ac:dyDescent="0.3">
      <c r="C44" s="52"/>
      <c r="D44" s="52"/>
      <c r="E44" s="52">
        <f>SUM(C42:F42)</f>
        <v>74048</v>
      </c>
      <c r="F44" s="52"/>
      <c r="G44" s="52"/>
      <c r="H44" s="52"/>
    </row>
    <row r="45" spans="1:40" s="2" customFormat="1" x14ac:dyDescent="0.3">
      <c r="C45" s="52"/>
      <c r="D45" s="52"/>
      <c r="E45" s="52"/>
      <c r="F45" s="52"/>
      <c r="G45" s="52"/>
      <c r="H45" s="52"/>
    </row>
    <row r="46" spans="1:40" s="2" customFormat="1" x14ac:dyDescent="0.3">
      <c r="C46" s="52"/>
      <c r="D46" s="52"/>
      <c r="E46" s="52"/>
      <c r="F46" s="52"/>
      <c r="G46" s="52"/>
      <c r="H46" s="52"/>
    </row>
    <row r="47" spans="1:40" s="2" customFormat="1" x14ac:dyDescent="0.3">
      <c r="B47" s="2" t="s">
        <v>53</v>
      </c>
      <c r="C47" s="52"/>
      <c r="D47" s="52"/>
      <c r="E47" s="52"/>
      <c r="F47" s="52">
        <f>F39+F36+F33+F30+F26+F23+F21+F18</f>
        <v>1510</v>
      </c>
      <c r="G47" s="52">
        <f t="shared" ref="G47:AM47" si="35">G39+G36+G33+G30+G26+G23+G21+G18</f>
        <v>0</v>
      </c>
      <c r="H47" s="52">
        <f t="shared" si="35"/>
        <v>310</v>
      </c>
      <c r="I47" s="52">
        <f t="shared" si="35"/>
        <v>0</v>
      </c>
      <c r="J47" s="52">
        <f t="shared" si="35"/>
        <v>1055</v>
      </c>
      <c r="K47" s="52">
        <f t="shared" si="35"/>
        <v>0</v>
      </c>
      <c r="L47" s="52">
        <f t="shared" si="35"/>
        <v>380</v>
      </c>
      <c r="M47" s="52">
        <f t="shared" si="35"/>
        <v>0</v>
      </c>
      <c r="N47" s="52"/>
      <c r="O47" s="52"/>
      <c r="P47" s="52">
        <f t="shared" si="35"/>
        <v>0</v>
      </c>
      <c r="Q47" s="52">
        <f t="shared" si="35"/>
        <v>18</v>
      </c>
      <c r="R47" s="52">
        <f t="shared" si="35"/>
        <v>0</v>
      </c>
      <c r="S47" s="52">
        <f t="shared" si="35"/>
        <v>0</v>
      </c>
      <c r="T47" s="52">
        <f t="shared" si="35"/>
        <v>0</v>
      </c>
      <c r="U47" s="52">
        <f t="shared" si="35"/>
        <v>0</v>
      </c>
      <c r="V47" s="52">
        <f t="shared" si="35"/>
        <v>6083</v>
      </c>
      <c r="W47" s="52">
        <f t="shared" si="35"/>
        <v>0</v>
      </c>
      <c r="X47" s="52">
        <f t="shared" si="35"/>
        <v>0</v>
      </c>
      <c r="Y47" s="52">
        <f t="shared" si="35"/>
        <v>0</v>
      </c>
      <c r="Z47" s="52">
        <f t="shared" si="35"/>
        <v>0</v>
      </c>
      <c r="AA47" s="52">
        <f t="shared" si="35"/>
        <v>0</v>
      </c>
      <c r="AB47" s="52">
        <f t="shared" si="35"/>
        <v>0</v>
      </c>
      <c r="AC47" s="52">
        <f t="shared" si="35"/>
        <v>0</v>
      </c>
      <c r="AD47" s="52">
        <f t="shared" si="35"/>
        <v>0</v>
      </c>
      <c r="AE47" s="52">
        <f t="shared" si="35"/>
        <v>0</v>
      </c>
      <c r="AF47" s="52">
        <f t="shared" si="35"/>
        <v>45</v>
      </c>
      <c r="AG47" s="52">
        <f t="shared" si="35"/>
        <v>0</v>
      </c>
      <c r="AH47" s="52">
        <f t="shared" si="35"/>
        <v>0</v>
      </c>
      <c r="AI47" s="52">
        <f t="shared" si="35"/>
        <v>835</v>
      </c>
      <c r="AJ47" s="52">
        <f t="shared" si="35"/>
        <v>0</v>
      </c>
      <c r="AK47" s="52">
        <f>AK39+AK36+AK33+AK30+AK26+AK23+AK21+AK18</f>
        <v>230</v>
      </c>
      <c r="AL47" s="52">
        <f t="shared" si="35"/>
        <v>0</v>
      </c>
      <c r="AM47" s="52">
        <f t="shared" si="35"/>
        <v>1424</v>
      </c>
      <c r="AN47" s="52">
        <f>SUM(F47:AM47)</f>
        <v>11890</v>
      </c>
    </row>
  </sheetData>
  <mergeCells count="39">
    <mergeCell ref="AI11:AI12"/>
    <mergeCell ref="AJ11:AJ12"/>
    <mergeCell ref="G11:G12"/>
    <mergeCell ref="F11:F12"/>
    <mergeCell ref="Q11:Q12"/>
    <mergeCell ref="P11:P12"/>
    <mergeCell ref="O11:O12"/>
    <mergeCell ref="N11:N12"/>
    <mergeCell ref="M11:M12"/>
    <mergeCell ref="AN10:AN12"/>
    <mergeCell ref="K11:K12"/>
    <mergeCell ref="J11:J12"/>
    <mergeCell ref="I11:I12"/>
    <mergeCell ref="AK11:AK12"/>
    <mergeCell ref="AL11:AL12"/>
    <mergeCell ref="AM11:AM12"/>
    <mergeCell ref="Y11:Y12"/>
    <mergeCell ref="X11:X12"/>
    <mergeCell ref="Z11:AC11"/>
    <mergeCell ref="F10:AM10"/>
    <mergeCell ref="AD11:AD12"/>
    <mergeCell ref="AE11:AE12"/>
    <mergeCell ref="AF11:AF12"/>
    <mergeCell ref="AG11:AG12"/>
    <mergeCell ref="AH11:AH12"/>
    <mergeCell ref="H11:H12"/>
    <mergeCell ref="W11:W12"/>
    <mergeCell ref="V11:V12"/>
    <mergeCell ref="U11:U12"/>
    <mergeCell ref="T11:T12"/>
    <mergeCell ref="S11:S12"/>
    <mergeCell ref="R11:R12"/>
    <mergeCell ref="L11:L12"/>
    <mergeCell ref="E11:E12"/>
    <mergeCell ref="D11:D12"/>
    <mergeCell ref="C11:C12"/>
    <mergeCell ref="A10:A12"/>
    <mergeCell ref="B10:B12"/>
    <mergeCell ref="C10:E10"/>
  </mergeCells>
  <pageMargins left="0.12" right="0.12" top="0.35" bottom="0.33" header="0.2" footer="0.24"/>
  <pageSetup paperSize="14" scale="67" orientation="landscape" horizontalDpi="360" verticalDpi="360" r:id="rId1"/>
  <headerFooter>
    <oddFooter>&amp;L&amp;P</oddFooter>
  </headerFooter>
  <colBreaks count="1" manualBreakCount="1">
    <brk id="20" max="40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</dc:creator>
  <cp:lastModifiedBy>My Computer</cp:lastModifiedBy>
  <cp:lastPrinted>2018-07-05T10:16:17Z</cp:lastPrinted>
  <dcterms:created xsi:type="dcterms:W3CDTF">2018-07-05T03:10:45Z</dcterms:created>
  <dcterms:modified xsi:type="dcterms:W3CDTF">2018-09-29T05:53:32Z</dcterms:modified>
</cp:coreProperties>
</file>