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rer osv" sheetId="1" r:id="rId3"/>
  </sheets>
  <definedNames/>
  <calcPr/>
</workbook>
</file>

<file path=xl/sharedStrings.xml><?xml version="1.0" encoding="utf-8"?>
<sst xmlns="http://schemas.openxmlformats.org/spreadsheetml/2006/main" count="62" uniqueCount="37">
  <si>
    <t>Mjukvara</t>
  </si>
  <si>
    <t>Antal</t>
  </si>
  <si>
    <t>Pris/år - st</t>
  </si>
  <si>
    <t>Pris/år - Summa</t>
  </si>
  <si>
    <t>Enhet</t>
  </si>
  <si>
    <t>Namn</t>
  </si>
  <si>
    <t>Pris/st</t>
  </si>
  <si>
    <t>Summa</t>
  </si>
  <si>
    <t>Server</t>
  </si>
  <si>
    <t>2st</t>
  </si>
  <si>
    <t>HDD</t>
  </si>
  <si>
    <t>4st</t>
  </si>
  <si>
    <t>SSD (server)</t>
  </si>
  <si>
    <t>1st</t>
  </si>
  <si>
    <t>SSD</t>
  </si>
  <si>
    <t>Totalt</t>
  </si>
  <si>
    <t>UPS</t>
  </si>
  <si>
    <t>Datorer &amp; Tillbehör</t>
  </si>
  <si>
    <t>Pris /st</t>
  </si>
  <si>
    <t>Stationär</t>
  </si>
  <si>
    <t>Extra</t>
  </si>
  <si>
    <t>Bärbar</t>
  </si>
  <si>
    <t>3D-Skrivare</t>
  </si>
  <si>
    <t>Dockningstation</t>
  </si>
  <si>
    <t>Projektor</t>
  </si>
  <si>
    <t>Skärm</t>
  </si>
  <si>
    <t>Projektorduk</t>
  </si>
  <si>
    <t>Ritplatta</t>
  </si>
  <si>
    <t>a1 skrivare</t>
  </si>
  <si>
    <t>Mus+Musmatta</t>
  </si>
  <si>
    <t>Laserskärare</t>
  </si>
  <si>
    <t>Tangentbord</t>
  </si>
  <si>
    <t>Hörlurar</t>
  </si>
  <si>
    <t>Nätverk</t>
  </si>
  <si>
    <t>Router</t>
  </si>
  <si>
    <t>Accesspunkt</t>
  </si>
  <si>
    <t>Switch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</si>
</sst>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kr&quot;"/>
    <numFmt numFmtId="165" formatCode="#,##0&quot;kr&quot;"/>
  </numFmts>
  <fonts count="9">
    <font>
      <sz val="10.0"/>
      <color rgb="FF000000"/>
      <name val="Arial"/>
    </font>
    <font/>
    <font>
      <b/>
      <sz val="12.0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3" fontId="1" numFmtId="165" xfId="0" applyAlignment="1" applyFont="1" applyNumberFormat="1">
      <alignment horizontal="center"/>
    </xf>
    <xf borderId="0" fillId="2" fontId="1" numFmtId="165" xfId="0" applyAlignment="1" applyFont="1" applyNumberFormat="1">
      <alignment horizontal="center" readingOrder="0"/>
    </xf>
    <xf borderId="0" fillId="2" fontId="1" numFmtId="165" xfId="0" applyAlignment="1" applyFont="1" applyNumberFormat="1">
      <alignment readingOrder="0"/>
    </xf>
    <xf borderId="0" fillId="2" fontId="1" numFmtId="164" xfId="0" applyAlignment="1" applyFont="1" applyNumberFormat="1">
      <alignment horizontal="center"/>
    </xf>
    <xf borderId="0" fillId="4" fontId="1" numFmtId="0" xfId="0" applyFill="1" applyFont="1"/>
    <xf borderId="0" fillId="4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6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1" numFmtId="0" xfId="0" applyAlignment="1" applyFont="1">
      <alignment horizontal="center" readingOrder="0"/>
    </xf>
    <xf borderId="0" fillId="5" fontId="1" numFmtId="165" xfId="0" applyAlignment="1" applyFont="1" applyNumberFormat="1">
      <alignment horizontal="center" readingOrder="0"/>
    </xf>
    <xf borderId="0" fillId="5" fontId="1" numFmtId="0" xfId="0" applyFont="1"/>
    <xf borderId="0" fillId="5" fontId="1" numFmtId="165" xfId="0" applyAlignment="1" applyFont="1" applyNumberFormat="1">
      <alignment horizontal="center"/>
    </xf>
    <xf borderId="0" fillId="6" fontId="2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6" fontId="1" numFmtId="0" xfId="0" applyAlignment="1" applyFont="1">
      <alignment readingOrder="0"/>
    </xf>
    <xf borderId="0" fillId="6" fontId="8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0" fillId="6" fontId="1" numFmtId="165" xfId="0" applyAlignment="1" applyFont="1" applyNumberFormat="1">
      <alignment horizontal="center" readingOrder="0"/>
    </xf>
    <xf borderId="0" fillId="4" fontId="1" numFmtId="165" xfId="0" applyAlignment="1" applyFont="1" applyNumberFormat="1">
      <alignment horizontal="center"/>
    </xf>
    <xf borderId="0" fillId="6" fontId="1" numFmtId="165" xfId="0" applyAlignment="1" applyFont="1" applyNumberFormat="1">
      <alignment horizontal="center"/>
    </xf>
    <xf borderId="0" fillId="6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37.29"/>
    <col customWidth="1" min="3" max="3" width="15.71"/>
    <col customWidth="1" min="4" max="4" width="16.86"/>
    <col customWidth="1" min="5" max="5" width="16.0"/>
    <col customWidth="1" min="6" max="6" width="21.0"/>
    <col customWidth="1" min="7" max="7" width="13.29"/>
    <col customWidth="1" min="8" max="8" width="58.14"/>
    <col customWidth="1" min="9" max="9" width="9.71"/>
    <col customWidth="1" min="10" max="10" width="12.0"/>
    <col customWidth="1" min="13" max="13" width="16.0"/>
  </cols>
  <sheetData>
    <row r="1">
      <c r="A1" s="1"/>
      <c r="B1" s="2" t="s">
        <v>0</v>
      </c>
      <c r="C1" s="2" t="s">
        <v>1</v>
      </c>
      <c r="D1" s="2" t="s">
        <v>2</v>
      </c>
      <c r="E1" s="1"/>
      <c r="F1" s="2" t="s">
        <v>3</v>
      </c>
      <c r="G1" s="3" t="s">
        <v>4</v>
      </c>
      <c r="H1" s="3" t="s">
        <v>5</v>
      </c>
      <c r="I1" s="3" t="s">
        <v>1</v>
      </c>
      <c r="J1" s="3" t="s">
        <v>6</v>
      </c>
      <c r="K1" s="4"/>
      <c r="L1" s="3" t="s">
        <v>7</v>
      </c>
      <c r="M1" s="5"/>
    </row>
    <row r="2">
      <c r="A2" s="1"/>
      <c r="B2" s="6" t="str">
        <f>HYPERLINK("https://products.office.com/sv-SE/compare-all-microsoft-office-products?tab=2","Office 365 Business Premium")</f>
        <v>Office 365 Business Premium</v>
      </c>
      <c r="C2" s="7">
        <v>40.0</v>
      </c>
      <c r="D2" s="8">
        <v>1310.4</v>
      </c>
      <c r="E2" s="1"/>
      <c r="F2" s="8">
        <v>52416.0</v>
      </c>
      <c r="G2" s="9" t="s">
        <v>8</v>
      </c>
      <c r="H2" s="10" t="str">
        <f>HYPERLINK("https://www.dustin.se/product/5011080262/emc-poweredge-r540","Dell EMC PowerEdge R540")</f>
        <v>Dell EMC PowerEdge R540</v>
      </c>
      <c r="I2" s="11" t="s">
        <v>9</v>
      </c>
      <c r="J2" s="12">
        <v>22995.0</v>
      </c>
      <c r="K2" s="4"/>
      <c r="L2" s="13">
        <f>sum(J2)*2</f>
        <v>45990</v>
      </c>
    </row>
    <row r="3">
      <c r="A3" s="1"/>
      <c r="B3" s="6" t="str">
        <f>HYPERLINK("https://www.adobe.com/se/creativecloud/plans.html?promoid=NV3KR7S1&amp;mv=other","Adobe paket")</f>
        <v>Adobe paket</v>
      </c>
      <c r="C3" s="7">
        <v>40.0</v>
      </c>
      <c r="D3" s="14">
        <v>8052.0</v>
      </c>
      <c r="E3" s="1"/>
      <c r="F3" s="14">
        <v>322080.0</v>
      </c>
      <c r="G3" s="9" t="s">
        <v>10</v>
      </c>
      <c r="H3" s="10" t="str">
        <f>HYPERLINK("https://www.dustin.se/product/5010970404/ironwolf","Seagate IronWolf (8TB)")</f>
        <v>Seagate IronWolf (8TB)</v>
      </c>
      <c r="I3" s="11" t="s">
        <v>11</v>
      </c>
      <c r="J3" s="12">
        <v>2238.0</v>
      </c>
      <c r="K3" s="4"/>
      <c r="L3" s="13">
        <f>sum(J3)*4</f>
        <v>8952</v>
      </c>
    </row>
    <row r="4">
      <c r="A4" s="1"/>
      <c r="B4" s="6" t="str">
        <f>HYPERLINK("https://www.autodesk.se/products/autocad/subscribe?plc=ACDIST&amp;term=1-YEAR&amp;support=ADVANCED&amp;quantity=1","Autocad")</f>
        <v>Autocad</v>
      </c>
      <c r="C4" s="7">
        <v>40.0</v>
      </c>
      <c r="D4" s="14">
        <v>22595.0</v>
      </c>
      <c r="E4" s="1"/>
      <c r="F4" s="14">
        <v>903800.0</v>
      </c>
      <c r="G4" s="9" t="s">
        <v>12</v>
      </c>
      <c r="H4" s="10" t="str">
        <f>HYPERLINK("https://www.dustin.se/product/5011102022/860-dct","Samsung 860 DCT")</f>
        <v>Samsung 860 DCT</v>
      </c>
      <c r="I4" s="11" t="s">
        <v>13</v>
      </c>
      <c r="J4" s="12">
        <v>8499.0</v>
      </c>
      <c r="K4" s="4"/>
      <c r="L4" s="12">
        <v>8499.0</v>
      </c>
    </row>
    <row r="5">
      <c r="A5" s="1"/>
      <c r="B5" s="1"/>
      <c r="C5" s="1"/>
      <c r="D5" s="15"/>
      <c r="E5" s="1"/>
      <c r="F5" s="1"/>
      <c r="G5" s="9" t="s">
        <v>14</v>
      </c>
      <c r="H5" s="10" t="str">
        <f>HYPERLINK("https://www.dustin.se/product/5011064019/860-evo","Samsung 860 Evo")</f>
        <v>Samsung 860 Evo</v>
      </c>
      <c r="I5" s="11" t="s">
        <v>13</v>
      </c>
      <c r="J5" s="12">
        <v>6599.0</v>
      </c>
      <c r="K5" s="4"/>
      <c r="L5" s="12">
        <v>5699.0</v>
      </c>
    </row>
    <row r="6">
      <c r="A6" s="1"/>
      <c r="B6" s="1"/>
      <c r="C6" s="1"/>
      <c r="D6" s="1"/>
      <c r="E6" s="1"/>
      <c r="F6" s="2" t="s">
        <v>15</v>
      </c>
      <c r="G6" s="9" t="s">
        <v>16</v>
      </c>
      <c r="H6" s="10" t="str">
        <f>HYPERLINK("https://www.dustin.se/product/5010782837/smart-ups-x-3000-racktower-lcd","APC Smart-UPS X 3000 Rack/Tower LCD")</f>
        <v>APC Smart-UPS X 3000 Rack/Tower LCD</v>
      </c>
      <c r="I6" s="11" t="s">
        <v>13</v>
      </c>
      <c r="J6" s="12">
        <v>24995.0</v>
      </c>
      <c r="K6" s="4"/>
      <c r="L6" s="12">
        <v>24995.0</v>
      </c>
    </row>
    <row r="7">
      <c r="A7" s="1"/>
      <c r="B7" s="1"/>
      <c r="C7" s="1"/>
      <c r="D7" s="1"/>
      <c r="E7" s="1"/>
      <c r="F7" s="16">
        <f>sum(F2:F4)</f>
        <v>1278296</v>
      </c>
      <c r="G7" s="4"/>
      <c r="H7" s="4"/>
      <c r="I7" s="4"/>
      <c r="J7" s="4"/>
      <c r="K7" s="4"/>
      <c r="L7" s="3" t="s">
        <v>15</v>
      </c>
    </row>
    <row r="8">
      <c r="A8" s="17"/>
      <c r="B8" s="18" t="s">
        <v>17</v>
      </c>
      <c r="C8" s="18" t="s">
        <v>1</v>
      </c>
      <c r="D8" s="18" t="s">
        <v>18</v>
      </c>
      <c r="E8" s="19"/>
      <c r="F8" s="18" t="s">
        <v>7</v>
      </c>
      <c r="G8" s="4"/>
      <c r="H8" s="4"/>
      <c r="I8" s="4"/>
      <c r="J8" s="4"/>
      <c r="K8" s="4"/>
      <c r="L8" s="13">
        <f>sum(L2:L6)</f>
        <v>94135</v>
      </c>
    </row>
    <row r="9">
      <c r="A9" s="20" t="s">
        <v>19</v>
      </c>
      <c r="B9" s="21" t="str">
        <f>HYPERLINK("https://www.dustin.se/product/5011113913/proart-pa90","ASUS ProArt PA90")</f>
        <v>ASUS ProArt PA90</v>
      </c>
      <c r="C9" s="22">
        <v>20.0</v>
      </c>
      <c r="D9" s="23">
        <v>29999.0</v>
      </c>
      <c r="E9" s="19"/>
      <c r="F9" s="23">
        <f t="shared" ref="F9:F11" si="1">sum(D9)*20</f>
        <v>599980</v>
      </c>
      <c r="G9" s="24" t="s">
        <v>4</v>
      </c>
      <c r="H9" s="24" t="s">
        <v>20</v>
      </c>
      <c r="I9" s="24" t="s">
        <v>1</v>
      </c>
      <c r="J9" s="24" t="s">
        <v>6</v>
      </c>
      <c r="K9" s="25"/>
      <c r="L9" s="24" t="s">
        <v>7</v>
      </c>
      <c r="M9" s="26"/>
    </row>
    <row r="10">
      <c r="A10" s="20" t="s">
        <v>21</v>
      </c>
      <c r="B10" s="27" t="str">
        <f>HYPERLINK("https://www.dustin.se/product/5011114595/tuf-gaming-fx705gm","ASUS TUF Gaming FX705GM")</f>
        <v>ASUS TUF Gaming FX705GM</v>
      </c>
      <c r="C10" s="22">
        <v>20.0</v>
      </c>
      <c r="D10" s="23">
        <v>15199.0</v>
      </c>
      <c r="E10" s="19"/>
      <c r="F10" s="23">
        <f t="shared" si="1"/>
        <v>303980</v>
      </c>
      <c r="G10" s="28" t="s">
        <v>22</v>
      </c>
      <c r="H10" s="29" t="str">
        <f>HYPERLINK("https://www.dustin.se/product/5010782856/replicator-z18-3d-printer","MakerBot Replicator Z18 3D Printer")</f>
        <v>MakerBot Replicator Z18 3D Printer</v>
      </c>
      <c r="I10" s="30" t="s">
        <v>9</v>
      </c>
      <c r="J10" s="31">
        <v>70499.0</v>
      </c>
      <c r="K10" s="25"/>
      <c r="L10" s="31">
        <v>140998.0</v>
      </c>
    </row>
    <row r="11">
      <c r="A11" s="20" t="s">
        <v>23</v>
      </c>
      <c r="B11" s="27" t="str">
        <f>HYPERLINK("https://www.dustin.se/product/5010993722/universal-dock","ASUS Universal Dock")</f>
        <v>ASUS Universal Dock</v>
      </c>
      <c r="C11" s="22">
        <v>20.0</v>
      </c>
      <c r="D11" s="23">
        <v>842.0</v>
      </c>
      <c r="E11" s="19"/>
      <c r="F11" s="23">
        <f t="shared" si="1"/>
        <v>16840</v>
      </c>
      <c r="G11" s="28" t="s">
        <v>24</v>
      </c>
      <c r="H11" s="29" t="str">
        <f>HYPERLINK("https://www.dustin.se/product/5011072839/eb-2247u-wuxga","Epson EB-2247U WUXGA")</f>
        <v>Epson EB-2247U WUXGA</v>
      </c>
      <c r="I11" s="30" t="s">
        <v>13</v>
      </c>
      <c r="J11" s="31">
        <v>9687.0</v>
      </c>
      <c r="K11" s="25"/>
      <c r="L11" s="31">
        <v>9687.0</v>
      </c>
    </row>
    <row r="12">
      <c r="A12" s="20" t="s">
        <v>25</v>
      </c>
      <c r="B12" s="27" t="str">
        <f>HYPERLINK("https://www.dustin.se/product/5011041668/pb27uq","ASUS PB27UQ")</f>
        <v>ASUS PB27UQ</v>
      </c>
      <c r="C12" s="22">
        <v>40.0</v>
      </c>
      <c r="D12" s="23">
        <v>5999.0</v>
      </c>
      <c r="E12" s="19"/>
      <c r="F12" s="23">
        <f>sum(D12)*40</f>
        <v>239960</v>
      </c>
      <c r="G12" s="28" t="s">
        <v>26</v>
      </c>
      <c r="H12" s="29" t="str">
        <f>HYPERLINK("https://www.dustin.se/product/5011075707/m-framed-projection-screen-deluxe","Multibrackets M Framed Projection Screen Deluxe")</f>
        <v>Multibrackets M Framed Projection Screen Deluxe</v>
      </c>
      <c r="I12" s="30" t="s">
        <v>13</v>
      </c>
      <c r="J12" s="31">
        <v>4495.0</v>
      </c>
      <c r="K12" s="25"/>
      <c r="L12" s="31">
        <v>4495.0</v>
      </c>
    </row>
    <row r="13">
      <c r="A13" s="20" t="s">
        <v>27</v>
      </c>
      <c r="B13" s="27" t="str">
        <f>HYPERLINK("https://www.dustin.se/product/5011004309/intuos-pro-medium-paper-edition","Wacom Intuos Pro Medium Paper Edition")</f>
        <v>Wacom Intuos Pro Medium Paper Edition</v>
      </c>
      <c r="C13" s="22">
        <v>20.0</v>
      </c>
      <c r="D13" s="23">
        <v>3599.0</v>
      </c>
      <c r="E13" s="19"/>
      <c r="F13" s="23">
        <f t="shared" ref="F13:F16" si="2">sum(D13)*20</f>
        <v>71980</v>
      </c>
      <c r="G13" s="28" t="s">
        <v>28</v>
      </c>
      <c r="H13" s="29" t="str">
        <f>HYPERLINK("https://www.dustin.se/product/5010744315/lx-350-9-nalar-matrisskrivare","Epson LX-350 9-Nålar Matrisskrivare")</f>
        <v>Epson LX-350 9-Nålar Matrisskrivare</v>
      </c>
      <c r="I13" s="30" t="s">
        <v>13</v>
      </c>
      <c r="J13" s="31">
        <v>2349.0</v>
      </c>
      <c r="K13" s="25"/>
      <c r="L13" s="31">
        <v>2349.0</v>
      </c>
    </row>
    <row r="14">
      <c r="A14" s="20" t="s">
        <v>29</v>
      </c>
      <c r="B14" s="27" t="str">
        <f>HYPERLINK("https://www.dustin.se/product/5011046359/g903-powerplay","Logitech G903 + PowerPlay")</f>
        <v>Logitech G903 + PowerPlay</v>
      </c>
      <c r="C14" s="22">
        <v>20.0</v>
      </c>
      <c r="D14" s="23">
        <v>2618.0</v>
      </c>
      <c r="E14" s="19"/>
      <c r="F14" s="23">
        <f t="shared" si="2"/>
        <v>52360</v>
      </c>
      <c r="G14" s="28" t="s">
        <v>30</v>
      </c>
      <c r="H14" s="29" t="str">
        <f>HYPERLINK("http://www.skandeal.se/webbshop/43-makeblock/51-makeblock-laserbox-smart-laserskarare/","Makeblock Laserbox smart laserskärare")</f>
        <v>Makeblock Laserbox smart laserskärare</v>
      </c>
      <c r="I14" s="30" t="s">
        <v>13</v>
      </c>
      <c r="J14" s="31">
        <v>60000.0</v>
      </c>
      <c r="K14" s="25"/>
      <c r="L14" s="31">
        <v>60000.0</v>
      </c>
    </row>
    <row r="15">
      <c r="A15" s="20" t="s">
        <v>31</v>
      </c>
      <c r="B15" s="27" t="str">
        <f>HYPERLINK("https://www.dustin.se/product/5010749127/k740","Logitech K740")</f>
        <v>Logitech K740</v>
      </c>
      <c r="C15" s="22">
        <v>20.0</v>
      </c>
      <c r="D15" s="23">
        <v>799.0</v>
      </c>
      <c r="E15" s="19"/>
      <c r="F15" s="23">
        <f t="shared" si="2"/>
        <v>15980</v>
      </c>
      <c r="G15" s="32"/>
      <c r="H15" s="32"/>
      <c r="I15" s="32"/>
      <c r="J15" s="32"/>
      <c r="K15" s="32"/>
      <c r="L15" s="32"/>
    </row>
    <row r="16">
      <c r="A16" s="20" t="s">
        <v>32</v>
      </c>
      <c r="B16" s="27" t="str">
        <f>HYPERLINK("https://www.dustin.se/product/5011067288/rog-strix-fusion-500","ASUS ROG Strix Fusion 500")</f>
        <v>ASUS ROG Strix Fusion 500</v>
      </c>
      <c r="C16" s="22">
        <v>20.0</v>
      </c>
      <c r="D16" s="23">
        <v>1171.0</v>
      </c>
      <c r="E16" s="19"/>
      <c r="F16" s="23">
        <f t="shared" si="2"/>
        <v>23420</v>
      </c>
      <c r="G16" s="32"/>
      <c r="H16" s="32"/>
      <c r="I16" s="25"/>
      <c r="J16" s="25"/>
      <c r="K16" s="25"/>
      <c r="L16" s="24" t="s">
        <v>15</v>
      </c>
    </row>
    <row r="17">
      <c r="A17" s="17"/>
      <c r="B17" s="17"/>
      <c r="C17" s="17"/>
      <c r="D17" s="17"/>
      <c r="E17" s="17"/>
      <c r="F17" s="20"/>
      <c r="G17" s="32"/>
      <c r="H17" s="32"/>
      <c r="I17" s="25"/>
      <c r="J17" s="25"/>
      <c r="K17" s="25"/>
      <c r="L17" s="33">
        <f>sum(L10:L14)</f>
        <v>217529</v>
      </c>
    </row>
    <row r="18">
      <c r="A18" s="17"/>
      <c r="B18" s="17"/>
      <c r="C18" s="17"/>
      <c r="D18" s="17"/>
      <c r="E18" s="17"/>
      <c r="F18" s="17"/>
      <c r="G18" s="34" t="s">
        <v>4</v>
      </c>
      <c r="H18" s="34" t="s">
        <v>33</v>
      </c>
      <c r="I18" s="34" t="s">
        <v>1</v>
      </c>
      <c r="J18" s="34" t="s">
        <v>6</v>
      </c>
      <c r="K18" s="35"/>
      <c r="L18" s="34" t="s">
        <v>7</v>
      </c>
    </row>
    <row r="19">
      <c r="A19" s="17"/>
      <c r="B19" s="17"/>
      <c r="C19" s="17"/>
      <c r="D19" s="17"/>
      <c r="E19" s="17"/>
      <c r="F19" s="18" t="s">
        <v>15</v>
      </c>
      <c r="G19" s="36" t="s">
        <v>34</v>
      </c>
      <c r="H19" s="37" t="str">
        <f>HYPERLINK("https://www.dustin.se/product/5010887088/891fw","Cisco 891FW")</f>
        <v>Cisco 891FW</v>
      </c>
      <c r="I19" s="38" t="s">
        <v>13</v>
      </c>
      <c r="J19" s="39">
        <v>14995.0</v>
      </c>
      <c r="K19" s="35"/>
      <c r="L19" s="39">
        <v>14996.0</v>
      </c>
    </row>
    <row r="20">
      <c r="A20" s="17"/>
      <c r="B20" s="17"/>
      <c r="C20" s="17"/>
      <c r="D20" s="17"/>
      <c r="E20" s="17"/>
      <c r="F20" s="40">
        <f>sum(F9:F16)</f>
        <v>1324500</v>
      </c>
      <c r="G20" s="36" t="s">
        <v>35</v>
      </c>
      <c r="H20" s="37" t="str">
        <f>HYPERLINK("https://www.dustin.se/product/5011064563/officeconnect-oc20-dual-radio-80211ac-accesspunkt-5-pack","HPE OfficeConnect OC20 Dual Radio 802.11ac accesspunkt 5-pack")</f>
        <v>HPE OfficeConnect OC20 Dual Radio 802.11ac accesspunkt 5-pack</v>
      </c>
      <c r="I20" s="38" t="s">
        <v>13</v>
      </c>
      <c r="J20" s="39">
        <v>4995.0</v>
      </c>
      <c r="K20" s="35"/>
      <c r="L20" s="39">
        <v>4995.0</v>
      </c>
    </row>
    <row r="21">
      <c r="G21" s="36" t="s">
        <v>36</v>
      </c>
      <c r="H21" s="37" t="str">
        <f>HYPERLINK("https://www.dustin.se/product/5011004360/meraki-cloud-managed-ms225-24","Cisco Meraki Cloud Managed ms225-24")</f>
        <v>Cisco Meraki Cloud Managed ms225-24</v>
      </c>
      <c r="I21" s="38" t="s">
        <v>9</v>
      </c>
      <c r="J21" s="39">
        <v>28995.0</v>
      </c>
      <c r="K21" s="35"/>
      <c r="L21" s="41">
        <f>sum(J21)*2</f>
        <v>57990</v>
      </c>
    </row>
    <row r="22">
      <c r="G22" s="42"/>
      <c r="H22" s="42"/>
      <c r="I22" s="42"/>
      <c r="J22" s="42"/>
      <c r="K22" s="42"/>
      <c r="L22" s="42"/>
    </row>
    <row r="23">
      <c r="G23" s="42"/>
      <c r="H23" s="42"/>
      <c r="I23" s="42"/>
      <c r="J23" s="42"/>
      <c r="K23" s="42"/>
      <c r="L23" s="34" t="s">
        <v>15</v>
      </c>
    </row>
    <row r="24">
      <c r="G24" s="42"/>
      <c r="H24" s="42"/>
      <c r="I24" s="42"/>
      <c r="J24" s="42"/>
      <c r="K24" s="42"/>
      <c r="L24" s="41">
        <f>sum(L19:L21)</f>
        <v>77981</v>
      </c>
    </row>
  </sheetData>
  <drawing r:id="rId1"/>
</worksheet>
</file>