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alopezgallegos/Desktop/MapReduceGraphGenerator/hadoop-rmat-experiments/results/"/>
    </mc:Choice>
  </mc:AlternateContent>
  <xr:revisionPtr revIDLastSave="0" documentId="13_ncr:1_{4128E0E8-7725-4F45-8841-CDA0F7FC5229}" xr6:coauthVersionLast="46" xr6:coauthVersionMax="46" xr10:uidLastSave="{00000000-0000-0000-0000-000000000000}"/>
  <bookViews>
    <workbookView xWindow="30280" yWindow="500" windowWidth="28800" windowHeight="16020" activeTab="2" xr2:uid="{F066BF01-FA84-E444-92B6-D65A68F8F499}"/>
  </bookViews>
  <sheets>
    <sheet name="RESUMEN" sheetId="2" r:id="rId1"/>
    <sheet name="AWS-Directed-Resumen" sheetId="10" r:id="rId2"/>
    <sheet name="AWS-Directed" sheetId="4" r:id="rId3"/>
    <sheet name="AWS-Undirected" sheetId="8" r:id="rId4"/>
    <sheet name="Resumen AWS-Undirected" sheetId="9" r:id="rId5"/>
    <sheet name="Hoja3" sheetId="7" r:id="rId6"/>
  </sheets>
  <calcPr calcId="191029"/>
  <pivotCaches>
    <pivotCache cacheId="90" r:id="rId7"/>
    <pivotCache cacheId="94" r:id="rId8"/>
    <pivotCache cacheId="9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0" l="1"/>
  <c r="E55" i="10"/>
  <c r="E56" i="10"/>
  <c r="E57" i="10"/>
  <c r="E53" i="10"/>
  <c r="D335" i="4"/>
  <c r="D332" i="4"/>
  <c r="D329" i="4"/>
  <c r="D326" i="4"/>
  <c r="D323" i="4"/>
  <c r="J2" i="4"/>
  <c r="J3" i="4"/>
  <c r="J4" i="4"/>
  <c r="J18" i="4"/>
  <c r="J19" i="4"/>
  <c r="J20" i="4"/>
  <c r="J34" i="4"/>
  <c r="J35" i="4"/>
  <c r="J45" i="4"/>
  <c r="J46" i="4"/>
  <c r="J47" i="4"/>
  <c r="J61" i="4"/>
  <c r="J62" i="4"/>
  <c r="J63" i="4"/>
  <c r="J77" i="4"/>
  <c r="J78" i="4"/>
  <c r="J79" i="4"/>
  <c r="J93" i="4"/>
  <c r="J94" i="4"/>
  <c r="J95" i="4"/>
  <c r="J109" i="4"/>
  <c r="J110" i="4"/>
  <c r="J111" i="4"/>
  <c r="J126" i="4"/>
  <c r="J127" i="4"/>
  <c r="J128" i="4"/>
  <c r="J5" i="4"/>
  <c r="J6" i="4"/>
  <c r="J7" i="4"/>
  <c r="J21" i="4"/>
  <c r="J22" i="4"/>
  <c r="J23" i="4"/>
  <c r="J36" i="4"/>
  <c r="J37" i="4"/>
  <c r="J48" i="4"/>
  <c r="J49" i="4"/>
  <c r="J50" i="4"/>
  <c r="J64" i="4"/>
  <c r="J65" i="4"/>
  <c r="J66" i="4"/>
  <c r="J80" i="4"/>
  <c r="J81" i="4"/>
  <c r="J82" i="4"/>
  <c r="J96" i="4"/>
  <c r="J97" i="4"/>
  <c r="J98" i="4"/>
  <c r="J112" i="4"/>
  <c r="J113" i="4"/>
  <c r="J114" i="4"/>
  <c r="J129" i="4"/>
  <c r="J130" i="4"/>
  <c r="J131" i="4"/>
  <c r="J8" i="4"/>
  <c r="J9" i="4"/>
  <c r="J10" i="4"/>
  <c r="J24" i="4"/>
  <c r="J25" i="4"/>
  <c r="J26" i="4"/>
  <c r="J38" i="4"/>
  <c r="J39" i="4"/>
  <c r="J51" i="4"/>
  <c r="J52" i="4"/>
  <c r="J53" i="4"/>
  <c r="J67" i="4"/>
  <c r="J68" i="4"/>
  <c r="J69" i="4"/>
  <c r="J83" i="4"/>
  <c r="J84" i="4"/>
  <c r="J85" i="4"/>
  <c r="J99" i="4"/>
  <c r="J100" i="4"/>
  <c r="J101" i="4"/>
  <c r="J115" i="4"/>
  <c r="J116" i="4"/>
  <c r="J117" i="4"/>
  <c r="J132" i="4"/>
  <c r="J133" i="4"/>
  <c r="J134" i="4"/>
  <c r="J11" i="4"/>
  <c r="J12" i="4"/>
  <c r="J13" i="4"/>
  <c r="J27" i="4"/>
  <c r="J28" i="4"/>
  <c r="J29" i="4"/>
  <c r="J40" i="4"/>
  <c r="J41" i="4"/>
  <c r="J54" i="4"/>
  <c r="J55" i="4"/>
  <c r="J56" i="4"/>
  <c r="J70" i="4"/>
  <c r="J71" i="4"/>
  <c r="J72" i="4"/>
  <c r="J86" i="4"/>
  <c r="J87" i="4"/>
  <c r="J88" i="4"/>
  <c r="J102" i="4"/>
  <c r="J103" i="4"/>
  <c r="J104" i="4"/>
  <c r="J118" i="4"/>
  <c r="J119" i="4"/>
  <c r="J120" i="4"/>
  <c r="J135" i="4"/>
  <c r="J136" i="4"/>
  <c r="J137" i="4"/>
  <c r="J14" i="4"/>
  <c r="J15" i="4"/>
  <c r="J16" i="4"/>
  <c r="J30" i="4"/>
  <c r="J31" i="4"/>
  <c r="J32" i="4"/>
  <c r="J42" i="4"/>
  <c r="J43" i="4"/>
  <c r="J57" i="4"/>
  <c r="J58" i="4"/>
  <c r="J59" i="4"/>
  <c r="J73" i="4"/>
  <c r="J74" i="4"/>
  <c r="J75" i="4"/>
  <c r="J89" i="4"/>
  <c r="J90" i="4"/>
  <c r="J91" i="4"/>
  <c r="J105" i="4"/>
  <c r="J106" i="4"/>
  <c r="J107" i="4"/>
  <c r="J121" i="4"/>
  <c r="J122" i="4"/>
  <c r="J123" i="4"/>
  <c r="J138" i="4"/>
  <c r="J139" i="4"/>
  <c r="J140" i="4"/>
  <c r="J92" i="4"/>
  <c r="J141" i="4"/>
  <c r="J142" i="4"/>
  <c r="J17" i="4"/>
  <c r="J33" i="4"/>
  <c r="J44" i="4"/>
  <c r="J60" i="4"/>
  <c r="J76" i="4"/>
  <c r="J108" i="4"/>
  <c r="J124" i="4"/>
  <c r="J125" i="4"/>
  <c r="J278" i="4"/>
  <c r="J281" i="4"/>
  <c r="J284" i="4"/>
  <c r="J287" i="4"/>
  <c r="J290" i="4"/>
  <c r="J279" i="4"/>
  <c r="J282" i="4"/>
  <c r="J285" i="4"/>
  <c r="J288" i="4"/>
  <c r="J291" i="4"/>
  <c r="J280" i="4"/>
  <c r="J283" i="4"/>
  <c r="J286" i="4"/>
  <c r="J289" i="4"/>
  <c r="J292" i="4"/>
  <c r="J143" i="4"/>
  <c r="J146" i="4"/>
  <c r="J149" i="4"/>
  <c r="J152" i="4"/>
  <c r="J155" i="4"/>
  <c r="J144" i="4"/>
  <c r="J147" i="4"/>
  <c r="J150" i="4"/>
  <c r="J153" i="4"/>
  <c r="J156" i="4"/>
  <c r="J145" i="4"/>
  <c r="J148" i="4"/>
  <c r="J151" i="4"/>
  <c r="J154" i="4"/>
  <c r="J157" i="4"/>
  <c r="J293" i="4"/>
  <c r="J296" i="4"/>
  <c r="J299" i="4"/>
  <c r="J302" i="4"/>
  <c r="J305" i="4"/>
  <c r="J294" i="4"/>
  <c r="J297" i="4"/>
  <c r="J300" i="4"/>
  <c r="J303" i="4"/>
  <c r="J306" i="4"/>
  <c r="J295" i="4"/>
  <c r="J298" i="4"/>
  <c r="J301" i="4"/>
  <c r="J304" i="4"/>
  <c r="J307" i="4"/>
  <c r="J158" i="4"/>
  <c r="J161" i="4"/>
  <c r="J164" i="4"/>
  <c r="J167" i="4"/>
  <c r="J170" i="4"/>
  <c r="J159" i="4"/>
  <c r="J162" i="4"/>
  <c r="J165" i="4"/>
  <c r="J168" i="4"/>
  <c r="J171" i="4"/>
  <c r="J160" i="4"/>
  <c r="J163" i="4"/>
  <c r="J166" i="4"/>
  <c r="J169" i="4"/>
  <c r="J172" i="4"/>
  <c r="J308" i="4"/>
  <c r="J311" i="4"/>
  <c r="J314" i="4"/>
  <c r="J317" i="4"/>
  <c r="J320" i="4"/>
  <c r="J309" i="4"/>
  <c r="J312" i="4"/>
  <c r="J315" i="4"/>
  <c r="J318" i="4"/>
  <c r="J321" i="4"/>
  <c r="J310" i="4"/>
  <c r="J313" i="4"/>
  <c r="J316" i="4"/>
  <c r="J319" i="4"/>
  <c r="J322" i="4"/>
  <c r="J173" i="4"/>
  <c r="J176" i="4"/>
  <c r="J179" i="4"/>
  <c r="J182" i="4"/>
  <c r="J185" i="4"/>
  <c r="J174" i="4"/>
  <c r="J177" i="4"/>
  <c r="J180" i="4"/>
  <c r="J183" i="4"/>
  <c r="J186" i="4"/>
  <c r="J175" i="4"/>
  <c r="J178" i="4"/>
  <c r="J181" i="4"/>
  <c r="J184" i="4"/>
  <c r="J187" i="4"/>
  <c r="J323" i="4"/>
  <c r="J326" i="4"/>
  <c r="J329" i="4"/>
  <c r="J332" i="4"/>
  <c r="J335" i="4"/>
  <c r="J324" i="4"/>
  <c r="J327" i="4"/>
  <c r="J330" i="4"/>
  <c r="J333" i="4"/>
  <c r="J336" i="4"/>
  <c r="J325" i="4"/>
  <c r="J328" i="4"/>
  <c r="J331" i="4"/>
  <c r="J334" i="4"/>
  <c r="J337" i="4"/>
  <c r="J188" i="4"/>
  <c r="J191" i="4"/>
  <c r="J194" i="4"/>
  <c r="J197" i="4"/>
  <c r="J200" i="4"/>
  <c r="J189" i="4"/>
  <c r="J192" i="4"/>
  <c r="J195" i="4"/>
  <c r="J198" i="4"/>
  <c r="J201" i="4"/>
  <c r="J190" i="4"/>
  <c r="J193" i="4"/>
  <c r="J196" i="4"/>
  <c r="J199" i="4"/>
  <c r="J202" i="4"/>
  <c r="J203" i="4"/>
  <c r="J338" i="4"/>
  <c r="J341" i="4"/>
  <c r="J344" i="4"/>
  <c r="J347" i="4"/>
  <c r="J350" i="4"/>
  <c r="J339" i="4"/>
  <c r="J342" i="4"/>
  <c r="J345" i="4"/>
  <c r="J348" i="4"/>
  <c r="J351" i="4"/>
  <c r="J340" i="4"/>
  <c r="J343" i="4"/>
  <c r="J346" i="4"/>
  <c r="J349" i="4"/>
  <c r="J352" i="4"/>
  <c r="J204" i="4"/>
  <c r="J207" i="4"/>
  <c r="J210" i="4"/>
  <c r="J213" i="4"/>
  <c r="J216" i="4"/>
  <c r="J205" i="4"/>
  <c r="J208" i="4"/>
  <c r="J211" i="4"/>
  <c r="J214" i="4"/>
  <c r="J217" i="4"/>
  <c r="J206" i="4"/>
  <c r="J209" i="4"/>
  <c r="J212" i="4"/>
  <c r="J215" i="4"/>
  <c r="J218" i="4"/>
  <c r="J353" i="4"/>
  <c r="J356" i="4"/>
  <c r="J359" i="4"/>
  <c r="J362" i="4"/>
  <c r="J365" i="4"/>
  <c r="J354" i="4"/>
  <c r="J357" i="4"/>
  <c r="J360" i="4"/>
  <c r="J363" i="4"/>
  <c r="J366" i="4"/>
  <c r="J355" i="4"/>
  <c r="J358" i="4"/>
  <c r="J361" i="4"/>
  <c r="J364" i="4"/>
  <c r="J367" i="4"/>
  <c r="J219" i="4"/>
  <c r="J222" i="4"/>
  <c r="J225" i="4"/>
  <c r="J228" i="4"/>
  <c r="J231" i="4"/>
  <c r="J220" i="4"/>
  <c r="J223" i="4"/>
  <c r="J226" i="4"/>
  <c r="J229" i="4"/>
  <c r="J232" i="4"/>
  <c r="J221" i="4"/>
  <c r="J224" i="4"/>
  <c r="J227" i="4"/>
  <c r="J230" i="4"/>
  <c r="J233" i="4"/>
  <c r="J368" i="4"/>
  <c r="J371" i="4"/>
  <c r="J374" i="4"/>
  <c r="J377" i="4"/>
  <c r="J380" i="4"/>
  <c r="J369" i="4"/>
  <c r="J372" i="4"/>
  <c r="J375" i="4"/>
  <c r="J378" i="4"/>
  <c r="J381" i="4"/>
  <c r="J370" i="4"/>
  <c r="J373" i="4"/>
  <c r="J376" i="4"/>
  <c r="J379" i="4"/>
  <c r="J382" i="4"/>
  <c r="J234" i="4"/>
  <c r="J237" i="4"/>
  <c r="J240" i="4"/>
  <c r="J243" i="4"/>
  <c r="J246" i="4"/>
  <c r="J235" i="4"/>
  <c r="J238" i="4"/>
  <c r="J241" i="4"/>
  <c r="J244" i="4"/>
  <c r="J247" i="4"/>
  <c r="J236" i="4"/>
  <c r="J239" i="4"/>
  <c r="J242" i="4"/>
  <c r="J245" i="4"/>
  <c r="J248" i="4"/>
  <c r="J383" i="4"/>
  <c r="J386" i="4"/>
  <c r="J389" i="4"/>
  <c r="J392" i="4"/>
  <c r="J395" i="4"/>
  <c r="J384" i="4"/>
  <c r="J387" i="4"/>
  <c r="J390" i="4"/>
  <c r="J393" i="4"/>
  <c r="J396" i="4"/>
  <c r="J385" i="4"/>
  <c r="J388" i="4"/>
  <c r="J391" i="4"/>
  <c r="J394" i="4"/>
  <c r="J397" i="4"/>
  <c r="J249" i="4"/>
  <c r="J252" i="4"/>
  <c r="J255" i="4"/>
  <c r="J258" i="4"/>
  <c r="J261" i="4"/>
  <c r="J250" i="4"/>
  <c r="J253" i="4"/>
  <c r="J256" i="4"/>
  <c r="J259" i="4"/>
  <c r="J262" i="4"/>
  <c r="J251" i="4"/>
  <c r="J254" i="4"/>
  <c r="J257" i="4"/>
  <c r="J260" i="4"/>
  <c r="J398" i="4"/>
  <c r="J401" i="4"/>
  <c r="J404" i="4"/>
  <c r="J407" i="4"/>
  <c r="J410" i="4"/>
  <c r="J399" i="4"/>
  <c r="J402" i="4"/>
  <c r="J405" i="4"/>
  <c r="J408" i="4"/>
  <c r="J411" i="4"/>
  <c r="J400" i="4"/>
  <c r="J403" i="4"/>
  <c r="J406" i="4"/>
  <c r="J409" i="4"/>
  <c r="J412" i="4"/>
  <c r="J263" i="4"/>
  <c r="J266" i="4"/>
  <c r="J269" i="4"/>
  <c r="J272" i="4"/>
  <c r="J275" i="4"/>
  <c r="J264" i="4"/>
  <c r="J267" i="4"/>
  <c r="J270" i="4"/>
  <c r="J273" i="4"/>
  <c r="J276" i="4"/>
  <c r="J265" i="4"/>
  <c r="J268" i="4"/>
  <c r="J271" i="4"/>
  <c r="J274" i="4"/>
  <c r="J277" i="4"/>
  <c r="D382" i="4"/>
  <c r="D233" i="4"/>
  <c r="D230" i="4"/>
  <c r="D227" i="4"/>
  <c r="D224" i="4"/>
  <c r="D221" i="4"/>
  <c r="D232" i="4"/>
  <c r="D229" i="4"/>
  <c r="D226" i="4"/>
  <c r="D223" i="4"/>
  <c r="D220" i="4"/>
  <c r="D228" i="4"/>
  <c r="D225" i="4"/>
  <c r="D222" i="4"/>
  <c r="D219" i="4"/>
  <c r="D203" i="4"/>
  <c r="D199" i="4"/>
  <c r="D196" i="4"/>
  <c r="D193" i="4"/>
  <c r="D190" i="4"/>
  <c r="D201" i="4"/>
  <c r="D198" i="4"/>
  <c r="D195" i="4"/>
  <c r="D192" i="4"/>
  <c r="D189" i="4"/>
  <c r="D197" i="4"/>
  <c r="D194" i="4"/>
  <c r="D191" i="4"/>
  <c r="D188" i="4"/>
  <c r="D337" i="4"/>
  <c r="D187" i="4"/>
  <c r="D322" i="4"/>
  <c r="D307" i="4"/>
  <c r="D157" i="4"/>
  <c r="E401" i="4"/>
  <c r="E404" i="4"/>
  <c r="E407" i="4"/>
  <c r="E410" i="4"/>
  <c r="E399" i="4"/>
  <c r="E402" i="4"/>
  <c r="E405" i="4"/>
  <c r="E408" i="4"/>
  <c r="E411" i="4"/>
  <c r="E400" i="4"/>
  <c r="E403" i="4"/>
  <c r="E406" i="4"/>
  <c r="E409" i="4"/>
  <c r="E412" i="4"/>
  <c r="E263" i="4"/>
  <c r="E266" i="4"/>
  <c r="E269" i="4"/>
  <c r="E272" i="4"/>
  <c r="E275" i="4"/>
  <c r="E264" i="4"/>
  <c r="E267" i="4"/>
  <c r="E270" i="4"/>
  <c r="E273" i="4"/>
  <c r="E276" i="4"/>
  <c r="E265" i="4"/>
  <c r="E268" i="4"/>
  <c r="E271" i="4"/>
  <c r="E274" i="4"/>
  <c r="E277" i="4"/>
  <c r="E398" i="4"/>
  <c r="E252" i="4"/>
  <c r="E255" i="4"/>
  <c r="E258" i="4"/>
  <c r="E261" i="4"/>
  <c r="E250" i="4"/>
  <c r="E253" i="4"/>
  <c r="E256" i="4"/>
  <c r="E259" i="4"/>
  <c r="E262" i="4"/>
  <c r="E251" i="4"/>
  <c r="E254" i="4"/>
  <c r="E257" i="4"/>
  <c r="E260" i="4"/>
  <c r="E249" i="4"/>
  <c r="E386" i="4"/>
  <c r="E389" i="4"/>
  <c r="E392" i="4"/>
  <c r="E395" i="4"/>
  <c r="E384" i="4"/>
  <c r="E387" i="4"/>
  <c r="E390" i="4"/>
  <c r="E393" i="4"/>
  <c r="E396" i="4"/>
  <c r="E385" i="4"/>
  <c r="E388" i="4"/>
  <c r="E391" i="4"/>
  <c r="E394" i="4"/>
  <c r="E397" i="4"/>
  <c r="E383" i="4"/>
  <c r="E371" i="4"/>
  <c r="E374" i="4"/>
  <c r="E377" i="4"/>
  <c r="E380" i="4"/>
  <c r="E369" i="4"/>
  <c r="E372" i="4"/>
  <c r="E375" i="4"/>
  <c r="E378" i="4"/>
  <c r="E381" i="4"/>
  <c r="E370" i="4"/>
  <c r="E373" i="4"/>
  <c r="E376" i="4"/>
  <c r="E379" i="4"/>
  <c r="E382" i="4"/>
  <c r="E234" i="4"/>
  <c r="E237" i="4"/>
  <c r="E240" i="4"/>
  <c r="E243" i="4"/>
  <c r="E246" i="4"/>
  <c r="E235" i="4"/>
  <c r="E238" i="4"/>
  <c r="E241" i="4"/>
  <c r="E244" i="4"/>
  <c r="E247" i="4"/>
  <c r="E236" i="4"/>
  <c r="E239" i="4"/>
  <c r="E242" i="4"/>
  <c r="E245" i="4"/>
  <c r="E248" i="4"/>
  <c r="E368" i="4"/>
  <c r="E356" i="4"/>
  <c r="E359" i="4"/>
  <c r="E362" i="4"/>
  <c r="E365" i="4"/>
  <c r="E354" i="4"/>
  <c r="E357" i="4"/>
  <c r="E360" i="4"/>
  <c r="E363" i="4"/>
  <c r="E366" i="4"/>
  <c r="E355" i="4"/>
  <c r="E358" i="4"/>
  <c r="E361" i="4"/>
  <c r="E364" i="4"/>
  <c r="E367" i="4"/>
  <c r="E219" i="4"/>
  <c r="E222" i="4"/>
  <c r="E225" i="4"/>
  <c r="E228" i="4"/>
  <c r="E231" i="4"/>
  <c r="E220" i="4"/>
  <c r="E223" i="4"/>
  <c r="E226" i="4"/>
  <c r="E229" i="4"/>
  <c r="E232" i="4"/>
  <c r="E221" i="4"/>
  <c r="E224" i="4"/>
  <c r="E227" i="4"/>
  <c r="E230" i="4"/>
  <c r="E233" i="4"/>
  <c r="E353" i="4"/>
  <c r="E341" i="4"/>
  <c r="E344" i="4"/>
  <c r="E347" i="4"/>
  <c r="E350" i="4"/>
  <c r="E339" i="4"/>
  <c r="E342" i="4"/>
  <c r="E345" i="4"/>
  <c r="E348" i="4"/>
  <c r="E351" i="4"/>
  <c r="E340" i="4"/>
  <c r="E343" i="4"/>
  <c r="E346" i="4"/>
  <c r="E349" i="4"/>
  <c r="E352" i="4"/>
  <c r="E204" i="4"/>
  <c r="E207" i="4"/>
  <c r="E210" i="4"/>
  <c r="E213" i="4"/>
  <c r="E216" i="4"/>
  <c r="E205" i="4"/>
  <c r="E208" i="4"/>
  <c r="E211" i="4"/>
  <c r="E214" i="4"/>
  <c r="E217" i="4"/>
  <c r="E206" i="4"/>
  <c r="E209" i="4"/>
  <c r="E212" i="4"/>
  <c r="E215" i="4"/>
  <c r="E218" i="4"/>
  <c r="E338" i="4"/>
  <c r="E203" i="4"/>
  <c r="E188" i="4"/>
  <c r="E191" i="4"/>
  <c r="E194" i="4"/>
  <c r="E197" i="4"/>
  <c r="E200" i="4"/>
  <c r="E189" i="4"/>
  <c r="E192" i="4"/>
  <c r="E195" i="4"/>
  <c r="E198" i="4"/>
  <c r="E201" i="4"/>
  <c r="E190" i="4"/>
  <c r="E193" i="4"/>
  <c r="E196" i="4"/>
  <c r="E199" i="4"/>
  <c r="E202" i="4"/>
  <c r="E326" i="4"/>
  <c r="E329" i="4"/>
  <c r="E332" i="4"/>
  <c r="E335" i="4"/>
  <c r="E324" i="4"/>
  <c r="E327" i="4"/>
  <c r="E330" i="4"/>
  <c r="E333" i="4"/>
  <c r="E336" i="4"/>
  <c r="E325" i="4"/>
  <c r="E328" i="4"/>
  <c r="E331" i="4"/>
  <c r="E334" i="4"/>
  <c r="E337" i="4"/>
  <c r="E323" i="4"/>
  <c r="E173" i="4"/>
  <c r="E176" i="4"/>
  <c r="E179" i="4"/>
  <c r="E182" i="4"/>
  <c r="E185" i="4"/>
  <c r="E174" i="4"/>
  <c r="E177" i="4"/>
  <c r="E180" i="4"/>
  <c r="E183" i="4"/>
  <c r="E186" i="4"/>
  <c r="E175" i="4"/>
  <c r="E178" i="4"/>
  <c r="E181" i="4"/>
  <c r="E184" i="4"/>
  <c r="E187" i="4"/>
  <c r="E311" i="4"/>
  <c r="E314" i="4"/>
  <c r="E317" i="4"/>
  <c r="E320" i="4"/>
  <c r="E309" i="4"/>
  <c r="E312" i="4"/>
  <c r="E315" i="4"/>
  <c r="E318" i="4"/>
  <c r="E321" i="4"/>
  <c r="E310" i="4"/>
  <c r="E313" i="4"/>
  <c r="E316" i="4"/>
  <c r="E319" i="4"/>
  <c r="E322" i="4"/>
  <c r="E308" i="4"/>
  <c r="E158" i="4"/>
  <c r="E161" i="4"/>
  <c r="E164" i="4"/>
  <c r="E167" i="4"/>
  <c r="E170" i="4"/>
  <c r="E159" i="4"/>
  <c r="E162" i="4"/>
  <c r="E165" i="4"/>
  <c r="E168" i="4"/>
  <c r="E171" i="4"/>
  <c r="E160" i="4"/>
  <c r="E163" i="4"/>
  <c r="E166" i="4"/>
  <c r="E169" i="4"/>
  <c r="E172" i="4"/>
  <c r="E296" i="4"/>
  <c r="E299" i="4"/>
  <c r="E302" i="4"/>
  <c r="E305" i="4"/>
  <c r="E294" i="4"/>
  <c r="E297" i="4"/>
  <c r="E300" i="4"/>
  <c r="E303" i="4"/>
  <c r="E306" i="4"/>
  <c r="E295" i="4"/>
  <c r="E298" i="4"/>
  <c r="E301" i="4"/>
  <c r="E304" i="4"/>
  <c r="E307" i="4"/>
  <c r="E293" i="4"/>
  <c r="E157" i="4"/>
  <c r="E154" i="4"/>
  <c r="E151" i="4"/>
  <c r="E148" i="4"/>
  <c r="E145" i="4"/>
  <c r="E156" i="4"/>
  <c r="E153" i="4"/>
  <c r="E150" i="4"/>
  <c r="E147" i="4"/>
  <c r="E144" i="4"/>
  <c r="E155" i="4"/>
  <c r="E152" i="4"/>
  <c r="E149" i="4"/>
  <c r="E146" i="4"/>
  <c r="E143" i="4"/>
  <c r="E292" i="4"/>
  <c r="E289" i="4"/>
  <c r="E286" i="4"/>
  <c r="E283" i="4"/>
  <c r="E280" i="4"/>
  <c r="E291" i="4"/>
  <c r="E288" i="4"/>
  <c r="E285" i="4"/>
  <c r="E282" i="4"/>
  <c r="E279" i="4"/>
  <c r="E290" i="4"/>
  <c r="E287" i="4"/>
  <c r="E284" i="4"/>
  <c r="E281" i="4"/>
  <c r="E278" i="4"/>
  <c r="C144" i="8"/>
  <c r="E144" i="8" s="1"/>
  <c r="E125" i="4"/>
  <c r="C146" i="8"/>
  <c r="E146" i="8" s="1"/>
  <c r="C142" i="4"/>
  <c r="E142" i="4" s="1"/>
  <c r="H111" i="8"/>
  <c r="E140" i="8"/>
  <c r="E139" i="8"/>
  <c r="E138" i="8"/>
  <c r="E143" i="8"/>
  <c r="E142" i="8"/>
  <c r="E141" i="8"/>
  <c r="E124" i="4"/>
  <c r="E108" i="4"/>
  <c r="E76" i="4"/>
  <c r="E60" i="4"/>
  <c r="E44" i="4"/>
  <c r="E33" i="4"/>
  <c r="E17" i="4"/>
  <c r="E92" i="4"/>
  <c r="C137" i="8"/>
  <c r="E137" i="8" s="1"/>
  <c r="E133" i="8"/>
  <c r="E132" i="8"/>
  <c r="E131" i="8"/>
  <c r="E106" i="8"/>
  <c r="E105" i="8"/>
  <c r="E104" i="8"/>
  <c r="E79" i="8"/>
  <c r="E78" i="8"/>
  <c r="E77" i="8"/>
  <c r="E52" i="8"/>
  <c r="E51" i="8"/>
  <c r="E50" i="8"/>
  <c r="E25" i="8"/>
  <c r="E24" i="8"/>
  <c r="E23" i="8"/>
  <c r="E130" i="8"/>
  <c r="E129" i="8"/>
  <c r="E128" i="8"/>
  <c r="E103" i="8"/>
  <c r="E102" i="8"/>
  <c r="E101" i="8"/>
  <c r="E76" i="8"/>
  <c r="E75" i="8"/>
  <c r="E74" i="8"/>
  <c r="E49" i="8"/>
  <c r="E48" i="8"/>
  <c r="E47" i="8"/>
  <c r="E22" i="8"/>
  <c r="E21" i="8"/>
  <c r="E20" i="8"/>
  <c r="C145" i="8"/>
  <c r="E145" i="8"/>
  <c r="E136" i="8"/>
  <c r="E135" i="8"/>
  <c r="E134" i="8"/>
  <c r="E109" i="8"/>
  <c r="E108" i="8"/>
  <c r="E107" i="8"/>
  <c r="E82" i="8"/>
  <c r="E81" i="8"/>
  <c r="E80" i="8"/>
  <c r="E55" i="8"/>
  <c r="E54" i="8"/>
  <c r="E53" i="8"/>
  <c r="E28" i="8"/>
  <c r="E27" i="8"/>
  <c r="E26" i="8"/>
  <c r="E127" i="8"/>
  <c r="E126" i="8"/>
  <c r="E125" i="8"/>
  <c r="E100" i="8"/>
  <c r="E99" i="8"/>
  <c r="E98" i="8"/>
  <c r="E73" i="8"/>
  <c r="E72" i="8"/>
  <c r="E71" i="8"/>
  <c r="E46" i="8"/>
  <c r="E45" i="8"/>
  <c r="E44" i="8"/>
  <c r="E19" i="8"/>
  <c r="E18" i="8"/>
  <c r="E17" i="8"/>
  <c r="E118" i="8"/>
  <c r="E117" i="8"/>
  <c r="E116" i="8"/>
  <c r="E91" i="8"/>
  <c r="E90" i="8"/>
  <c r="E89" i="8"/>
  <c r="E64" i="8"/>
  <c r="E63" i="8"/>
  <c r="E62" i="8"/>
  <c r="E37" i="8"/>
  <c r="E36" i="8"/>
  <c r="E35" i="8"/>
  <c r="E10" i="8"/>
  <c r="E9" i="8"/>
  <c r="E8" i="8"/>
  <c r="E124" i="8"/>
  <c r="E123" i="8"/>
  <c r="E122" i="8"/>
  <c r="E97" i="8"/>
  <c r="E96" i="8"/>
  <c r="E95" i="8"/>
  <c r="E70" i="8"/>
  <c r="E69" i="8"/>
  <c r="E68" i="8"/>
  <c r="E43" i="8"/>
  <c r="E42" i="8"/>
  <c r="E41" i="8"/>
  <c r="E16" i="8"/>
  <c r="E15" i="8"/>
  <c r="E14" i="8"/>
  <c r="E115" i="8"/>
  <c r="E114" i="8"/>
  <c r="E113" i="8"/>
  <c r="E88" i="8"/>
  <c r="E87" i="8"/>
  <c r="E86" i="8"/>
  <c r="E61" i="8"/>
  <c r="E60" i="8"/>
  <c r="E59" i="8"/>
  <c r="E34" i="8"/>
  <c r="E33" i="8"/>
  <c r="E32" i="8"/>
  <c r="E7" i="8"/>
  <c r="E6" i="8"/>
  <c r="E5" i="8"/>
  <c r="E121" i="8"/>
  <c r="E120" i="8"/>
  <c r="E119" i="8"/>
  <c r="E94" i="8"/>
  <c r="E93" i="8"/>
  <c r="E92" i="8"/>
  <c r="E67" i="8"/>
  <c r="E66" i="8"/>
  <c r="E65" i="8"/>
  <c r="E40" i="8"/>
  <c r="E39" i="8"/>
  <c r="E38" i="8"/>
  <c r="E13" i="8"/>
  <c r="E12" i="8"/>
  <c r="E11" i="8"/>
  <c r="E2" i="8"/>
  <c r="E3" i="8"/>
  <c r="E4" i="8"/>
  <c r="E29" i="8"/>
  <c r="E30" i="8"/>
  <c r="E31" i="8"/>
  <c r="E56" i="8"/>
  <c r="E57" i="8"/>
  <c r="E58" i="8"/>
  <c r="E83" i="8"/>
  <c r="E84" i="8"/>
  <c r="E85" i="8"/>
  <c r="E110" i="8"/>
  <c r="E111" i="8"/>
  <c r="E112" i="8"/>
  <c r="E2" i="4"/>
  <c r="G35" i="9"/>
  <c r="G34" i="9"/>
  <c r="E52" i="9"/>
  <c r="G36" i="9"/>
  <c r="F36" i="9"/>
  <c r="F54" i="9"/>
  <c r="F33" i="9"/>
  <c r="E55" i="9"/>
  <c r="F35" i="9"/>
  <c r="F55" i="9"/>
  <c r="F56" i="9"/>
  <c r="E35" i="9"/>
  <c r="E34" i="9"/>
  <c r="E51" i="9"/>
  <c r="E36" i="9"/>
  <c r="E37" i="9"/>
  <c r="E33" i="9"/>
  <c r="E53" i="9"/>
  <c r="G33" i="9"/>
  <c r="F34" i="9"/>
  <c r="E54" i="9"/>
  <c r="F37" i="9"/>
  <c r="F52" i="9"/>
  <c r="F53" i="9"/>
  <c r="F51" i="9"/>
  <c r="E141" i="4" l="1"/>
  <c r="E4" i="7" l="1"/>
  <c r="E3" i="7"/>
  <c r="E2" i="7"/>
  <c r="E140" i="4" l="1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43" i="4"/>
  <c r="E42" i="4"/>
  <c r="E41" i="4"/>
  <c r="E40" i="4"/>
  <c r="E39" i="4"/>
  <c r="E38" i="4"/>
  <c r="E37" i="4"/>
  <c r="E36" i="4"/>
  <c r="E35" i="4"/>
  <c r="E34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07" i="4" l="1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16" i="4" l="1"/>
  <c r="E13" i="4"/>
  <c r="E10" i="4"/>
  <c r="E7" i="4"/>
  <c r="E4" i="4"/>
  <c r="E15" i="4"/>
  <c r="E12" i="4"/>
  <c r="E9" i="4"/>
  <c r="E6" i="4"/>
  <c r="E3" i="4"/>
  <c r="E5" i="4" l="1"/>
  <c r="E8" i="4"/>
  <c r="E11" i="4"/>
  <c r="E14" i="4"/>
</calcChain>
</file>

<file path=xl/sharedStrings.xml><?xml version="1.0" encoding="utf-8"?>
<sst xmlns="http://schemas.openxmlformats.org/spreadsheetml/2006/main" count="2186" uniqueCount="48">
  <si>
    <t>Tiempo (ms)</t>
  </si>
  <si>
    <t>Aristas generadas</t>
  </si>
  <si>
    <t>N</t>
  </si>
  <si>
    <t>Cluster</t>
  </si>
  <si>
    <t>C8</t>
  </si>
  <si>
    <t>C16</t>
  </si>
  <si>
    <t>Tiempo (min)</t>
  </si>
  <si>
    <t>Etiquetas de columna</t>
  </si>
  <si>
    <t>Total general</t>
  </si>
  <si>
    <t>Etiquetas de fila</t>
  </si>
  <si>
    <t>Promedio de Tiempo (ms)</t>
  </si>
  <si>
    <t>C8-1</t>
  </si>
  <si>
    <t>C16-1</t>
  </si>
  <si>
    <t>C32-1</t>
  </si>
  <si>
    <t>C8-2</t>
  </si>
  <si>
    <t>C8-3</t>
  </si>
  <si>
    <t>C16-2</t>
  </si>
  <si>
    <t>C16-3</t>
  </si>
  <si>
    <t>C32-2</t>
  </si>
  <si>
    <t>C32-3</t>
  </si>
  <si>
    <t>E</t>
  </si>
  <si>
    <t>mejora</t>
  </si>
  <si>
    <t>ID-Cluster</t>
  </si>
  <si>
    <t>C-1</t>
  </si>
  <si>
    <t>B-1</t>
  </si>
  <si>
    <t>B-2</t>
  </si>
  <si>
    <t>B-3</t>
  </si>
  <si>
    <t>C-2</t>
  </si>
  <si>
    <t>C-3</t>
  </si>
  <si>
    <t>A-1</t>
  </si>
  <si>
    <t>A-2</t>
  </si>
  <si>
    <t>A-3</t>
  </si>
  <si>
    <t>No terminó, 40% aproximadamente. En un momento bajó de 41% a 31%</t>
  </si>
  <si>
    <t>No terminó. Comportamiento extraño, ver logs.</t>
  </si>
  <si>
    <t>Comentarios</t>
  </si>
  <si>
    <t>No genera todas las aristas. Hay varias tareas que fallan durante el proceso.</t>
  </si>
  <si>
    <t>tegviz</t>
  </si>
  <si>
    <t>Algoritmo</t>
  </si>
  <si>
    <t>D1_1</t>
  </si>
  <si>
    <t>pegasus</t>
  </si>
  <si>
    <t>Error?</t>
  </si>
  <si>
    <t>error?</t>
  </si>
  <si>
    <t>Correcto?</t>
  </si>
  <si>
    <t>Y</t>
  </si>
  <si>
    <t>Aristas esperadas</t>
  </si>
  <si>
    <t>Aristas</t>
  </si>
  <si>
    <t>Promedio de Aristas generadas</t>
  </si>
  <si>
    <t>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</si>
</sst>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41" fontId="0" fillId="0" borderId="0" xfId="1" applyFont="1"/>
    <xf numFmtId="0" fontId="0" fillId="0" borderId="0" xfId="0" pivotButton="1"/>
    <xf numFmtId="0" fontId="0" fillId="0" borderId="0" xfId="0" applyNumberFormat="1"/>
    <xf numFmtId="41" fontId="0" fillId="0" borderId="0" xfId="0" applyNumberFormat="1" applyAlignment="1">
      <alignment horizontal="left"/>
    </xf>
    <xf numFmtId="1" fontId="0" fillId="0" borderId="0" xfId="0" applyNumberFormat="1"/>
    <xf numFmtId="41" fontId="0" fillId="0" borderId="0" xfId="0" applyNumberFormat="1"/>
    <xf numFmtId="43" fontId="0" fillId="0" borderId="0" xfId="0" applyNumberFormat="1"/>
    <xf numFmtId="0" fontId="3" fillId="0" borderId="1" xfId="0" applyFont="1" applyBorder="1"/>
    <xf numFmtId="41" fontId="3" fillId="0" borderId="1" xfId="1" applyNumberFormat="1" applyFont="1" applyBorder="1"/>
    <xf numFmtId="2" fontId="0" fillId="0" borderId="0" xfId="1" applyNumberFormat="1" applyFont="1"/>
    <xf numFmtId="2" fontId="3" fillId="0" borderId="1" xfId="0" applyNumberFormat="1" applyFont="1" applyBorder="1"/>
    <xf numFmtId="2" fontId="0" fillId="0" borderId="0" xfId="0" applyNumberFormat="1"/>
    <xf numFmtId="41" fontId="0" fillId="0" borderId="0" xfId="1" applyNumberFormat="1" applyFont="1"/>
    <xf numFmtId="9" fontId="0" fillId="0" borderId="0" xfId="2" applyFont="1"/>
    <xf numFmtId="0" fontId="0" fillId="2" borderId="0" xfId="0" applyFill="1"/>
    <xf numFmtId="41" fontId="0" fillId="2" borderId="0" xfId="1" applyFont="1" applyFill="1"/>
    <xf numFmtId="2" fontId="0" fillId="2" borderId="0" xfId="1" applyNumberFormat="1" applyFont="1" applyFill="1"/>
    <xf numFmtId="0" fontId="3" fillId="0" borderId="2" xfId="0" applyFont="1" applyBorder="1"/>
    <xf numFmtId="0" fontId="0" fillId="0" borderId="0" xfId="0" applyFill="1"/>
    <xf numFmtId="41" fontId="0" fillId="0" borderId="0" xfId="1" applyFont="1" applyFill="1"/>
    <xf numFmtId="2" fontId="0" fillId="0" borderId="0" xfId="1" applyNumberFormat="1" applyFont="1" applyFill="1"/>
    <xf numFmtId="41" fontId="0" fillId="0" borderId="0" xfId="1" applyFont="1" applyAlignment="1">
      <alignment wrapText="1"/>
    </xf>
    <xf numFmtId="41" fontId="0" fillId="0" borderId="0" xfId="1" applyFont="1" applyFill="1" applyAlignment="1">
      <alignment wrapText="1"/>
    </xf>
    <xf numFmtId="41" fontId="0" fillId="2" borderId="0" xfId="1" applyFont="1" applyFill="1" applyAlignment="1">
      <alignment wrapText="1"/>
    </xf>
    <xf numFmtId="41" fontId="3" fillId="0" borderId="0" xfId="0" applyNumberFormat="1" applyFont="1"/>
    <xf numFmtId="0" fontId="0" fillId="3" borderId="0" xfId="0" applyFill="1"/>
    <xf numFmtId="0" fontId="3" fillId="3" borderId="0" xfId="0" applyFont="1" applyFill="1"/>
  </cellXfs>
  <cellStyles count="3">
    <cellStyle name="Millares [0]" xfId="1" builtinId="6"/>
    <cellStyle name="Normal" xfId="0" builtinId="0"/>
    <cellStyle name="Porcentaje" xfId="2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2" formatCode="0.0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2" formatCode="0.0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[Tiempos.xlsx]RESUMEN!TablaDinámica1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RESUMEN!$B$3:$B$4</c:f>
              <c:strCache>
                <c:ptCount val="1"/>
                <c:pt idx="0">
                  <c:v>C16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RESUMEN!$A$5:$A$10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RESUMEN!$B$5:$B$10</c:f>
              <c:numCache>
                <c:formatCode>_(* #,##0_);_(* \(#,##0\);_(* "-"_);_(@_)</c:formatCode>
                <c:ptCount val="5"/>
                <c:pt idx="0">
                  <c:v>38095</c:v>
                </c:pt>
                <c:pt idx="1">
                  <c:v>35111</c:v>
                </c:pt>
                <c:pt idx="2">
                  <c:v>40461</c:v>
                </c:pt>
                <c:pt idx="3">
                  <c:v>96465.666666666672</c:v>
                </c:pt>
                <c:pt idx="4">
                  <c:v>805209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5-2543-8071-047BA9B257DE}"/>
            </c:ext>
          </c:extLst>
        </c:ser>
        <c:ser>
          <c:idx val="1"/>
          <c:order val="1"/>
          <c:tx>
            <c:strRef>
              <c:f>RESUMEN!$C$3:$C$4</c:f>
              <c:strCache>
                <c:ptCount val="1"/>
                <c:pt idx="0">
                  <c:v>C8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RESUMEN!$A$5:$A$10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RESUMEN!$C$5:$C$10</c:f>
              <c:numCache>
                <c:formatCode>_(* #,##0_);_(* \(#,##0\);_(* "-"_);_(@_)</c:formatCode>
                <c:ptCount val="5"/>
                <c:pt idx="0">
                  <c:v>39946.666666666664</c:v>
                </c:pt>
                <c:pt idx="1">
                  <c:v>39371</c:v>
                </c:pt>
                <c:pt idx="2">
                  <c:v>49114.333333333336</c:v>
                </c:pt>
                <c:pt idx="3">
                  <c:v>173389.66666666666</c:v>
                </c:pt>
                <c:pt idx="4">
                  <c:v>2236009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D5-2543-8071-047BA9B25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879663"/>
        <c:axId val="554644703"/>
      </c:lineChart>
      <c:catAx>
        <c:axId val="5538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644703"/>
        <c:crosses val="autoZero"/>
        <c:auto val="1"/>
        <c:lblAlgn val="ctr"/>
        <c:lblOffset val="100"/>
        <c:noMultiLvlLbl val="0"/>
      </c:catAx>
      <c:valAx>
        <c:axId val="5546447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387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[Tiempos.xlsx]AWS-Directed-Resumen!TablaDinámica1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'AWS-Directed-Resumen'!$B$4:$B$6</c:f>
              <c:strCache>
                <c:ptCount val="1"/>
                <c:pt idx="0">
                  <c:v>D1_1 - A-1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'AWS-Directed-Resumen'!$B$7:$B$11</c:f>
              <c:numCache>
                <c:formatCode>_(* #,##0_);_(* \(#,##0\);_(* "-"_);_(@_)</c:formatCode>
                <c:ptCount val="5"/>
                <c:pt idx="0">
                  <c:v>31445</c:v>
                </c:pt>
                <c:pt idx="1">
                  <c:v>32768.333333333336</c:v>
                </c:pt>
                <c:pt idx="2">
                  <c:v>40286</c:v>
                </c:pt>
                <c:pt idx="3">
                  <c:v>128672</c:v>
                </c:pt>
                <c:pt idx="4">
                  <c:v>1228856.6666666667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0FB-7841-8139-E9BE6E98494E}"/>
            </c:ext>
          </c:extLst>
        </c:ser>
        <c:ser>
          <c:idx val="1"/>
          <c:order val="1"/>
          <c:tx>
            <c:strRef>
              <c:f>'AWS-Directed-Resumen'!$C$4:$C$6</c:f>
              <c:strCache>
                <c:ptCount val="1"/>
                <c:pt idx="0">
                  <c:v>D1_1 - A-2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'AWS-Directed-Resumen'!$C$7:$C$11</c:f>
              <c:numCache>
                <c:formatCode>_(* #,##0_);_(* \(#,##0\);_(* "-"_);_(@_)</c:formatCode>
                <c:ptCount val="5"/>
                <c:pt idx="0">
                  <c:v>30239</c:v>
                </c:pt>
                <c:pt idx="1">
                  <c:v>32724.333333333332</c:v>
                </c:pt>
                <c:pt idx="2">
                  <c:v>37696</c:v>
                </c:pt>
                <c:pt idx="3">
                  <c:v>109851.33333333333</c:v>
                </c:pt>
                <c:pt idx="4">
                  <c:v>937490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0FB-7841-8139-E9BE6E98494E}"/>
            </c:ext>
          </c:extLst>
        </c:ser>
        <c:ser>
          <c:idx val="2"/>
          <c:order val="2"/>
          <c:tx>
            <c:strRef>
              <c:f>'AWS-Directed-Resumen'!$D$4:$D$6</c:f>
              <c:strCache>
                <c:ptCount val="1"/>
                <c:pt idx="0">
                  <c:v>D1_1 - A-3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'AWS-Directed-Resumen'!$D$7:$D$11</c:f>
              <c:numCache>
                <c:formatCode>_(* #,##0_);_(* \(#,##0\);_(* "-"_);_(@_)</c:formatCode>
                <c:ptCount val="5"/>
                <c:pt idx="0">
                  <c:v>27263.5</c:v>
                </c:pt>
                <c:pt idx="1">
                  <c:v>27286.5</c:v>
                </c:pt>
                <c:pt idx="2">
                  <c:v>33360.5</c:v>
                </c:pt>
                <c:pt idx="3">
                  <c:v>75988.5</c:v>
                </c:pt>
                <c:pt idx="4">
                  <c:v>737608.5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0FB-7841-8139-E9BE6E98494E}"/>
            </c:ext>
          </c:extLst>
        </c:ser>
        <c:ser>
          <c:idx val="3"/>
          <c:order val="3"/>
          <c:tx>
            <c:strRef>
              <c:f>'AWS-Directed-Resumen'!$E$4:$E$6</c:f>
              <c:strCache>
                <c:ptCount val="1"/>
                <c:pt idx="0">
                  <c:v>D1_1 - B-1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'AWS-Directed-Resumen'!$E$7:$E$11</c:f>
              <c:numCache>
                <c:formatCode>_(* #,##0_);_(* \(#,##0\);_(* "-"_);_(@_)</c:formatCode>
                <c:ptCount val="5"/>
                <c:pt idx="0">
                  <c:v>32541.666666666668</c:v>
                </c:pt>
                <c:pt idx="1">
                  <c:v>32833</c:v>
                </c:pt>
                <c:pt idx="2">
                  <c:v>37617.333333333336</c:v>
                </c:pt>
                <c:pt idx="3">
                  <c:v>84772</c:v>
                </c:pt>
                <c:pt idx="4">
                  <c:v>619440.33333333337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40FB-7841-8139-E9BE6E98494E}"/>
            </c:ext>
          </c:extLst>
        </c:ser>
        <c:ser>
          <c:idx val="4"/>
          <c:order val="4"/>
          <c:tx>
            <c:strRef>
              <c:f>'AWS-Directed-Resumen'!$F$4:$F$6</c:f>
              <c:strCache>
                <c:ptCount val="1"/>
                <c:pt idx="0">
                  <c:v>D1_1 - B-2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'AWS-Directed-Resumen'!$F$7:$F$11</c:f>
              <c:numCache>
                <c:formatCode>_(* #,##0_);_(* \(#,##0\);_(* "-"_);_(@_)</c:formatCode>
                <c:ptCount val="5"/>
                <c:pt idx="0">
                  <c:v>32208.666666666668</c:v>
                </c:pt>
                <c:pt idx="1">
                  <c:v>33239.666666666664</c:v>
                </c:pt>
                <c:pt idx="2">
                  <c:v>37525</c:v>
                </c:pt>
                <c:pt idx="3">
                  <c:v>77333.666666666672</c:v>
                </c:pt>
                <c:pt idx="4">
                  <c:v>543041.66666666663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0FB-7841-8139-E9BE6E98494E}"/>
            </c:ext>
          </c:extLst>
        </c:ser>
        <c:ser>
          <c:idx val="5"/>
          <c:order val="5"/>
          <c:tx>
            <c:strRef>
              <c:f>'AWS-Directed-Resumen'!$G$4:$G$6</c:f>
              <c:strCache>
                <c:ptCount val="1"/>
                <c:pt idx="0">
                  <c:v>D1_1 - B-3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'AWS-Directed-Resumen'!$G$7:$G$11</c:f>
              <c:numCache>
                <c:formatCode>_(* #,##0_);_(* \(#,##0\);_(* "-"_);_(@_)</c:formatCode>
                <c:ptCount val="5"/>
                <c:pt idx="0">
                  <c:v>28682.666666666668</c:v>
                </c:pt>
                <c:pt idx="1">
                  <c:v>29702.666666666668</c:v>
                </c:pt>
                <c:pt idx="2">
                  <c:v>31399</c:v>
                </c:pt>
                <c:pt idx="3">
                  <c:v>63048.333333333336</c:v>
                </c:pt>
                <c:pt idx="4">
                  <c:v>390814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40FB-7841-8139-E9BE6E98494E}"/>
            </c:ext>
          </c:extLst>
        </c:ser>
        <c:ser>
          <c:idx val="6"/>
          <c:order val="6"/>
          <c:tx>
            <c:strRef>
              <c:f>'AWS-Directed-Resumen'!$H$4:$H$6</c:f>
              <c:strCache>
                <c:ptCount val="1"/>
                <c:pt idx="0">
                  <c:v>D1_1 - C-1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'AWS-Directed-Resumen'!$H$7:$H$11</c:f>
              <c:numCache>
                <c:formatCode>_(* #,##0_);_(* \(#,##0\);_(* "-"_);_(@_)</c:formatCode>
                <c:ptCount val="5"/>
                <c:pt idx="0">
                  <c:v>35279</c:v>
                </c:pt>
                <c:pt idx="1">
                  <c:v>34668.333333333336</c:v>
                </c:pt>
                <c:pt idx="2">
                  <c:v>35605</c:v>
                </c:pt>
                <c:pt idx="3">
                  <c:v>56890.666666666664</c:v>
                </c:pt>
                <c:pt idx="4">
                  <c:v>347694.33333333331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40FB-7841-8139-E9BE6E98494E}"/>
            </c:ext>
          </c:extLst>
        </c:ser>
        <c:ser>
          <c:idx val="7"/>
          <c:order val="7"/>
          <c:tx>
            <c:strRef>
              <c:f>'AWS-Directed-Resumen'!$I$4:$I$6</c:f>
              <c:strCache>
                <c:ptCount val="1"/>
                <c:pt idx="0">
                  <c:v>D1_1 - C-2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'AWS-Directed-Resumen'!$I$7:$I$11</c:f>
              <c:numCache>
                <c:formatCode>_(* #,##0_);_(* \(#,##0\);_(* "-"_);_(@_)</c:formatCode>
                <c:ptCount val="5"/>
                <c:pt idx="0">
                  <c:v>33056.333333333336</c:v>
                </c:pt>
                <c:pt idx="1">
                  <c:v>33933.666666666664</c:v>
                </c:pt>
                <c:pt idx="2">
                  <c:v>35950.666666666664</c:v>
                </c:pt>
                <c:pt idx="3">
                  <c:v>54316.666666666664</c:v>
                </c:pt>
                <c:pt idx="4">
                  <c:v>290851.33333333331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40FB-7841-8139-E9BE6E98494E}"/>
            </c:ext>
          </c:extLst>
        </c:ser>
        <c:ser>
          <c:idx val="8"/>
          <c:order val="8"/>
          <c:tx>
            <c:strRef>
              <c:f>'AWS-Directed-Resumen'!$J$4:$J$6</c:f>
              <c:strCache>
                <c:ptCount val="1"/>
                <c:pt idx="0">
                  <c:v>D1_1 - C-3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'AWS-Directed-Resumen'!$J$7:$J$11</c:f>
              <c:numCache>
                <c:formatCode>_(* #,##0_);_(* \(#,##0\);_(* "-"_);_(@_)</c:formatCode>
                <c:ptCount val="5"/>
                <c:pt idx="0">
                  <c:v>28682.666666666668</c:v>
                </c:pt>
                <c:pt idx="1">
                  <c:v>28919.333333333332</c:v>
                </c:pt>
                <c:pt idx="2">
                  <c:v>30328</c:v>
                </c:pt>
                <c:pt idx="3">
                  <c:v>41031.333333333336</c:v>
                </c:pt>
                <c:pt idx="4">
                  <c:v>219031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0FB-7841-8139-E9BE6E98494E}"/>
            </c:ext>
          </c:extLst>
        </c:ser>
        <c:ser>
          <c:idx val="9"/>
          <c:order val="9"/>
          <c:tx>
            <c:strRef>
              <c:f>'AWS-Directed-Resumen'!$K$4:$K$6</c:f>
              <c:strCache>
                <c:ptCount val="1"/>
                <c:pt idx="0">
                  <c:v>pegasus - A-1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'AWS-Directed-Resumen'!$K$7:$K$11</c:f>
              <c:numCache>
                <c:formatCode>_(* #,##0_);_(* \(#,##0\);_(* "-"_);_(@_)</c:formatCode>
                <c:ptCount val="5"/>
                <c:pt idx="0">
                  <c:v>26617.333333333332</c:v>
                </c:pt>
                <c:pt idx="1">
                  <c:v>26626</c:v>
                </c:pt>
                <c:pt idx="2">
                  <c:v>36548.333333333336</c:v>
                </c:pt>
                <c:pt idx="3">
                  <c:v>61585.666666666664</c:v>
                </c:pt>
                <c:pt idx="4">
                  <c:v>304947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40FB-7841-8139-E9BE6E98494E}"/>
            </c:ext>
          </c:extLst>
        </c:ser>
        <c:ser>
          <c:idx val="10"/>
          <c:order val="10"/>
          <c:tx>
            <c:strRef>
              <c:f>'AWS-Directed-Resumen'!$L$4:$L$6</c:f>
              <c:strCache>
                <c:ptCount val="1"/>
                <c:pt idx="0">
                  <c:v>pegasus - A-2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'AWS-Directed-Resumen'!$L$7:$L$11</c:f>
              <c:numCache>
                <c:formatCode>_(* #,##0_);_(* \(#,##0\);_(* "-"_);_(@_)</c:formatCode>
                <c:ptCount val="5"/>
                <c:pt idx="0">
                  <c:v>21002.666666666668</c:v>
                </c:pt>
                <c:pt idx="1">
                  <c:v>21070.333333333332</c:v>
                </c:pt>
                <c:pt idx="2">
                  <c:v>22764</c:v>
                </c:pt>
                <c:pt idx="3">
                  <c:v>42716</c:v>
                </c:pt>
                <c:pt idx="4">
                  <c:v>254445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40FB-7841-8139-E9BE6E98494E}"/>
            </c:ext>
          </c:extLst>
        </c:ser>
        <c:ser>
          <c:idx val="11"/>
          <c:order val="11"/>
          <c:tx>
            <c:strRef>
              <c:f>'AWS-Directed-Resumen'!$M$4:$M$6</c:f>
              <c:strCache>
                <c:ptCount val="1"/>
                <c:pt idx="0">
                  <c:v>pegasus - A-3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'AWS-Directed-Resumen'!$M$7:$M$11</c:f>
              <c:numCache>
                <c:formatCode>_(* #,##0_);_(* \(#,##0\);_(* "-"_);_(@_)</c:formatCode>
                <c:ptCount val="5"/>
                <c:pt idx="0">
                  <c:v>15922.333333333334</c:v>
                </c:pt>
                <c:pt idx="1">
                  <c:v>15963.666666666666</c:v>
                </c:pt>
                <c:pt idx="2">
                  <c:v>17621</c:v>
                </c:pt>
                <c:pt idx="3">
                  <c:v>29274</c:v>
                </c:pt>
                <c:pt idx="4">
                  <c:v>114861.66666666667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0FB-7841-8139-E9BE6E98494E}"/>
            </c:ext>
          </c:extLst>
        </c:ser>
        <c:ser>
          <c:idx val="12"/>
          <c:order val="12"/>
          <c:tx>
            <c:strRef>
              <c:f>'AWS-Directed-Resumen'!$N$4:$N$6</c:f>
              <c:strCache>
                <c:ptCount val="1"/>
                <c:pt idx="0">
                  <c:v>pegasus - B-1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'AWS-Directed-Resumen'!$N$7:$N$11</c:f>
              <c:numCache>
                <c:formatCode>_(* #,##0_);_(* \(#,##0\);_(* "-"_);_(@_)</c:formatCode>
                <c:ptCount val="5"/>
                <c:pt idx="0">
                  <c:v>32213.666666666668</c:v>
                </c:pt>
                <c:pt idx="1">
                  <c:v>31619.666666666668</c:v>
                </c:pt>
                <c:pt idx="2">
                  <c:v>34929</c:v>
                </c:pt>
                <c:pt idx="3">
                  <c:v>54936.333333333336</c:v>
                </c:pt>
                <c:pt idx="4">
                  <c:v>239860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0FB-7841-8139-E9BE6E98494E}"/>
            </c:ext>
          </c:extLst>
        </c:ser>
        <c:ser>
          <c:idx val="13"/>
          <c:order val="13"/>
          <c:tx>
            <c:strRef>
              <c:f>'AWS-Directed-Resumen'!$O$4:$O$6</c:f>
              <c:strCache>
                <c:ptCount val="1"/>
                <c:pt idx="0">
                  <c:v>pegasus - B-2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'AWS-Directed-Resumen'!$O$7:$O$11</c:f>
              <c:numCache>
                <c:formatCode>_(* #,##0_);_(* \(#,##0\);_(* "-"_);_(@_)</c:formatCode>
                <c:ptCount val="5"/>
                <c:pt idx="0">
                  <c:v>26366.666666666668</c:v>
                </c:pt>
                <c:pt idx="1">
                  <c:v>31128</c:v>
                </c:pt>
                <c:pt idx="2">
                  <c:v>26177.666666666668</c:v>
                </c:pt>
                <c:pt idx="3">
                  <c:v>39530</c:v>
                </c:pt>
                <c:pt idx="4">
                  <c:v>116230.33333333333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0FB-7841-8139-E9BE6E98494E}"/>
            </c:ext>
          </c:extLst>
        </c:ser>
        <c:ser>
          <c:idx val="14"/>
          <c:order val="14"/>
          <c:tx>
            <c:strRef>
              <c:f>'AWS-Directed-Resumen'!$P$4:$P$6</c:f>
              <c:strCache>
                <c:ptCount val="1"/>
                <c:pt idx="0">
                  <c:v>pegasus - B-3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'AWS-Directed-Resumen'!$P$7:$P$11</c:f>
              <c:numCache>
                <c:formatCode>_(* #,##0_);_(* \(#,##0\);_(* "-"_);_(@_)</c:formatCode>
                <c:ptCount val="5"/>
                <c:pt idx="0">
                  <c:v>17621</c:v>
                </c:pt>
                <c:pt idx="1">
                  <c:v>20968.666666666668</c:v>
                </c:pt>
                <c:pt idx="2">
                  <c:v>22098</c:v>
                </c:pt>
                <c:pt idx="3">
                  <c:v>30986.666666666668</c:v>
                </c:pt>
                <c:pt idx="4">
                  <c:v>69608.666666666672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0FB-7841-8139-E9BE6E98494E}"/>
            </c:ext>
          </c:extLst>
        </c:ser>
        <c:ser>
          <c:idx val="15"/>
          <c:order val="15"/>
          <c:tx>
            <c:strRef>
              <c:f>'AWS-Directed-Resumen'!$Q$4:$Q$6</c:f>
              <c:strCache>
                <c:ptCount val="1"/>
                <c:pt idx="0">
                  <c:v>pegasus - C-1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'AWS-Directed-Resumen'!$Q$7:$Q$11</c:f>
              <c:numCache>
                <c:formatCode>_(* #,##0_);_(* \(#,##0\);_(* "-"_);_(@_)</c:formatCode>
                <c:ptCount val="5"/>
                <c:pt idx="0">
                  <c:v>31562.666666666668</c:v>
                </c:pt>
                <c:pt idx="1">
                  <c:v>31585.333333333332</c:v>
                </c:pt>
                <c:pt idx="2">
                  <c:v>34909.333333333336</c:v>
                </c:pt>
                <c:pt idx="3">
                  <c:v>46677.333333333336</c:v>
                </c:pt>
                <c:pt idx="4">
                  <c:v>139214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40FB-7841-8139-E9BE6E98494E}"/>
            </c:ext>
          </c:extLst>
        </c:ser>
        <c:ser>
          <c:idx val="16"/>
          <c:order val="16"/>
          <c:tx>
            <c:strRef>
              <c:f>'AWS-Directed-Resumen'!$R$4:$R$6</c:f>
              <c:strCache>
                <c:ptCount val="1"/>
                <c:pt idx="0">
                  <c:v>pegasus - C-2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'AWS-Directed-Resumen'!$R$7:$R$11</c:f>
              <c:numCache>
                <c:formatCode>_(* #,##0_);_(* \(#,##0\);_(* "-"_);_(@_)</c:formatCode>
                <c:ptCount val="5"/>
                <c:pt idx="0">
                  <c:v>26200.666666666668</c:v>
                </c:pt>
                <c:pt idx="1">
                  <c:v>26405.333333333332</c:v>
                </c:pt>
                <c:pt idx="2">
                  <c:v>29561.333333333332</c:v>
                </c:pt>
                <c:pt idx="3">
                  <c:v>42882.333333333336</c:v>
                </c:pt>
                <c:pt idx="4">
                  <c:v>88799.5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40FB-7841-8139-E9BE6E98494E}"/>
            </c:ext>
          </c:extLst>
        </c:ser>
        <c:ser>
          <c:idx val="17"/>
          <c:order val="17"/>
          <c:tx>
            <c:strRef>
              <c:f>'AWS-Directed-Resumen'!$S$4:$S$6</c:f>
              <c:strCache>
                <c:ptCount val="1"/>
                <c:pt idx="0">
                  <c:v>pegasus - C-3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'AWS-Directed-Resumen'!$S$7:$S$11</c:f>
              <c:numCache>
                <c:formatCode>_(* #,##0_);_(* \(#,##0\);_(* "-"_);_(@_)</c:formatCode>
                <c:ptCount val="5"/>
                <c:pt idx="0">
                  <c:v>19281.333333333332</c:v>
                </c:pt>
                <c:pt idx="1">
                  <c:v>19357.333333333332</c:v>
                </c:pt>
                <c:pt idx="2">
                  <c:v>20947.666666666668</c:v>
                </c:pt>
                <c:pt idx="3">
                  <c:v>22634.333333333332</c:v>
                </c:pt>
                <c:pt idx="4">
                  <c:v>45999.333333333336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40FB-7841-8139-E9BE6E98494E}"/>
            </c:ext>
          </c:extLst>
        </c:ser>
        <c:ser>
          <c:idx val="18"/>
          <c:order val="18"/>
          <c:tx>
            <c:strRef>
              <c:f>'AWS-Directed-Resumen'!$T$4:$T$6</c:f>
              <c:strCache>
                <c:ptCount val="1"/>
                <c:pt idx="0">
                  <c:v>tegviz - A-1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'AWS-Directed-Resumen'!$T$7:$T$11</c:f>
              <c:numCache>
                <c:formatCode>_(* #,##0_);_(* \(#,##0\);_(* "-"_);_(@_)</c:formatCode>
                <c:ptCount val="5"/>
                <c:pt idx="0">
                  <c:v>31065</c:v>
                </c:pt>
                <c:pt idx="1">
                  <c:v>32839.666666666664</c:v>
                </c:pt>
                <c:pt idx="2">
                  <c:v>43181</c:v>
                </c:pt>
                <c:pt idx="3">
                  <c:v>105637</c:v>
                </c:pt>
                <c:pt idx="4">
                  <c:v>684053.33333333337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40FB-7841-8139-E9BE6E98494E}"/>
            </c:ext>
          </c:extLst>
        </c:ser>
        <c:ser>
          <c:idx val="19"/>
          <c:order val="19"/>
          <c:tx>
            <c:strRef>
              <c:f>'AWS-Directed-Resumen'!$U$4:$U$6</c:f>
              <c:strCache>
                <c:ptCount val="1"/>
                <c:pt idx="0">
                  <c:v>tegviz - A-2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'AWS-Directed-Resumen'!$U$7:$U$11</c:f>
              <c:numCache>
                <c:formatCode>_(* #,##0_);_(* \(#,##0\);_(* "-"_);_(@_)</c:formatCode>
                <c:ptCount val="5"/>
                <c:pt idx="0">
                  <c:v>18759</c:v>
                </c:pt>
                <c:pt idx="1">
                  <c:v>25038</c:v>
                </c:pt>
                <c:pt idx="2">
                  <c:v>26535.666666666668</c:v>
                </c:pt>
                <c:pt idx="3">
                  <c:v>55432</c:v>
                </c:pt>
                <c:pt idx="4">
                  <c:v>396334.66666666669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40FB-7841-8139-E9BE6E98494E}"/>
            </c:ext>
          </c:extLst>
        </c:ser>
        <c:ser>
          <c:idx val="20"/>
          <c:order val="20"/>
          <c:tx>
            <c:strRef>
              <c:f>'AWS-Directed-Resumen'!$V$4:$V$6</c:f>
              <c:strCache>
                <c:ptCount val="1"/>
                <c:pt idx="0">
                  <c:v>tegviz - A-3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'AWS-Directed-Resumen'!$V$7:$V$11</c:f>
              <c:numCache>
                <c:formatCode>_(* #,##0_);_(* \(#,##0\);_(* "-"_);_(@_)</c:formatCode>
                <c:ptCount val="5"/>
                <c:pt idx="0">
                  <c:v>16496.666666666668</c:v>
                </c:pt>
                <c:pt idx="1">
                  <c:v>17052</c:v>
                </c:pt>
                <c:pt idx="2">
                  <c:v>18444.333333333332</c:v>
                </c:pt>
                <c:pt idx="3">
                  <c:v>48157.666666666664</c:v>
                </c:pt>
                <c:pt idx="4">
                  <c:v>357287.66666666669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40FB-7841-8139-E9BE6E98494E}"/>
            </c:ext>
          </c:extLst>
        </c:ser>
        <c:ser>
          <c:idx val="21"/>
          <c:order val="21"/>
          <c:tx>
            <c:strRef>
              <c:f>'AWS-Directed-Resumen'!$W$4:$W$6</c:f>
              <c:strCache>
                <c:ptCount val="1"/>
                <c:pt idx="0">
                  <c:v>tegviz - B-1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'AWS-Directed-Resumen'!$W$7:$W$11</c:f>
              <c:numCache>
                <c:formatCode>_(* #,##0_);_(* \(#,##0\);_(* "-"_);_(@_)</c:formatCode>
                <c:ptCount val="5"/>
                <c:pt idx="0">
                  <c:v>33721.666666666664</c:v>
                </c:pt>
                <c:pt idx="1">
                  <c:v>33744</c:v>
                </c:pt>
                <c:pt idx="2">
                  <c:v>38169</c:v>
                </c:pt>
                <c:pt idx="3">
                  <c:v>83901.333333333328</c:v>
                </c:pt>
                <c:pt idx="4">
                  <c:v>526097.66666666663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40FB-7841-8139-E9BE6E98494E}"/>
            </c:ext>
          </c:extLst>
        </c:ser>
        <c:ser>
          <c:idx val="22"/>
          <c:order val="22"/>
          <c:tx>
            <c:strRef>
              <c:f>'AWS-Directed-Resumen'!$X$4:$X$6</c:f>
              <c:strCache>
                <c:ptCount val="1"/>
                <c:pt idx="0">
                  <c:v>tegviz - B-2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'AWS-Directed-Resumen'!$X$7:$X$11</c:f>
              <c:numCache>
                <c:formatCode>_(* #,##0_);_(* \(#,##0\);_(* "-"_);_(@_)</c:formatCode>
                <c:ptCount val="5"/>
                <c:pt idx="0">
                  <c:v>23995</c:v>
                </c:pt>
                <c:pt idx="1">
                  <c:v>26244.333333333332</c:v>
                </c:pt>
                <c:pt idx="2">
                  <c:v>32925.666666666664</c:v>
                </c:pt>
                <c:pt idx="3">
                  <c:v>56478</c:v>
                </c:pt>
                <c:pt idx="4">
                  <c:v>282348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40FB-7841-8139-E9BE6E98494E}"/>
            </c:ext>
          </c:extLst>
        </c:ser>
        <c:ser>
          <c:idx val="23"/>
          <c:order val="23"/>
          <c:tx>
            <c:strRef>
              <c:f>'AWS-Directed-Resumen'!$Y$4:$Y$6</c:f>
              <c:strCache>
                <c:ptCount val="1"/>
                <c:pt idx="0">
                  <c:v>tegviz - B-3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'AWS-Directed-Resumen'!$Y$7:$Y$11</c:f>
              <c:numCache>
                <c:formatCode>_(* #,##0_);_(* \(#,##0\);_(* "-"_);_(@_)</c:formatCode>
                <c:ptCount val="5"/>
                <c:pt idx="0">
                  <c:v>18092.333333333332</c:v>
                </c:pt>
                <c:pt idx="1">
                  <c:v>18602.666666666668</c:v>
                </c:pt>
                <c:pt idx="2">
                  <c:v>19351.333333333332</c:v>
                </c:pt>
                <c:pt idx="3">
                  <c:v>38036</c:v>
                </c:pt>
                <c:pt idx="4">
                  <c:v>212757.66666666666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0FB-7841-8139-E9BE6E98494E}"/>
            </c:ext>
          </c:extLst>
        </c:ser>
        <c:ser>
          <c:idx val="24"/>
          <c:order val="24"/>
          <c:tx>
            <c:strRef>
              <c:f>'AWS-Directed-Resumen'!$Z$4:$Z$6</c:f>
              <c:strCache>
                <c:ptCount val="1"/>
                <c:pt idx="0">
                  <c:v>tegviz - C-1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'AWS-Directed-Resumen'!$Z$7:$Z$11</c:f>
              <c:numCache>
                <c:formatCode>_(* #,##0_);_(* \(#,##0\);_(* "-"_);_(@_)</c:formatCode>
                <c:ptCount val="5"/>
                <c:pt idx="0">
                  <c:v>29699.333333333332</c:v>
                </c:pt>
                <c:pt idx="1">
                  <c:v>32384.666666666668</c:v>
                </c:pt>
                <c:pt idx="2">
                  <c:v>34182.666666666664</c:v>
                </c:pt>
                <c:pt idx="3">
                  <c:v>75368</c:v>
                </c:pt>
                <c:pt idx="4">
                  <c:v>385154.33333333331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40FB-7841-8139-E9BE6E98494E}"/>
            </c:ext>
          </c:extLst>
        </c:ser>
        <c:ser>
          <c:idx val="25"/>
          <c:order val="25"/>
          <c:tx>
            <c:strRef>
              <c:f>'AWS-Directed-Resumen'!$AA$4:$AA$6</c:f>
              <c:strCache>
                <c:ptCount val="1"/>
                <c:pt idx="0">
                  <c:v>tegviz - C-2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'AWS-Directed-Resumen'!$AA$7:$AA$11</c:f>
              <c:numCache>
                <c:formatCode>_(* #,##0_);_(* \(#,##0\);_(* "-"_);_(@_)</c:formatCode>
                <c:ptCount val="5"/>
                <c:pt idx="0">
                  <c:v>28588</c:v>
                </c:pt>
                <c:pt idx="1">
                  <c:v>28762.333333333332</c:v>
                </c:pt>
                <c:pt idx="2">
                  <c:v>32377.333333333332</c:v>
                </c:pt>
                <c:pt idx="3">
                  <c:v>50345</c:v>
                </c:pt>
                <c:pt idx="4">
                  <c:v>196883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40FB-7841-8139-E9BE6E98494E}"/>
            </c:ext>
          </c:extLst>
        </c:ser>
        <c:ser>
          <c:idx val="26"/>
          <c:order val="26"/>
          <c:tx>
            <c:strRef>
              <c:f>'AWS-Directed-Resumen'!$AB$4:$AB$6</c:f>
              <c:strCache>
                <c:ptCount val="1"/>
                <c:pt idx="0">
                  <c:v>tegviz - C-3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'AWS-Directed-Resumen'!$A$7:$A$11</c:f>
              <c:strCache>
                <c:ptCount val="5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</c:strCache>
            </c:strRef>
          </c:cat>
          <c:val>
            <c:numRef>
              <c:f>'AWS-Directed-Resumen'!$AB$7:$AB$11</c:f>
              <c:numCache>
                <c:formatCode>_(* #,##0_);_(* \(#,##0\);_(* "-"_);_(@_)</c:formatCode>
                <c:ptCount val="5"/>
                <c:pt idx="0">
                  <c:v>20055.333333333332</c:v>
                </c:pt>
                <c:pt idx="1">
                  <c:v>19309</c:v>
                </c:pt>
                <c:pt idx="2">
                  <c:v>19968</c:v>
                </c:pt>
                <c:pt idx="3">
                  <c:v>28629.333333333332</c:v>
                </c:pt>
                <c:pt idx="4">
                  <c:v>119242.66666666667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40FB-7841-8139-E9BE6E984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860223"/>
        <c:axId val="312861871"/>
      </c:barChart>
      <c:catAx>
        <c:axId val="3128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861871"/>
        <c:crosses val="autoZero"/>
        <c:auto val="1"/>
        <c:lblAlgn val="ctr"/>
        <c:lblOffset val="100"/>
        <c:noMultiLvlLbl val="0"/>
      </c:catAx>
      <c:valAx>
        <c:axId val="31286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28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[Tiempos.xlsx]Resumen AWS-Undirected!TablaDinámica3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AWS-Undirected'!$B$3:$B$4</c:f>
              <c:strCache>
                <c:ptCount val="1"/>
                <c:pt idx="0">
                  <c:v>C16-1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AWS-Undirected'!$B$5:$B$10</c:f>
              <c:numCache>
                <c:formatCode>_(* #,##0_);_(* \(#,##0\);_(* "-"_);_(@_)</c:formatCode>
                <c:ptCount val="6"/>
                <c:pt idx="0">
                  <c:v>33652.333333333336</c:v>
                </c:pt>
                <c:pt idx="1">
                  <c:v>33383</c:v>
                </c:pt>
                <c:pt idx="2">
                  <c:v>38940</c:v>
                </c:pt>
                <c:pt idx="3">
                  <c:v>82131</c:v>
                </c:pt>
                <c:pt idx="4">
                  <c:v>628672.66666666663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C-514A-B0F5-E5755C110114}"/>
            </c:ext>
          </c:extLst>
        </c:ser>
        <c:ser>
          <c:idx val="1"/>
          <c:order val="1"/>
          <c:tx>
            <c:strRef>
              <c:f>'Resumen AWS-Undirected'!$C$3:$C$4</c:f>
              <c:strCache>
                <c:ptCount val="1"/>
                <c:pt idx="0">
                  <c:v>C16-2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AWS-Undirected'!$C$5:$C$10</c:f>
              <c:numCache>
                <c:formatCode>_(* #,##0_);_(* \(#,##0\);_(* "-"_);_(@_)</c:formatCode>
                <c:ptCount val="6"/>
                <c:pt idx="0">
                  <c:v>26753</c:v>
                </c:pt>
                <c:pt idx="1">
                  <c:v>26355.333333333332</c:v>
                </c:pt>
                <c:pt idx="2">
                  <c:v>31425</c:v>
                </c:pt>
                <c:pt idx="3">
                  <c:v>74012.333333333328</c:v>
                </c:pt>
                <c:pt idx="4">
                  <c:v>565249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C-514A-B0F5-E5755C110114}"/>
            </c:ext>
          </c:extLst>
        </c:ser>
        <c:ser>
          <c:idx val="2"/>
          <c:order val="2"/>
          <c:tx>
            <c:strRef>
              <c:f>'Resumen AWS-Undirected'!$D$3:$D$4</c:f>
              <c:strCache>
                <c:ptCount val="1"/>
                <c:pt idx="0">
                  <c:v>C16-3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AWS-Undirected'!$D$5:$D$10</c:f>
              <c:numCache>
                <c:formatCode>_(* #,##0_);_(* \(#,##0\);_(* "-"_);_(@_)</c:formatCode>
                <c:ptCount val="6"/>
                <c:pt idx="0">
                  <c:v>21164.666666666668</c:v>
                </c:pt>
                <c:pt idx="1">
                  <c:v>21882</c:v>
                </c:pt>
                <c:pt idx="2">
                  <c:v>25709</c:v>
                </c:pt>
                <c:pt idx="3">
                  <c:v>48242.666666666664</c:v>
                </c:pt>
                <c:pt idx="4">
                  <c:v>339459.33333333331</c:v>
                </c:pt>
                <c:pt idx="5">
                  <c:v>4723000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C-514A-B0F5-E5755C110114}"/>
            </c:ext>
          </c:extLst>
        </c:ser>
        <c:ser>
          <c:idx val="3"/>
          <c:order val="3"/>
          <c:tx>
            <c:strRef>
              <c:f>'Resumen AWS-Undirected'!$E$3:$E$4</c:f>
              <c:strCache>
                <c:ptCount val="1"/>
                <c:pt idx="0">
                  <c:v>C32-1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AWS-Undirected'!$E$5:$E$10</c:f>
              <c:numCache>
                <c:formatCode>_(* #,##0_);_(* \(#,##0\);_(* "-"_);_(@_)</c:formatCode>
                <c:ptCount val="6"/>
                <c:pt idx="0">
                  <c:v>32920.333333333336</c:v>
                </c:pt>
                <c:pt idx="1">
                  <c:v>32614.333333333332</c:v>
                </c:pt>
                <c:pt idx="2">
                  <c:v>35489.666666666664</c:v>
                </c:pt>
                <c:pt idx="3">
                  <c:v>57237.333333333336</c:v>
                </c:pt>
                <c:pt idx="4">
                  <c:v>325377.33333333331</c:v>
                </c:pt>
                <c:pt idx="5">
                  <c:v>3771920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C-514A-B0F5-E5755C110114}"/>
            </c:ext>
          </c:extLst>
        </c:ser>
        <c:ser>
          <c:idx val="4"/>
          <c:order val="4"/>
          <c:tx>
            <c:strRef>
              <c:f>'Resumen AWS-Undirected'!$F$3:$F$4</c:f>
              <c:strCache>
                <c:ptCount val="1"/>
                <c:pt idx="0">
                  <c:v>C32-2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AWS-Undirected'!$F$5:$F$10</c:f>
              <c:numCache>
                <c:formatCode>_(* #,##0_);_(* \(#,##0\);_(* "-"_);_(@_)</c:formatCode>
                <c:ptCount val="6"/>
                <c:pt idx="0">
                  <c:v>32439.333333333332</c:v>
                </c:pt>
                <c:pt idx="1">
                  <c:v>32934.333333333336</c:v>
                </c:pt>
                <c:pt idx="2">
                  <c:v>35447.666666666664</c:v>
                </c:pt>
                <c:pt idx="3">
                  <c:v>53440.666666666664</c:v>
                </c:pt>
                <c:pt idx="4">
                  <c:v>288375.66666666669</c:v>
                </c:pt>
                <c:pt idx="5">
                  <c:v>3338000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C-514A-B0F5-E5755C110114}"/>
            </c:ext>
          </c:extLst>
        </c:ser>
        <c:ser>
          <c:idx val="5"/>
          <c:order val="5"/>
          <c:tx>
            <c:strRef>
              <c:f>'Resumen AWS-Undirected'!$G$3:$G$4</c:f>
              <c:strCache>
                <c:ptCount val="1"/>
                <c:pt idx="0">
                  <c:v>C32-3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AWS-Undirected'!$G$5:$G$10</c:f>
              <c:numCache>
                <c:formatCode>_(* #,##0_);_(* \(#,##0\);_(* "-"_);_(@_)</c:formatCode>
                <c:ptCount val="6"/>
                <c:pt idx="0">
                  <c:v>27701</c:v>
                </c:pt>
                <c:pt idx="1">
                  <c:v>27929.666666666668</c:v>
                </c:pt>
                <c:pt idx="2">
                  <c:v>31652.333333333332</c:v>
                </c:pt>
                <c:pt idx="3">
                  <c:v>40975.666666666664</c:v>
                </c:pt>
                <c:pt idx="4">
                  <c:v>229512.66666666666</c:v>
                </c:pt>
                <c:pt idx="5">
                  <c:v>2404000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FC-514A-B0F5-E5755C110114}"/>
            </c:ext>
          </c:extLst>
        </c:ser>
        <c:ser>
          <c:idx val="6"/>
          <c:order val="6"/>
          <c:tx>
            <c:strRef>
              <c:f>'Resumen AWS-Undirected'!$H$3:$H$4</c:f>
              <c:strCache>
                <c:ptCount val="1"/>
                <c:pt idx="0">
                  <c:v>C8-1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AWS-Undirected'!$H$5:$H$10</c:f>
              <c:numCache>
                <c:formatCode>_(* #,##0_);_(* \(#,##0\);_(* "-"_);_(@_)</c:formatCode>
                <c:ptCount val="6"/>
                <c:pt idx="0">
                  <c:v>30854.333333333332</c:v>
                </c:pt>
                <c:pt idx="1">
                  <c:v>32047</c:v>
                </c:pt>
                <c:pt idx="2">
                  <c:v>40696</c:v>
                </c:pt>
                <c:pt idx="3">
                  <c:v>128724</c:v>
                </c:pt>
                <c:pt idx="4">
                  <c:v>1175755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C-514A-B0F5-E5755C110114}"/>
            </c:ext>
          </c:extLst>
        </c:ser>
        <c:ser>
          <c:idx val="7"/>
          <c:order val="7"/>
          <c:tx>
            <c:strRef>
              <c:f>'Resumen AWS-Undirected'!$I$3:$I$4</c:f>
              <c:strCache>
                <c:ptCount val="1"/>
                <c:pt idx="0">
                  <c:v>C8-2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AWS-Undirected'!$I$5:$I$10</c:f>
              <c:numCache>
                <c:formatCode>_(* #,##0_);_(* \(#,##0\);_(* "-"_);_(@_)</c:formatCode>
                <c:ptCount val="6"/>
                <c:pt idx="0">
                  <c:v>30420</c:v>
                </c:pt>
                <c:pt idx="1">
                  <c:v>31781.333333333332</c:v>
                </c:pt>
                <c:pt idx="2">
                  <c:v>38231</c:v>
                </c:pt>
                <c:pt idx="3">
                  <c:v>118021.66666666667</c:v>
                </c:pt>
                <c:pt idx="4">
                  <c:v>884970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C-514A-B0F5-E5755C110114}"/>
            </c:ext>
          </c:extLst>
        </c:ser>
        <c:ser>
          <c:idx val="8"/>
          <c:order val="8"/>
          <c:tx>
            <c:strRef>
              <c:f>'Resumen AWS-Undirected'!$J$3:$J$4</c:f>
              <c:strCache>
                <c:ptCount val="1"/>
                <c:pt idx="0">
                  <c:v>C8-3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'Resumen AWS-Undirected'!$A$5:$A$10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AWS-Undirected'!$J$5:$J$10</c:f>
              <c:numCache>
                <c:formatCode>_(* #,##0_);_(* \(#,##0\);_(* "-"_);_(@_)</c:formatCode>
                <c:ptCount val="6"/>
                <c:pt idx="0">
                  <c:v>26560.666666666668</c:v>
                </c:pt>
                <c:pt idx="1">
                  <c:v>27546.333333333332</c:v>
                </c:pt>
                <c:pt idx="2">
                  <c:v>31606.666666666668</c:v>
                </c:pt>
                <c:pt idx="3">
                  <c:v>75453.333333333328</c:v>
                </c:pt>
                <c:pt idx="4">
                  <c:v>634101.66666666663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C-514A-B0F5-E5755C11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067712"/>
        <c:axId val="1048360336"/>
      </c:barChart>
      <c:catAx>
        <c:axId val="10740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48360336"/>
        <c:crosses val="autoZero"/>
        <c:auto val="1"/>
        <c:lblAlgn val="ctr"/>
        <c:lblOffset val="100"/>
        <c:noMultiLvlLbl val="0"/>
      </c:catAx>
      <c:valAx>
        <c:axId val="10483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740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[Tiempos.xlsx]Resumen AWS-Undirected!TablaDinámica4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AWS-Undirected'!$B$31:$B$32</c:f>
              <c:strCache>
                <c:ptCount val="1"/>
                <c:pt idx="0">
                  <c:v>C32-1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'Resumen AWS-Undirected'!$A$33:$A$38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AWS-Undirected'!$B$33:$B$38</c:f>
              <c:numCache>
                <c:formatCode>_(* #,##0_);_(* \(#,##0\);_(* "-"_);_(@_)</c:formatCode>
                <c:ptCount val="6"/>
                <c:pt idx="0">
                  <c:v>32920.333333333336</c:v>
                </c:pt>
                <c:pt idx="1">
                  <c:v>32614.333333333332</c:v>
                </c:pt>
                <c:pt idx="2">
                  <c:v>35489.666666666664</c:v>
                </c:pt>
                <c:pt idx="3">
                  <c:v>57237.333333333336</c:v>
                </c:pt>
                <c:pt idx="4">
                  <c:v>325377.33333333331</c:v>
                </c:pt>
                <c:pt idx="5">
                  <c:v>3771920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0-144E-B917-91450F45B35D}"/>
            </c:ext>
          </c:extLst>
        </c:ser>
        <c:ser>
          <c:idx val="1"/>
          <c:order val="1"/>
          <c:tx>
            <c:strRef>
              <c:f>'Resumen AWS-Undirected'!$C$31:$C$32</c:f>
              <c:strCache>
                <c:ptCount val="1"/>
                <c:pt idx="0">
                  <c:v>C32-2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AWS-Undirected'!$A$33:$A$38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AWS-Undirected'!$C$33:$C$38</c:f>
              <c:numCache>
                <c:formatCode>_(* #,##0_);_(* \(#,##0\);_(* "-"_);_(@_)</c:formatCode>
                <c:ptCount val="6"/>
                <c:pt idx="0">
                  <c:v>32439.333333333332</c:v>
                </c:pt>
                <c:pt idx="1">
                  <c:v>32934.333333333336</c:v>
                </c:pt>
                <c:pt idx="2">
                  <c:v>35447.666666666664</c:v>
                </c:pt>
                <c:pt idx="3">
                  <c:v>53440.666666666664</c:v>
                </c:pt>
                <c:pt idx="4">
                  <c:v>288375.66666666669</c:v>
                </c:pt>
                <c:pt idx="5">
                  <c:v>3338000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50-144E-B917-91450F45B35D}"/>
            </c:ext>
          </c:extLst>
        </c:ser>
        <c:ser>
          <c:idx val="2"/>
          <c:order val="2"/>
          <c:tx>
            <c:strRef>
              <c:f>'Resumen AWS-Undirected'!$D$31:$D$32</c:f>
              <c:strCache>
                <c:ptCount val="1"/>
                <c:pt idx="0">
                  <c:v>C32-3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'Resumen AWS-Undirected'!$A$33:$A$38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AWS-Undirected'!$D$33:$D$38</c:f>
              <c:numCache>
                <c:formatCode>_(* #,##0_);_(* \(#,##0\);_(* "-"_);_(@_)</c:formatCode>
                <c:ptCount val="6"/>
                <c:pt idx="0">
                  <c:v>27701</c:v>
                </c:pt>
                <c:pt idx="1">
                  <c:v>27929.666666666668</c:v>
                </c:pt>
                <c:pt idx="2">
                  <c:v>31652.333333333332</c:v>
                </c:pt>
                <c:pt idx="3">
                  <c:v>40975.666666666664</c:v>
                </c:pt>
                <c:pt idx="4">
                  <c:v>229512.66666666666</c:v>
                </c:pt>
                <c:pt idx="5">
                  <c:v>2404000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0-144E-B917-91450F45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102128"/>
        <c:axId val="1750199024"/>
      </c:barChart>
      <c:catAx>
        <c:axId val="134410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50199024"/>
        <c:crosses val="autoZero"/>
        <c:auto val="1"/>
        <c:lblAlgn val="ctr"/>
        <c:lblOffset val="100"/>
        <c:noMultiLvlLbl val="0"/>
      </c:catAx>
      <c:valAx>
        <c:axId val="17501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441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[Tiempos.xlsx]Resumen AWS-Undirected!TablaDinámica5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'Resumen AWS-Undirected'!$B$49:$B$50</c:f>
              <c:strCache>
                <c:ptCount val="1"/>
                <c:pt idx="0">
                  <c:v>C16-3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'Resumen AWS-Undirected'!$A$51:$A$56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AWS-Undirected'!$B$51:$B$56</c:f>
              <c:numCache>
                <c:formatCode>_(* #,##0_);_(* \(#,##0\);_(* "-"_);_(@_)</c:formatCode>
                <c:ptCount val="6"/>
                <c:pt idx="0">
                  <c:v>21164.666666666668</c:v>
                </c:pt>
                <c:pt idx="1">
                  <c:v>21882</c:v>
                </c:pt>
                <c:pt idx="2">
                  <c:v>25709</c:v>
                </c:pt>
                <c:pt idx="3">
                  <c:v>48242.666666666664</c:v>
                </c:pt>
                <c:pt idx="4">
                  <c:v>339459.33333333331</c:v>
                </c:pt>
                <c:pt idx="5">
                  <c:v>4723000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2-B748-B86E-D6F0E865625E}"/>
            </c:ext>
          </c:extLst>
        </c:ser>
        <c:ser>
          <c:idx val="1"/>
          <c:order val="1"/>
          <c:tx>
            <c:strRef>
              <c:f>'Resumen AWS-Undirected'!$C$49:$C$50</c:f>
              <c:strCache>
                <c:ptCount val="1"/>
                <c:pt idx="0">
                  <c:v>C32-3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'Resumen AWS-Undirected'!$A$51:$A$56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AWS-Undirected'!$C$51:$C$56</c:f>
              <c:numCache>
                <c:formatCode>_(* #,##0_);_(* \(#,##0\);_(* "-"_);_(@_)</c:formatCode>
                <c:ptCount val="6"/>
                <c:pt idx="0">
                  <c:v>27701</c:v>
                </c:pt>
                <c:pt idx="1">
                  <c:v>27929.666666666668</c:v>
                </c:pt>
                <c:pt idx="2">
                  <c:v>31652.333333333332</c:v>
                </c:pt>
                <c:pt idx="3">
                  <c:v>40975.666666666664</c:v>
                </c:pt>
                <c:pt idx="4">
                  <c:v>229512.66666666666</c:v>
                </c:pt>
                <c:pt idx="5">
                  <c:v>2404000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2-B748-B86E-D6F0E865625E}"/>
            </c:ext>
          </c:extLst>
        </c:ser>
        <c:ser>
          <c:idx val="2"/>
          <c:order val="2"/>
          <c:tx>
            <c:strRef>
              <c:f>'Resumen AWS-Undirected'!$D$49:$D$50</c:f>
              <c:strCache>
                <c:ptCount val="1"/>
                <c:pt idx="0">
                  <c:v>C8-3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'Resumen AWS-Undirected'!$A$51:$A$56</c:f>
              <c:strCache>
                <c:ptCount val="6"/>
                <c:pt idx="0">
                  <c:v> 10,000 </c:v>
                </c:pt>
                <c:pt idx="1">
                  <c:v> 100,000 </c:v>
                </c:pt>
                <c:pt idx="2">
                  <c:v> 1,000,000 </c:v>
                </c:pt>
                <c:pt idx="3">
                  <c:v> 10,000,000 </c:v>
                </c:pt>
                <c:pt idx="4">
                  <c:v> 100,000,000 </c:v>
                </c:pt>
                <c:pt idx="5">
                  <c:v> 1,000,000,000 </c:v>
                </c:pt>
              </c:strCache>
            </c:strRef>
          </c:cat>
          <c:val>
            <c:numRef>
              <c:f>'Resumen AWS-Undirected'!$D$51:$D$56</c:f>
              <c:numCache>
                <c:formatCode>_(* #,##0_);_(* \(#,##0\);_(* "-"_);_(@_)</c:formatCode>
                <c:ptCount val="6"/>
                <c:pt idx="0">
                  <c:v>26560.666666666668</c:v>
                </c:pt>
                <c:pt idx="1">
                  <c:v>27546.333333333332</c:v>
                </c:pt>
                <c:pt idx="2">
                  <c:v>31606.666666666668</c:v>
                </c:pt>
                <c:pt idx="3">
                  <c:v>75453.333333333328</c:v>
                </c:pt>
                <c:pt idx="4">
                  <c:v>634101.66666666663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2-B748-B86E-D6F0E8656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5876416"/>
        <c:axId val="1115936256"/>
      </c:barChart>
      <c:catAx>
        <c:axId val="111587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5936256"/>
        <c:crosses val="autoZero"/>
        <c:auto val="1"/>
        <c:lblAlgn val="ctr"/>
        <c:lblOffset val="100"/>
        <c:noMultiLvlLbl val="0"/>
      </c:catAx>
      <c:valAx>
        <c:axId val="11159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158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17</xdr:row>
      <xdr:rowOff>38100</xdr:rowOff>
    </xdr:from>
    <xdr:to>
      <xdr:col>12</xdr:col>
      <xdr:colOff>165100</xdr:colOff>
      <xdr:row>37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FA8B3CA-DC9B-1244-9FE8-808F6213F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14</xdr:row>
      <xdr:rowOff>12700</xdr:rowOff>
    </xdr:from>
    <xdr:to>
      <xdr:col>16</xdr:col>
      <xdr:colOff>279400</xdr:colOff>
      <xdr:row>45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44B34A-0299-C045-92E1-3210FBFD8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2</xdr:row>
      <xdr:rowOff>107950</xdr:rowOff>
    </xdr:from>
    <xdr:to>
      <xdr:col>21</xdr:col>
      <xdr:colOff>279400</xdr:colOff>
      <xdr:row>26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463B52-DEE0-A448-9090-8B55D2337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28</xdr:row>
      <xdr:rowOff>12700</xdr:rowOff>
    </xdr:from>
    <xdr:to>
      <xdr:col>15</xdr:col>
      <xdr:colOff>165100</xdr:colOff>
      <xdr:row>45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EF4C22-B459-544D-8F9A-EE7DE7DDA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47</xdr:row>
      <xdr:rowOff>57150</xdr:rowOff>
    </xdr:from>
    <xdr:to>
      <xdr:col>15</xdr:col>
      <xdr:colOff>342900</xdr:colOff>
      <xdr:row>63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1EC422-4718-C644-8D8C-A20F2620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649090509258" createdVersion="6" refreshedVersion="6" minRefreshableVersion="3" recordCount="411" xr:uid="{4876AEB1-E5C1-E640-B9DC-13D6DE18D9DB}">
  <cacheSource type="worksheet">
    <worksheetSource name="Tabla2"/>
  </cacheSource>
  <cacheFields count="11">
    <cacheField name="Cluster" numFmtId="0">
      <sharedItems count="9">
        <s v="C8-1"/>
        <s v="C8-2"/>
        <s v="C8-3"/>
        <s v="C16-1"/>
        <s v="C16-2"/>
        <s v="C16-3"/>
        <s v="C32-1"/>
        <s v="C32-2"/>
        <s v="C32-3"/>
      </sharedItems>
    </cacheField>
    <cacheField name="N" numFmtId="41">
      <sharedItems containsSemiMixedTypes="0" containsString="0" containsNumber="1" containsInteger="1" minValue="10000" maxValue="1000000000" count="6">
        <n v="10000"/>
        <n v="100000"/>
        <n v="1000000"/>
        <n v="10000000"/>
        <n v="100000000"/>
        <n v="1000000000"/>
      </sharedItems>
    </cacheField>
    <cacheField name="Tiempo (ms)" numFmtId="41">
      <sharedItems containsString="0" containsBlank="1" containsNumber="1" containsInteger="1" minValue="15322" maxValue="20280031"/>
    </cacheField>
    <cacheField name="Aristas generadas" numFmtId="41">
      <sharedItems containsString="0" containsBlank="1" containsNumber="1" containsInteger="1" minValue="0" maxValue="14200320557"/>
    </cacheField>
    <cacheField name="Tiempo (min)" numFmtId="2">
      <sharedItems containsSemiMixedTypes="0" containsString="0" containsNumber="1" minValue="0" maxValue="338.00051666666667"/>
    </cacheField>
    <cacheField name="ID-Cluster" numFmtId="0">
      <sharedItems count="9">
        <s v="A-1"/>
        <s v="A-2"/>
        <s v="A-3"/>
        <s v="B-1"/>
        <s v="B-2"/>
        <s v="B-3"/>
        <s v="C-1"/>
        <s v="C-2"/>
        <s v="C-3"/>
      </sharedItems>
    </cacheField>
    <cacheField name="Comentarios" numFmtId="41">
      <sharedItems containsBlank="1"/>
    </cacheField>
    <cacheField name="Algoritmo" numFmtId="41">
      <sharedItems count="3">
        <s v="D1_1"/>
        <s v="pegasus"/>
        <s v="tegviz"/>
      </sharedItems>
    </cacheField>
    <cacheField name="Correcto?" numFmtId="41">
      <sharedItems count="2">
        <s v="Y"/>
        <s v="N"/>
      </sharedItems>
    </cacheField>
    <cacheField name="Aristas esperadas" numFmtId="41">
      <sharedItems containsSemiMixedTypes="0" containsString="0" containsNumber="1" minValue="65250.369146507881" maxValue="14200320557.964273"/>
    </cacheField>
    <cacheField name="Diferencia de aristas" numFmtId="41">
      <sharedItems containsSemiMixedTypes="0" containsString="0" containsNumber="1" minValue="-6.9842338562011719E-2" maxValue="14200320557.9642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649090856481" createdVersion="6" refreshedVersion="6" minRefreshableVersion="3" recordCount="145" xr:uid="{2258C376-CB58-7947-ABA8-98A7CCC4213B}">
  <cacheSource type="worksheet">
    <worksheetSource name="Tabla24"/>
  </cacheSource>
  <cacheFields count="7">
    <cacheField name="Cluster" numFmtId="0">
      <sharedItems count="9">
        <s v="C8-1"/>
        <s v="C8-2"/>
        <s v="C8-3"/>
        <s v="C16-1"/>
        <s v="C16-2"/>
        <s v="C16-3"/>
        <s v="C32-1"/>
        <s v="C32-2"/>
        <s v="C32-3"/>
      </sharedItems>
    </cacheField>
    <cacheField name="N" numFmtId="41">
      <sharedItems containsSemiMixedTypes="0" containsString="0" containsNumber="1" containsInteger="1" minValue="10000" maxValue="1000000000" count="6">
        <n v="10000"/>
        <n v="100000"/>
        <n v="1000000"/>
        <n v="10000000"/>
        <n v="100000000"/>
        <n v="1000000000"/>
      </sharedItems>
    </cacheField>
    <cacheField name="Tiempo (ms)" numFmtId="41">
      <sharedItems containsString="0" containsBlank="1" containsNumber="1" containsInteger="1" minValue="21142" maxValue="4723000"/>
    </cacheField>
    <cacheField name="Aristas generadas" numFmtId="41">
      <sharedItems containsString="0" containsBlank="1" containsNumber="1" containsInteger="1" minValue="65250" maxValue="14200320557"/>
    </cacheField>
    <cacheField name="Tiempo (min)" numFmtId="2">
      <sharedItems containsSemiMixedTypes="0" containsString="0" containsNumber="1" minValue="0" maxValue="78.716666666666669"/>
    </cacheField>
    <cacheField name="ID-Cluster" numFmtId="41">
      <sharedItems/>
    </cacheField>
    <cacheField name="Correcto?" numFmtId="41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15.649091319443" createdVersion="6" refreshedVersion="6" minRefreshableVersion="3" recordCount="29" xr:uid="{AC78B8D7-A381-0B40-965C-F8A9BA460321}">
  <cacheSource type="worksheet">
    <worksheetSource ref="A1:D30" sheet="DATOS"/>
  </cacheSource>
  <cacheFields count="4">
    <cacheField name="Cluster" numFmtId="0">
      <sharedItems count="2">
        <s v="C8"/>
        <s v="C16"/>
      </sharedItems>
    </cacheField>
    <cacheField name="N" numFmtId="41">
      <sharedItems containsSemiMixedTypes="0" containsString="0" containsNumber="1" containsInteger="1" minValue="10000" maxValue="100000000" count="5">
        <n v="10000"/>
        <n v="100000"/>
        <n v="1000000"/>
        <n v="10000000"/>
        <n v="100000000"/>
      </sharedItems>
    </cacheField>
    <cacheField name="Tiempo (ms)" numFmtId="41">
      <sharedItems containsSemiMixedTypes="0" containsString="0" containsNumber="1" containsInteger="1" minValue="33674" maxValue="2655016"/>
    </cacheField>
    <cacheField name="Aristas generadas" numFmtId="0">
      <sharedItems containsSemiMixedTypes="0" containsString="0" containsNumber="1" containsInteger="1" minValue="65250" maxValue="12665263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">
  <r>
    <x v="0"/>
    <x v="0"/>
    <n v="30385"/>
    <n v="65250"/>
    <n v="0.50641666666666663"/>
    <x v="0"/>
    <m/>
    <x v="0"/>
    <x v="0"/>
    <n v="65250.369146507881"/>
    <n v="0.3691465078809415"/>
  </r>
  <r>
    <x v="0"/>
    <x v="0"/>
    <n v="32010"/>
    <n v="65250"/>
    <n v="0.53349999999999997"/>
    <x v="0"/>
    <m/>
    <x v="0"/>
    <x v="0"/>
    <n v="65250.369146507881"/>
    <n v="0.3691465078809415"/>
  </r>
  <r>
    <x v="0"/>
    <x v="0"/>
    <n v="31940"/>
    <n v="65250"/>
    <n v="0.53233333333333333"/>
    <x v="0"/>
    <m/>
    <x v="0"/>
    <x v="0"/>
    <n v="65250.369146507881"/>
    <n v="0.3691465078809415"/>
  </r>
  <r>
    <x v="0"/>
    <x v="1"/>
    <n v="33253"/>
    <n v="806009"/>
    <n v="0.55421666666666669"/>
    <x v="0"/>
    <m/>
    <x v="0"/>
    <x v="0"/>
    <n v="806009.36433134845"/>
    <n v="0.3643313484499231"/>
  </r>
  <r>
    <x v="0"/>
    <x v="1"/>
    <n v="31094"/>
    <n v="806009"/>
    <n v="0.51823333333333332"/>
    <x v="0"/>
    <m/>
    <x v="0"/>
    <x v="0"/>
    <n v="806009.36433134845"/>
    <n v="0.3643313484499231"/>
  </r>
  <r>
    <x v="0"/>
    <x v="1"/>
    <n v="33958"/>
    <n v="806009"/>
    <n v="0.56596666666666662"/>
    <x v="0"/>
    <m/>
    <x v="0"/>
    <x v="0"/>
    <n v="806009.36433134845"/>
    <n v="0.3643313484499231"/>
  </r>
  <r>
    <x v="0"/>
    <x v="2"/>
    <n v="40121"/>
    <n v="9595150"/>
    <n v="0.6686833333333333"/>
    <x v="0"/>
    <m/>
    <x v="0"/>
    <x v="0"/>
    <n v="9595150.3719761819"/>
    <n v="0.37197618186473846"/>
  </r>
  <r>
    <x v="0"/>
    <x v="2"/>
    <n v="40912"/>
    <n v="9595150"/>
    <n v="0.68186666666666662"/>
    <x v="0"/>
    <m/>
    <x v="0"/>
    <x v="0"/>
    <n v="9595150.3719761819"/>
    <n v="0.37197618186473846"/>
  </r>
  <r>
    <x v="0"/>
    <x v="2"/>
    <n v="39825"/>
    <n v="9595150"/>
    <n v="0.66374999999999995"/>
    <x v="0"/>
    <m/>
    <x v="0"/>
    <x v="0"/>
    <n v="9595150.3719761819"/>
    <n v="0.37197618186473846"/>
  </r>
  <r>
    <x v="0"/>
    <x v="3"/>
    <n v="126408"/>
    <n v="111302071"/>
    <n v="2.1067999999999998"/>
    <x v="0"/>
    <m/>
    <x v="0"/>
    <x v="0"/>
    <n v="111302071.0063888"/>
    <n v="6.3887983560562134E-3"/>
  </r>
  <r>
    <x v="0"/>
    <x v="3"/>
    <n v="128407"/>
    <n v="111302071"/>
    <n v="2.1401166666666667"/>
    <x v="0"/>
    <m/>
    <x v="0"/>
    <x v="0"/>
    <n v="111302071.0063888"/>
    <n v="6.3887983560562134E-3"/>
  </r>
  <r>
    <x v="0"/>
    <x v="3"/>
    <n v="131201"/>
    <n v="111302071"/>
    <n v="2.1866833333333333"/>
    <x v="0"/>
    <m/>
    <x v="0"/>
    <x v="0"/>
    <n v="111302071.0063888"/>
    <n v="6.3887983560562134E-3"/>
  </r>
  <r>
    <x v="0"/>
    <x v="4"/>
    <n v="1207580"/>
    <n v="1266526382"/>
    <n v="20.126333333333335"/>
    <x v="0"/>
    <m/>
    <x v="0"/>
    <x v="0"/>
    <n v="1266526382.9301577"/>
    <n v="0.93015766143798828"/>
  </r>
  <r>
    <x v="0"/>
    <x v="4"/>
    <n v="1241369"/>
    <n v="1266526382"/>
    <n v="20.689483333333332"/>
    <x v="0"/>
    <m/>
    <x v="0"/>
    <x v="0"/>
    <n v="1266526382.9301577"/>
    <n v="0.93015766143798828"/>
  </r>
  <r>
    <x v="0"/>
    <x v="4"/>
    <n v="1237621"/>
    <n v="1266526382"/>
    <n v="20.627016666666666"/>
    <x v="0"/>
    <m/>
    <x v="0"/>
    <x v="0"/>
    <n v="1266526382.9301577"/>
    <n v="0.93015766143798828"/>
  </r>
  <r>
    <x v="0"/>
    <x v="5"/>
    <n v="20280031"/>
    <n v="0"/>
    <n v="338.00051666666667"/>
    <x v="0"/>
    <s v="No terminó, 40% aproximadamente. En un momento bajó de 41% a 31%"/>
    <x v="0"/>
    <x v="1"/>
    <n v="14200320557.964273"/>
    <n v="14200320557.964273"/>
  </r>
  <r>
    <x v="1"/>
    <x v="0"/>
    <n v="31497"/>
    <n v="65250"/>
    <n v="0.52495000000000003"/>
    <x v="1"/>
    <m/>
    <x v="0"/>
    <x v="0"/>
    <n v="65250.369146507881"/>
    <n v="0.3691465078809415"/>
  </r>
  <r>
    <x v="1"/>
    <x v="0"/>
    <n v="28616"/>
    <n v="65250"/>
    <n v="0.47693333333333332"/>
    <x v="1"/>
    <m/>
    <x v="0"/>
    <x v="0"/>
    <n v="65250.369146507881"/>
    <n v="0.3691465078809415"/>
  </r>
  <r>
    <x v="1"/>
    <x v="0"/>
    <n v="30604"/>
    <n v="65250"/>
    <n v="0.51006666666666667"/>
    <x v="1"/>
    <m/>
    <x v="0"/>
    <x v="0"/>
    <n v="65250.369146507881"/>
    <n v="0.3691465078809415"/>
  </r>
  <r>
    <x v="1"/>
    <x v="1"/>
    <n v="33621"/>
    <n v="806009"/>
    <n v="0.56035000000000001"/>
    <x v="1"/>
    <m/>
    <x v="0"/>
    <x v="0"/>
    <n v="806009.36433134845"/>
    <n v="0.3643313484499231"/>
  </r>
  <r>
    <x v="1"/>
    <x v="1"/>
    <n v="31638"/>
    <n v="806009"/>
    <n v="0.52729999999999999"/>
    <x v="1"/>
    <m/>
    <x v="0"/>
    <x v="0"/>
    <n v="806009.36433134845"/>
    <n v="0.3643313484499231"/>
  </r>
  <r>
    <x v="1"/>
    <x v="1"/>
    <n v="32914"/>
    <n v="806009"/>
    <n v="0.54856666666666665"/>
    <x v="1"/>
    <m/>
    <x v="0"/>
    <x v="0"/>
    <n v="806009.36433134845"/>
    <n v="0.3643313484499231"/>
  </r>
  <r>
    <x v="1"/>
    <x v="2"/>
    <n v="35692"/>
    <n v="9595150"/>
    <n v="0.59486666666666665"/>
    <x v="1"/>
    <m/>
    <x v="0"/>
    <x v="0"/>
    <n v="9595150.3719761819"/>
    <n v="0.37197618186473846"/>
  </r>
  <r>
    <x v="1"/>
    <x v="2"/>
    <n v="34638"/>
    <n v="9595150"/>
    <n v="0.57730000000000004"/>
    <x v="1"/>
    <m/>
    <x v="0"/>
    <x v="0"/>
    <n v="9595150.3719761819"/>
    <n v="0.37197618186473846"/>
  </r>
  <r>
    <x v="1"/>
    <x v="2"/>
    <n v="42758"/>
    <n v="9595150"/>
    <n v="0.71263333333333334"/>
    <x v="1"/>
    <m/>
    <x v="0"/>
    <x v="0"/>
    <n v="9595150.3719761819"/>
    <n v="0.37197618186473846"/>
  </r>
  <r>
    <x v="1"/>
    <x v="3"/>
    <n v="102151"/>
    <n v="111302071"/>
    <n v="1.7025166666666667"/>
    <x v="1"/>
    <m/>
    <x v="0"/>
    <x v="0"/>
    <n v="111302071.0063888"/>
    <n v="6.3887983560562134E-3"/>
  </r>
  <r>
    <x v="1"/>
    <x v="3"/>
    <n v="105918"/>
    <n v="111302071"/>
    <n v="1.7653000000000001"/>
    <x v="1"/>
    <m/>
    <x v="0"/>
    <x v="0"/>
    <n v="111302071.0063888"/>
    <n v="6.3887983560562134E-3"/>
  </r>
  <r>
    <x v="1"/>
    <x v="3"/>
    <n v="121485"/>
    <n v="111302071"/>
    <n v="2.02475"/>
    <x v="1"/>
    <m/>
    <x v="0"/>
    <x v="0"/>
    <n v="111302071.0063888"/>
    <n v="6.3887983560562134E-3"/>
  </r>
  <r>
    <x v="1"/>
    <x v="4"/>
    <n v="1067410"/>
    <n v="1266526382"/>
    <n v="17.790166666666668"/>
    <x v="1"/>
    <m/>
    <x v="0"/>
    <x v="0"/>
    <n v="1266526382.9301577"/>
    <n v="0.93015766143798828"/>
  </r>
  <r>
    <x v="1"/>
    <x v="4"/>
    <n v="880353"/>
    <n v="1266526382"/>
    <n v="14.672549999999999"/>
    <x v="1"/>
    <m/>
    <x v="0"/>
    <x v="0"/>
    <n v="1266526382.9301577"/>
    <n v="0.93015766143798828"/>
  </r>
  <r>
    <x v="1"/>
    <x v="4"/>
    <n v="864707"/>
    <n v="1266526382"/>
    <n v="14.411783333333334"/>
    <x v="1"/>
    <m/>
    <x v="0"/>
    <x v="0"/>
    <n v="1266526382.9301577"/>
    <n v="0.93015766143798828"/>
  </r>
  <r>
    <x v="1"/>
    <x v="5"/>
    <m/>
    <n v="0"/>
    <n v="0"/>
    <x v="1"/>
    <m/>
    <x v="0"/>
    <x v="1"/>
    <n v="14200320557.964273"/>
    <n v="14200320557.964273"/>
  </r>
  <r>
    <x v="2"/>
    <x v="0"/>
    <n v="27203"/>
    <n v="65250"/>
    <n v="0.45338333333333336"/>
    <x v="2"/>
    <m/>
    <x v="0"/>
    <x v="0"/>
    <n v="65250.369146507881"/>
    <n v="0.3691465078809415"/>
  </r>
  <r>
    <x v="2"/>
    <x v="0"/>
    <n v="27324"/>
    <n v="65250"/>
    <n v="0.45540000000000003"/>
    <x v="2"/>
    <m/>
    <x v="0"/>
    <x v="0"/>
    <n v="65250.369146507881"/>
    <n v="0.3691465078809415"/>
  </r>
  <r>
    <x v="2"/>
    <x v="1"/>
    <n v="27294"/>
    <n v="806009"/>
    <n v="0.45490000000000003"/>
    <x v="2"/>
    <m/>
    <x v="0"/>
    <x v="0"/>
    <n v="806009.36433134845"/>
    <n v="0.3643313484499231"/>
  </r>
  <r>
    <x v="2"/>
    <x v="1"/>
    <n v="27279"/>
    <n v="806009"/>
    <n v="0.45465"/>
    <x v="2"/>
    <m/>
    <x v="0"/>
    <x v="0"/>
    <n v="806009.36433134845"/>
    <n v="0.3643313484499231"/>
  </r>
  <r>
    <x v="2"/>
    <x v="2"/>
    <n v="35447"/>
    <n v="9595150"/>
    <n v="0.59078333333333333"/>
    <x v="2"/>
    <m/>
    <x v="0"/>
    <x v="0"/>
    <n v="9595150.3719761819"/>
    <n v="0.37197618186473846"/>
  </r>
  <r>
    <x v="2"/>
    <x v="2"/>
    <n v="31274"/>
    <n v="9595150"/>
    <n v="0.52123333333333333"/>
    <x v="2"/>
    <m/>
    <x v="0"/>
    <x v="0"/>
    <n v="9595150.3719761819"/>
    <n v="0.37197618186473846"/>
  </r>
  <r>
    <x v="2"/>
    <x v="3"/>
    <n v="77494"/>
    <n v="111302071"/>
    <n v="1.2915666666666668"/>
    <x v="2"/>
    <m/>
    <x v="0"/>
    <x v="0"/>
    <n v="111302071.0063888"/>
    <n v="6.3887983560562134E-3"/>
  </r>
  <r>
    <x v="2"/>
    <x v="3"/>
    <n v="74483"/>
    <n v="111302071"/>
    <n v="1.2413833333333333"/>
    <x v="2"/>
    <m/>
    <x v="0"/>
    <x v="0"/>
    <n v="111302071.0063888"/>
    <n v="6.3887983560562134E-3"/>
  </r>
  <r>
    <x v="2"/>
    <x v="4"/>
    <n v="824180"/>
    <n v="1266526382"/>
    <n v="13.736333333333333"/>
    <x v="2"/>
    <m/>
    <x v="0"/>
    <x v="0"/>
    <n v="1266526382.9301577"/>
    <n v="0.93015766143798828"/>
  </r>
  <r>
    <x v="2"/>
    <x v="4"/>
    <n v="651037"/>
    <n v="1266526382"/>
    <n v="10.850616666666667"/>
    <x v="2"/>
    <m/>
    <x v="0"/>
    <x v="0"/>
    <n v="1266526382.9301577"/>
    <n v="0.93015766143798828"/>
  </r>
  <r>
    <x v="2"/>
    <x v="5"/>
    <m/>
    <n v="0"/>
    <n v="0"/>
    <x v="2"/>
    <m/>
    <x v="0"/>
    <x v="1"/>
    <n v="14200320557.964273"/>
    <n v="14200320557.964273"/>
  </r>
  <r>
    <x v="3"/>
    <x v="0"/>
    <n v="32003"/>
    <n v="65250"/>
    <n v="0.53338333333333332"/>
    <x v="3"/>
    <m/>
    <x v="0"/>
    <x v="0"/>
    <n v="65250.369146507881"/>
    <n v="0.3691465078809415"/>
  </r>
  <r>
    <x v="3"/>
    <x v="0"/>
    <n v="31530"/>
    <n v="65250"/>
    <n v="0.52549999999999997"/>
    <x v="3"/>
    <m/>
    <x v="0"/>
    <x v="0"/>
    <n v="65250.369146507881"/>
    <n v="0.3691465078809415"/>
  </r>
  <r>
    <x v="3"/>
    <x v="0"/>
    <n v="34092"/>
    <n v="65250"/>
    <n v="0.56820000000000004"/>
    <x v="3"/>
    <m/>
    <x v="0"/>
    <x v="0"/>
    <n v="65250.369146507881"/>
    <n v="0.3691465078809415"/>
  </r>
  <r>
    <x v="3"/>
    <x v="1"/>
    <n v="32042"/>
    <n v="806009"/>
    <n v="0.53403333333333336"/>
    <x v="3"/>
    <m/>
    <x v="0"/>
    <x v="0"/>
    <n v="806009.36433134845"/>
    <n v="0.3643313484499231"/>
  </r>
  <r>
    <x v="3"/>
    <x v="1"/>
    <n v="32432"/>
    <n v="806009"/>
    <n v="0.54053333333333331"/>
    <x v="3"/>
    <m/>
    <x v="0"/>
    <x v="0"/>
    <n v="806009.36433134845"/>
    <n v="0.3643313484499231"/>
  </r>
  <r>
    <x v="3"/>
    <x v="1"/>
    <n v="34025"/>
    <n v="806009"/>
    <n v="0.56708333333333338"/>
    <x v="3"/>
    <m/>
    <x v="0"/>
    <x v="0"/>
    <n v="806009.36433134845"/>
    <n v="0.3643313484499231"/>
  </r>
  <r>
    <x v="3"/>
    <x v="2"/>
    <n v="38891"/>
    <n v="9595150"/>
    <n v="0.64818333333333333"/>
    <x v="3"/>
    <m/>
    <x v="0"/>
    <x v="0"/>
    <n v="9595150.3719761819"/>
    <n v="0.37197618186473846"/>
  </r>
  <r>
    <x v="3"/>
    <x v="2"/>
    <n v="36034"/>
    <n v="9595150"/>
    <n v="0.60056666666666669"/>
    <x v="3"/>
    <m/>
    <x v="0"/>
    <x v="0"/>
    <n v="9595150.3719761819"/>
    <n v="0.37197618186473846"/>
  </r>
  <r>
    <x v="3"/>
    <x v="2"/>
    <n v="37927"/>
    <n v="9595150"/>
    <n v="0.63211666666666666"/>
    <x v="3"/>
    <m/>
    <x v="0"/>
    <x v="0"/>
    <n v="9595150.3719761819"/>
    <n v="0.37197618186473846"/>
  </r>
  <r>
    <x v="3"/>
    <x v="3"/>
    <n v="87495"/>
    <n v="111302071"/>
    <n v="1.45825"/>
    <x v="3"/>
    <m/>
    <x v="0"/>
    <x v="0"/>
    <n v="111302071.0063888"/>
    <n v="6.3887983560562134E-3"/>
  </r>
  <r>
    <x v="3"/>
    <x v="3"/>
    <n v="85207"/>
    <n v="111302071"/>
    <n v="1.4201166666666667"/>
    <x v="3"/>
    <m/>
    <x v="0"/>
    <x v="0"/>
    <n v="111302071.0063888"/>
    <n v="6.3887983560562134E-3"/>
  </r>
  <r>
    <x v="3"/>
    <x v="3"/>
    <n v="81614"/>
    <n v="111302071"/>
    <n v="1.3602333333333334"/>
    <x v="3"/>
    <m/>
    <x v="0"/>
    <x v="0"/>
    <n v="111302071.0063888"/>
    <n v="6.3887983560562134E-3"/>
  </r>
  <r>
    <x v="3"/>
    <x v="4"/>
    <n v="624288"/>
    <n v="1266526382"/>
    <n v="10.4048"/>
    <x v="3"/>
    <m/>
    <x v="0"/>
    <x v="0"/>
    <n v="1266526382.9301577"/>
    <n v="0.93015766143798828"/>
  </r>
  <r>
    <x v="3"/>
    <x v="4"/>
    <n v="615434"/>
    <n v="1266526382"/>
    <n v="10.257233333333334"/>
    <x v="3"/>
    <m/>
    <x v="0"/>
    <x v="0"/>
    <n v="1266526382.9301577"/>
    <n v="0.93015766143798828"/>
  </r>
  <r>
    <x v="3"/>
    <x v="4"/>
    <n v="618599"/>
    <n v="1266526382"/>
    <n v="10.309983333333333"/>
    <x v="3"/>
    <m/>
    <x v="0"/>
    <x v="0"/>
    <n v="1266526382.9301577"/>
    <n v="0.93015766143798828"/>
  </r>
  <r>
    <x v="3"/>
    <x v="5"/>
    <m/>
    <n v="0"/>
    <n v="0"/>
    <x v="3"/>
    <s v="No terminó. Comportamiento extraño, ver logs."/>
    <x v="0"/>
    <x v="1"/>
    <n v="14200320557.964273"/>
    <n v="14200320557.964273"/>
  </r>
  <r>
    <x v="4"/>
    <x v="0"/>
    <n v="33486"/>
    <n v="65250"/>
    <n v="0.55810000000000004"/>
    <x v="4"/>
    <m/>
    <x v="0"/>
    <x v="0"/>
    <n v="65250.369146507881"/>
    <n v="0.3691465078809415"/>
  </r>
  <r>
    <x v="4"/>
    <x v="0"/>
    <n v="31567"/>
    <n v="65250"/>
    <n v="0.52611666666666668"/>
    <x v="4"/>
    <m/>
    <x v="0"/>
    <x v="0"/>
    <n v="65250.369146507881"/>
    <n v="0.3691465078809415"/>
  </r>
  <r>
    <x v="4"/>
    <x v="0"/>
    <n v="31573"/>
    <n v="65250"/>
    <n v="0.52621666666666667"/>
    <x v="4"/>
    <m/>
    <x v="0"/>
    <x v="0"/>
    <n v="65250.369146507881"/>
    <n v="0.3691465078809415"/>
  </r>
  <r>
    <x v="4"/>
    <x v="1"/>
    <n v="33660"/>
    <n v="806009"/>
    <n v="0.56100000000000005"/>
    <x v="4"/>
    <m/>
    <x v="0"/>
    <x v="0"/>
    <n v="806009.36433134845"/>
    <n v="0.3643313484499231"/>
  </r>
  <r>
    <x v="4"/>
    <x v="1"/>
    <n v="33443"/>
    <n v="806009"/>
    <n v="0.55738333333333334"/>
    <x v="4"/>
    <m/>
    <x v="0"/>
    <x v="0"/>
    <n v="806009.36433134845"/>
    <n v="0.3643313484499231"/>
  </r>
  <r>
    <x v="4"/>
    <x v="1"/>
    <n v="32616"/>
    <n v="806009"/>
    <n v="0.54359999999999997"/>
    <x v="4"/>
    <m/>
    <x v="0"/>
    <x v="0"/>
    <n v="806009.36433134845"/>
    <n v="0.3643313484499231"/>
  </r>
  <r>
    <x v="4"/>
    <x v="2"/>
    <n v="38571"/>
    <n v="9595150"/>
    <n v="0.64285000000000003"/>
    <x v="4"/>
    <m/>
    <x v="0"/>
    <x v="0"/>
    <n v="9595150.3719761819"/>
    <n v="0.37197618186473846"/>
  </r>
  <r>
    <x v="4"/>
    <x v="2"/>
    <n v="35458"/>
    <n v="9595150"/>
    <n v="0.59096666666666664"/>
    <x v="4"/>
    <m/>
    <x v="0"/>
    <x v="0"/>
    <n v="9595150.3719761819"/>
    <n v="0.37197618186473846"/>
  </r>
  <r>
    <x v="4"/>
    <x v="2"/>
    <n v="38546"/>
    <n v="9595150"/>
    <n v="0.6424333333333333"/>
    <x v="4"/>
    <m/>
    <x v="0"/>
    <x v="0"/>
    <n v="9595150.3719761819"/>
    <n v="0.37197618186473846"/>
  </r>
  <r>
    <x v="4"/>
    <x v="3"/>
    <n v="77711"/>
    <n v="111302071"/>
    <n v="1.2951833333333334"/>
    <x v="4"/>
    <m/>
    <x v="0"/>
    <x v="0"/>
    <n v="111302071.0063888"/>
    <n v="6.3887983560562134E-3"/>
  </r>
  <r>
    <x v="4"/>
    <x v="3"/>
    <n v="78719"/>
    <n v="111302071"/>
    <n v="1.3119833333333333"/>
    <x v="4"/>
    <m/>
    <x v="0"/>
    <x v="0"/>
    <n v="111302071.0063888"/>
    <n v="6.3887983560562134E-3"/>
  </r>
  <r>
    <x v="4"/>
    <x v="3"/>
    <n v="75571"/>
    <n v="111302071"/>
    <n v="1.2595166666666666"/>
    <x v="4"/>
    <m/>
    <x v="0"/>
    <x v="0"/>
    <n v="111302071.0063888"/>
    <n v="6.3887983560562134E-3"/>
  </r>
  <r>
    <x v="4"/>
    <x v="4"/>
    <n v="540123"/>
    <n v="1266526382"/>
    <n v="9.0020500000000006"/>
    <x v="4"/>
    <m/>
    <x v="0"/>
    <x v="0"/>
    <n v="1266526382.9301577"/>
    <n v="0.93015766143798828"/>
  </r>
  <r>
    <x v="4"/>
    <x v="4"/>
    <n v="545828"/>
    <n v="1266526382"/>
    <n v="9.0971333333333337"/>
    <x v="4"/>
    <m/>
    <x v="0"/>
    <x v="0"/>
    <n v="1266526382.9301577"/>
    <n v="0.93015766143798828"/>
  </r>
  <r>
    <x v="4"/>
    <x v="4"/>
    <n v="543174"/>
    <n v="1266526382"/>
    <n v="9.0528999999999993"/>
    <x v="4"/>
    <m/>
    <x v="0"/>
    <x v="0"/>
    <n v="1266526382.9301577"/>
    <n v="0.93015766143798828"/>
  </r>
  <r>
    <x v="4"/>
    <x v="5"/>
    <n v="6858517"/>
    <n v="5405332301"/>
    <n v="114.30861666666667"/>
    <x v="4"/>
    <s v="No genera todas las aristas. Hay varias tareas que fallan durante el proceso."/>
    <x v="0"/>
    <x v="1"/>
    <n v="14200320557.964273"/>
    <n v="8794988256.9642735"/>
  </r>
  <r>
    <x v="5"/>
    <x v="0"/>
    <n v="28340"/>
    <n v="65250"/>
    <n v="0.47233333333333333"/>
    <x v="5"/>
    <m/>
    <x v="0"/>
    <x v="0"/>
    <n v="65250.369146507881"/>
    <n v="0.3691465078809415"/>
  </r>
  <r>
    <x v="5"/>
    <x v="0"/>
    <n v="30341"/>
    <n v="65250"/>
    <n v="0.50568333333333337"/>
    <x v="5"/>
    <m/>
    <x v="0"/>
    <x v="0"/>
    <n v="65250.369146507881"/>
    <n v="0.3691465078809415"/>
  </r>
  <r>
    <x v="5"/>
    <x v="0"/>
    <n v="27367"/>
    <n v="65250"/>
    <n v="0.45611666666666667"/>
    <x v="5"/>
    <m/>
    <x v="0"/>
    <x v="0"/>
    <n v="65250.369146507881"/>
    <n v="0.3691465078809415"/>
  </r>
  <r>
    <x v="5"/>
    <x v="1"/>
    <n v="28353"/>
    <n v="806009"/>
    <n v="0.47255000000000003"/>
    <x v="5"/>
    <m/>
    <x v="0"/>
    <x v="0"/>
    <n v="806009.36433134845"/>
    <n v="0.3643313484499231"/>
  </r>
  <r>
    <x v="5"/>
    <x v="1"/>
    <n v="32457"/>
    <n v="806009"/>
    <n v="0.54095000000000004"/>
    <x v="5"/>
    <m/>
    <x v="0"/>
    <x v="0"/>
    <n v="806009.36433134845"/>
    <n v="0.3643313484499231"/>
  </r>
  <r>
    <x v="5"/>
    <x v="1"/>
    <n v="28298"/>
    <n v="806009"/>
    <n v="0.47163333333333335"/>
    <x v="5"/>
    <m/>
    <x v="0"/>
    <x v="0"/>
    <n v="806009.36433134845"/>
    <n v="0.3643313484499231"/>
  </r>
  <r>
    <x v="5"/>
    <x v="2"/>
    <n v="31485"/>
    <n v="9595150"/>
    <n v="0.52475000000000005"/>
    <x v="5"/>
    <m/>
    <x v="0"/>
    <x v="0"/>
    <n v="9595150.3719761819"/>
    <n v="0.37197618186473846"/>
  </r>
  <r>
    <x v="5"/>
    <x v="2"/>
    <n v="31366"/>
    <n v="9595150"/>
    <n v="0.52276666666666671"/>
    <x v="5"/>
    <m/>
    <x v="0"/>
    <x v="0"/>
    <n v="9595150.3719761819"/>
    <n v="0.37197618186473846"/>
  </r>
  <r>
    <x v="5"/>
    <x v="2"/>
    <n v="31346"/>
    <n v="9595150"/>
    <n v="0.52243333333333331"/>
    <x v="5"/>
    <m/>
    <x v="0"/>
    <x v="0"/>
    <n v="9595150.3719761819"/>
    <n v="0.37197618186473846"/>
  </r>
  <r>
    <x v="5"/>
    <x v="3"/>
    <n v="66396"/>
    <n v="111302071"/>
    <n v="1.1066"/>
    <x v="5"/>
    <m/>
    <x v="0"/>
    <x v="0"/>
    <n v="111302071.0063888"/>
    <n v="6.3887983560562134E-3"/>
  </r>
  <r>
    <x v="5"/>
    <x v="3"/>
    <n v="66446"/>
    <n v="111302071"/>
    <n v="1.1074333333333333"/>
    <x v="5"/>
    <m/>
    <x v="0"/>
    <x v="0"/>
    <n v="111302071.0063888"/>
    <n v="6.3887983560562134E-3"/>
  </r>
  <r>
    <x v="5"/>
    <x v="3"/>
    <n v="56303"/>
    <n v="111302071"/>
    <n v="0.93838333333333335"/>
    <x v="5"/>
    <m/>
    <x v="0"/>
    <x v="0"/>
    <n v="111302071.0063888"/>
    <n v="6.3887983560562134E-3"/>
  </r>
  <r>
    <x v="5"/>
    <x v="4"/>
    <n v="374265"/>
    <n v="1266526382"/>
    <n v="6.2377500000000001"/>
    <x v="5"/>
    <m/>
    <x v="0"/>
    <x v="0"/>
    <n v="1266526382.9301577"/>
    <n v="0.93015766143798828"/>
  </r>
  <r>
    <x v="5"/>
    <x v="4"/>
    <n v="381841"/>
    <n v="1266526382"/>
    <n v="6.3640166666666671"/>
    <x v="5"/>
    <m/>
    <x v="0"/>
    <x v="0"/>
    <n v="1266526382.9301577"/>
    <n v="0.93015766143798828"/>
  </r>
  <r>
    <x v="5"/>
    <x v="4"/>
    <n v="416336"/>
    <n v="1266526382"/>
    <n v="6.938933333333333"/>
    <x v="5"/>
    <m/>
    <x v="0"/>
    <x v="0"/>
    <n v="1266526382.9301577"/>
    <n v="0.93015766143798828"/>
  </r>
  <r>
    <x v="5"/>
    <x v="5"/>
    <n v="5211678"/>
    <n v="14200320557"/>
    <n v="86.8613"/>
    <x v="5"/>
    <m/>
    <x v="0"/>
    <x v="0"/>
    <n v="14200320557.964273"/>
    <n v="0.96427345275878906"/>
  </r>
  <r>
    <x v="6"/>
    <x v="0"/>
    <n v="37075"/>
    <n v="65250"/>
    <n v="0.61791666666666667"/>
    <x v="6"/>
    <m/>
    <x v="0"/>
    <x v="0"/>
    <n v="65250.369146507881"/>
    <n v="0.3691465078809415"/>
  </r>
  <r>
    <x v="6"/>
    <x v="0"/>
    <n v="36410"/>
    <n v="65250"/>
    <n v="0.60683333333333334"/>
    <x v="6"/>
    <m/>
    <x v="0"/>
    <x v="0"/>
    <n v="65250.369146507881"/>
    <n v="0.3691465078809415"/>
  </r>
  <r>
    <x v="6"/>
    <x v="0"/>
    <n v="32352"/>
    <n v="65250"/>
    <n v="0.53920000000000001"/>
    <x v="6"/>
    <m/>
    <x v="0"/>
    <x v="0"/>
    <n v="65250.369146507881"/>
    <n v="0.3691465078809415"/>
  </r>
  <r>
    <x v="6"/>
    <x v="1"/>
    <n v="33150"/>
    <n v="806009"/>
    <n v="0.55249999999999999"/>
    <x v="6"/>
    <m/>
    <x v="0"/>
    <x v="0"/>
    <n v="806009.36433134845"/>
    <n v="0.3643313484499231"/>
  </r>
  <r>
    <x v="6"/>
    <x v="1"/>
    <n v="35700"/>
    <n v="806009"/>
    <n v="0.59499999999999997"/>
    <x v="6"/>
    <m/>
    <x v="0"/>
    <x v="0"/>
    <n v="806009.36433134845"/>
    <n v="0.3643313484499231"/>
  </r>
  <r>
    <x v="6"/>
    <x v="1"/>
    <n v="35155"/>
    <n v="806009"/>
    <n v="0.58591666666666664"/>
    <x v="6"/>
    <m/>
    <x v="0"/>
    <x v="0"/>
    <n v="806009.36433134845"/>
    <n v="0.3643313484499231"/>
  </r>
  <r>
    <x v="6"/>
    <x v="2"/>
    <n v="36394"/>
    <n v="9595150"/>
    <n v="0.6065666666666667"/>
    <x v="6"/>
    <m/>
    <x v="0"/>
    <x v="0"/>
    <n v="9595150.3719761819"/>
    <n v="0.37197618186473846"/>
  </r>
  <r>
    <x v="6"/>
    <x v="2"/>
    <n v="35060"/>
    <n v="9595150"/>
    <n v="0.58433333333333337"/>
    <x v="6"/>
    <m/>
    <x v="0"/>
    <x v="0"/>
    <n v="9595150.3719761819"/>
    <n v="0.37197618186473846"/>
  </r>
  <r>
    <x v="6"/>
    <x v="2"/>
    <n v="35361"/>
    <n v="9595150"/>
    <n v="0.58935000000000004"/>
    <x v="6"/>
    <m/>
    <x v="0"/>
    <x v="0"/>
    <n v="9595150.3719761819"/>
    <n v="0.37197618186473846"/>
  </r>
  <r>
    <x v="6"/>
    <x v="3"/>
    <n v="57105"/>
    <n v="111302071"/>
    <n v="0.95174999999999998"/>
    <x v="6"/>
    <m/>
    <x v="0"/>
    <x v="0"/>
    <n v="111302071.0063888"/>
    <n v="6.3887983560562134E-3"/>
  </r>
  <r>
    <x v="6"/>
    <x v="3"/>
    <n v="57137"/>
    <n v="111302071"/>
    <n v="0.95228333333333337"/>
    <x v="6"/>
    <m/>
    <x v="0"/>
    <x v="0"/>
    <n v="111302071.0063888"/>
    <n v="6.3887983560562134E-3"/>
  </r>
  <r>
    <x v="6"/>
    <x v="3"/>
    <n v="56430"/>
    <n v="111302071"/>
    <n v="0.9405"/>
    <x v="6"/>
    <m/>
    <x v="0"/>
    <x v="0"/>
    <n v="111302071.0063888"/>
    <n v="6.3887983560562134E-3"/>
  </r>
  <r>
    <x v="6"/>
    <x v="4"/>
    <n v="323979"/>
    <n v="1266526382"/>
    <n v="5.3996500000000003"/>
    <x v="6"/>
    <m/>
    <x v="0"/>
    <x v="0"/>
    <n v="1266526382.9301577"/>
    <n v="0.93015766143798828"/>
  </r>
  <r>
    <x v="6"/>
    <x v="4"/>
    <n v="391980"/>
    <n v="1266526382"/>
    <n v="6.5330000000000004"/>
    <x v="6"/>
    <m/>
    <x v="0"/>
    <x v="0"/>
    <n v="1266526382.9301577"/>
    <n v="0.93015766143798828"/>
  </r>
  <r>
    <x v="6"/>
    <x v="4"/>
    <n v="327124"/>
    <n v="1266526382"/>
    <n v="5.4520666666666671"/>
    <x v="6"/>
    <m/>
    <x v="0"/>
    <x v="0"/>
    <n v="1266526382.9301577"/>
    <n v="0.93015766143798828"/>
  </r>
  <r>
    <x v="6"/>
    <x v="5"/>
    <n v="3699920"/>
    <n v="14200320557"/>
    <n v="61.665333333333336"/>
    <x v="6"/>
    <m/>
    <x v="0"/>
    <x v="0"/>
    <n v="14200320557.964273"/>
    <n v="0.96427345275878906"/>
  </r>
  <r>
    <x v="7"/>
    <x v="0"/>
    <n v="33087"/>
    <n v="65250"/>
    <n v="0.55145"/>
    <x v="7"/>
    <m/>
    <x v="0"/>
    <x v="0"/>
    <n v="65250.369146507881"/>
    <n v="0.3691465078809415"/>
  </r>
  <r>
    <x v="7"/>
    <x v="0"/>
    <n v="33582"/>
    <n v="65250"/>
    <n v="0.55969999999999998"/>
    <x v="7"/>
    <m/>
    <x v="0"/>
    <x v="0"/>
    <n v="65250.369146507881"/>
    <n v="0.3691465078809415"/>
  </r>
  <r>
    <x v="7"/>
    <x v="0"/>
    <n v="32500"/>
    <n v="65250"/>
    <n v="0.54166666666666663"/>
    <x v="7"/>
    <m/>
    <x v="0"/>
    <x v="0"/>
    <n v="65250.369146507881"/>
    <n v="0.3691465078809415"/>
  </r>
  <r>
    <x v="7"/>
    <x v="1"/>
    <n v="33619"/>
    <n v="806009"/>
    <n v="0.56031666666666669"/>
    <x v="7"/>
    <m/>
    <x v="0"/>
    <x v="0"/>
    <n v="806009.36433134845"/>
    <n v="0.3643313484499231"/>
  </r>
  <r>
    <x v="7"/>
    <x v="1"/>
    <n v="34568"/>
    <n v="806009"/>
    <n v="0.57613333333333339"/>
    <x v="7"/>
    <m/>
    <x v="0"/>
    <x v="0"/>
    <n v="806009.36433134845"/>
    <n v="0.3643313484499231"/>
  </r>
  <r>
    <x v="7"/>
    <x v="1"/>
    <n v="33614"/>
    <n v="806009"/>
    <n v="0.56023333333333336"/>
    <x v="7"/>
    <m/>
    <x v="0"/>
    <x v="0"/>
    <n v="806009.36433134845"/>
    <n v="0.3643313484499231"/>
  </r>
  <r>
    <x v="7"/>
    <x v="2"/>
    <n v="36675"/>
    <n v="9595150"/>
    <n v="0.61124999999999996"/>
    <x v="7"/>
    <m/>
    <x v="0"/>
    <x v="0"/>
    <n v="9595150.3719761819"/>
    <n v="0.37197618186473846"/>
  </r>
  <r>
    <x v="7"/>
    <x v="2"/>
    <n v="35620"/>
    <n v="9595150"/>
    <n v="0.59366666666666668"/>
    <x v="7"/>
    <m/>
    <x v="0"/>
    <x v="0"/>
    <n v="9595150.3719761819"/>
    <n v="0.37197618186473846"/>
  </r>
  <r>
    <x v="7"/>
    <x v="2"/>
    <n v="35557"/>
    <n v="9595150"/>
    <n v="0.59261666666666668"/>
    <x v="7"/>
    <m/>
    <x v="0"/>
    <x v="0"/>
    <n v="9595150.3719761819"/>
    <n v="0.37197618186473846"/>
  </r>
  <r>
    <x v="7"/>
    <x v="3"/>
    <n v="54819"/>
    <n v="111302071"/>
    <n v="0.91364999999999996"/>
    <x v="7"/>
    <m/>
    <x v="0"/>
    <x v="0"/>
    <n v="111302071.0063888"/>
    <n v="6.3887983560562134E-3"/>
  </r>
  <r>
    <x v="7"/>
    <x v="3"/>
    <n v="54711"/>
    <n v="111302071"/>
    <n v="0.91185000000000005"/>
    <x v="7"/>
    <m/>
    <x v="0"/>
    <x v="0"/>
    <n v="111302071.0063888"/>
    <n v="6.3887983560562134E-3"/>
  </r>
  <r>
    <x v="7"/>
    <x v="3"/>
    <n v="53420"/>
    <n v="111302071"/>
    <n v="0.89033333333333331"/>
    <x v="7"/>
    <m/>
    <x v="0"/>
    <x v="0"/>
    <n v="111302071.0063888"/>
    <n v="6.3887983560562134E-3"/>
  </r>
  <r>
    <x v="7"/>
    <x v="4"/>
    <n v="299176"/>
    <n v="1266526382"/>
    <n v="4.9862666666666664"/>
    <x v="7"/>
    <m/>
    <x v="0"/>
    <x v="0"/>
    <n v="1266526382.9301577"/>
    <n v="0.93015766143798828"/>
  </r>
  <r>
    <x v="7"/>
    <x v="4"/>
    <n v="286255"/>
    <n v="1266526382"/>
    <n v="4.7709166666666665"/>
    <x v="7"/>
    <m/>
    <x v="0"/>
    <x v="0"/>
    <n v="1266526382.9301577"/>
    <n v="0.93015766143798828"/>
  </r>
  <r>
    <x v="7"/>
    <x v="4"/>
    <n v="287123"/>
    <n v="1266526382"/>
    <n v="4.7853833333333338"/>
    <x v="7"/>
    <m/>
    <x v="0"/>
    <x v="0"/>
    <n v="1266526382.9301577"/>
    <n v="0.93015766143798828"/>
  </r>
  <r>
    <x v="7"/>
    <x v="5"/>
    <n v="7200000"/>
    <n v="0"/>
    <n v="120"/>
    <x v="7"/>
    <s v="No terminó. Comportamiento extraño, ver logs."/>
    <x v="0"/>
    <x v="1"/>
    <n v="14200320557.964273"/>
    <n v="14200320557.964273"/>
  </r>
  <r>
    <x v="7"/>
    <x v="5"/>
    <n v="3309770"/>
    <n v="14200320557"/>
    <n v="55.162833333333332"/>
    <x v="7"/>
    <m/>
    <x v="0"/>
    <x v="0"/>
    <n v="14200320557.964273"/>
    <n v="0.96427345275878906"/>
  </r>
  <r>
    <x v="8"/>
    <x v="0"/>
    <n v="29284"/>
    <n v="65250"/>
    <n v="0.48806666666666665"/>
    <x v="8"/>
    <m/>
    <x v="0"/>
    <x v="0"/>
    <n v="65250.369146507881"/>
    <n v="0.3691465078809415"/>
  </r>
  <r>
    <x v="8"/>
    <x v="0"/>
    <n v="28358"/>
    <n v="65250"/>
    <n v="0.47263333333333335"/>
    <x v="8"/>
    <m/>
    <x v="0"/>
    <x v="0"/>
    <n v="65250.369146507881"/>
    <n v="0.3691465078809415"/>
  </r>
  <r>
    <x v="8"/>
    <x v="0"/>
    <n v="28406"/>
    <n v="65250"/>
    <n v="0.47343333333333332"/>
    <x v="8"/>
    <m/>
    <x v="0"/>
    <x v="0"/>
    <n v="65250.369146507881"/>
    <n v="0.3691465078809415"/>
  </r>
  <r>
    <x v="8"/>
    <x v="1"/>
    <n v="29809"/>
    <n v="806009"/>
    <n v="0.49681666666666668"/>
    <x v="8"/>
    <m/>
    <x v="0"/>
    <x v="0"/>
    <n v="806009.36433134845"/>
    <n v="0.3643313484499231"/>
  </r>
  <r>
    <x v="8"/>
    <x v="1"/>
    <n v="28588"/>
    <n v="806009"/>
    <n v="0.47646666666666665"/>
    <x v="8"/>
    <m/>
    <x v="0"/>
    <x v="0"/>
    <n v="806009.36433134845"/>
    <n v="0.3643313484499231"/>
  </r>
  <r>
    <x v="8"/>
    <x v="1"/>
    <n v="28361"/>
    <n v="806009"/>
    <n v="0.47268333333333334"/>
    <x v="8"/>
    <m/>
    <x v="0"/>
    <x v="0"/>
    <n v="806009.36433134845"/>
    <n v="0.3643313484499231"/>
  </r>
  <r>
    <x v="8"/>
    <x v="2"/>
    <n v="30383"/>
    <n v="9595150"/>
    <n v="0.5063833333333333"/>
    <x v="8"/>
    <m/>
    <x v="0"/>
    <x v="0"/>
    <n v="9595150.3719761819"/>
    <n v="0.37197618186473846"/>
  </r>
  <r>
    <x v="8"/>
    <x v="2"/>
    <n v="30290"/>
    <n v="9595150"/>
    <n v="0.50483333333333336"/>
    <x v="8"/>
    <m/>
    <x v="0"/>
    <x v="0"/>
    <n v="9595150.3719761819"/>
    <n v="0.37197618186473846"/>
  </r>
  <r>
    <x v="8"/>
    <x v="2"/>
    <n v="30311"/>
    <n v="9595150"/>
    <n v="0.50518333333333332"/>
    <x v="8"/>
    <m/>
    <x v="0"/>
    <x v="0"/>
    <n v="9595150.3719761819"/>
    <n v="0.37197618186473846"/>
  </r>
  <r>
    <x v="8"/>
    <x v="3"/>
    <n v="42365"/>
    <n v="111302071"/>
    <n v="0.70608333333333329"/>
    <x v="8"/>
    <m/>
    <x v="0"/>
    <x v="0"/>
    <n v="111302071.0063888"/>
    <n v="6.3887983560562134E-3"/>
  </r>
  <r>
    <x v="8"/>
    <x v="3"/>
    <n v="40337"/>
    <n v="111302071"/>
    <n v="0.67228333333333334"/>
    <x v="8"/>
    <m/>
    <x v="0"/>
    <x v="0"/>
    <n v="111302071.0063888"/>
    <n v="6.3887983560562134E-3"/>
  </r>
  <r>
    <x v="8"/>
    <x v="3"/>
    <n v="40392"/>
    <n v="111302071"/>
    <n v="0.67320000000000002"/>
    <x v="8"/>
    <m/>
    <x v="0"/>
    <x v="0"/>
    <n v="111302071.0063888"/>
    <n v="6.3887983560562134E-3"/>
  </r>
  <r>
    <x v="8"/>
    <x v="4"/>
    <n v="260053"/>
    <n v="1266526382"/>
    <n v="4.3342166666666664"/>
    <x v="8"/>
    <m/>
    <x v="0"/>
    <x v="0"/>
    <n v="1266526382.9301577"/>
    <n v="0.93015766143798828"/>
  </r>
  <r>
    <x v="8"/>
    <x v="4"/>
    <n v="198966"/>
    <n v="1266526382"/>
    <n v="3.3161"/>
    <x v="8"/>
    <m/>
    <x v="0"/>
    <x v="0"/>
    <n v="1266526382.9301577"/>
    <n v="0.93015766143798828"/>
  </r>
  <r>
    <x v="8"/>
    <x v="4"/>
    <n v="198074"/>
    <n v="1266526382"/>
    <n v="3.3012333333333332"/>
    <x v="8"/>
    <m/>
    <x v="0"/>
    <x v="0"/>
    <n v="1266526382.9301577"/>
    <n v="0.93015766143798828"/>
  </r>
  <r>
    <x v="8"/>
    <x v="5"/>
    <n v="2255067"/>
    <n v="14200320557"/>
    <n v="37.584449999999997"/>
    <x v="8"/>
    <m/>
    <x v="0"/>
    <x v="0"/>
    <n v="14200320557.964273"/>
    <n v="0.96427345275878906"/>
  </r>
  <r>
    <x v="8"/>
    <x v="5"/>
    <n v="2512000"/>
    <n v="14200320557"/>
    <n v="41.866666666666667"/>
    <x v="8"/>
    <m/>
    <x v="0"/>
    <x v="0"/>
    <n v="14200320557.964273"/>
    <n v="0.96427345275878906"/>
  </r>
  <r>
    <x v="0"/>
    <x v="0"/>
    <n v="26630"/>
    <m/>
    <n v="0.44383333333333336"/>
    <x v="0"/>
    <m/>
    <x v="1"/>
    <x v="0"/>
    <n v="65250.369146507881"/>
    <n v="65250.369146507881"/>
  </r>
  <r>
    <x v="0"/>
    <x v="0"/>
    <n v="31744"/>
    <m/>
    <n v="0.52906666666666669"/>
    <x v="0"/>
    <m/>
    <x v="1"/>
    <x v="0"/>
    <n v="65250.369146507881"/>
    <n v="65250.369146507881"/>
  </r>
  <r>
    <x v="0"/>
    <x v="0"/>
    <n v="21478"/>
    <m/>
    <n v="0.35796666666666666"/>
    <x v="0"/>
    <m/>
    <x v="1"/>
    <x v="0"/>
    <n v="65250.369146507881"/>
    <n v="65250.369146507881"/>
  </r>
  <r>
    <x v="0"/>
    <x v="1"/>
    <n v="26569"/>
    <m/>
    <n v="0.44281666666666669"/>
    <x v="0"/>
    <m/>
    <x v="1"/>
    <x v="0"/>
    <n v="806009.36433134845"/>
    <n v="806009.36433134845"/>
  </r>
  <r>
    <x v="0"/>
    <x v="1"/>
    <n v="31729"/>
    <m/>
    <n v="0.52881666666666671"/>
    <x v="0"/>
    <m/>
    <x v="1"/>
    <x v="0"/>
    <n v="806009.36433134845"/>
    <n v="806009.36433134845"/>
  </r>
  <r>
    <x v="0"/>
    <x v="1"/>
    <n v="21580"/>
    <m/>
    <n v="0.35966666666666669"/>
    <x v="0"/>
    <m/>
    <x v="1"/>
    <x v="0"/>
    <n v="806009.36433134845"/>
    <n v="806009.36433134845"/>
  </r>
  <r>
    <x v="0"/>
    <x v="2"/>
    <n v="36629"/>
    <m/>
    <n v="0.61048333333333338"/>
    <x v="0"/>
    <m/>
    <x v="1"/>
    <x v="0"/>
    <n v="9595150.3719761819"/>
    <n v="9595150.3719761819"/>
  </r>
  <r>
    <x v="0"/>
    <x v="2"/>
    <n v="36537"/>
    <m/>
    <n v="0.60894999999999999"/>
    <x v="0"/>
    <m/>
    <x v="1"/>
    <x v="0"/>
    <n v="9595150.3719761819"/>
    <n v="9595150.3719761819"/>
  </r>
  <r>
    <x v="0"/>
    <x v="2"/>
    <n v="36479"/>
    <m/>
    <n v="0.60798333333333332"/>
    <x v="0"/>
    <m/>
    <x v="1"/>
    <x v="0"/>
    <n v="9595150.3719761819"/>
    <n v="9595150.3719761819"/>
  </r>
  <r>
    <x v="0"/>
    <x v="3"/>
    <n v="76791"/>
    <m/>
    <n v="1.2798499999999999"/>
    <x v="0"/>
    <m/>
    <x v="1"/>
    <x v="0"/>
    <n v="111302071.0063888"/>
    <n v="111302071.0063888"/>
  </r>
  <r>
    <x v="0"/>
    <x v="3"/>
    <n v="66495"/>
    <m/>
    <n v="1.10825"/>
    <x v="0"/>
    <m/>
    <x v="1"/>
    <x v="0"/>
    <n v="111302071.0063888"/>
    <n v="111302071.0063888"/>
  </r>
  <r>
    <x v="0"/>
    <x v="3"/>
    <n v="41471"/>
    <m/>
    <n v="0.69118333333333337"/>
    <x v="0"/>
    <m/>
    <x v="1"/>
    <x v="0"/>
    <n v="111302071.0063888"/>
    <n v="111302071.0063888"/>
  </r>
  <r>
    <x v="0"/>
    <x v="4"/>
    <n v="46850"/>
    <m/>
    <n v="0.78083333333333338"/>
    <x v="0"/>
    <s v="Error?"/>
    <x v="1"/>
    <x v="1"/>
    <n v="1266526382.9301577"/>
    <n v="1266526382.9301577"/>
  </r>
  <r>
    <x v="0"/>
    <x v="4"/>
    <n v="291461"/>
    <m/>
    <n v="4.8576833333333331"/>
    <x v="0"/>
    <m/>
    <x v="1"/>
    <x v="0"/>
    <n v="1266526382.9301577"/>
    <n v="1266526382.9301577"/>
  </r>
  <r>
    <x v="0"/>
    <x v="4"/>
    <n v="318433"/>
    <n v="551174166"/>
    <n v="5.3072166666666662"/>
    <x v="0"/>
    <m/>
    <x v="1"/>
    <x v="0"/>
    <n v="1266526382.9301577"/>
    <n v="715352216.93015766"/>
  </r>
  <r>
    <x v="1"/>
    <x v="0"/>
    <n v="20969"/>
    <m/>
    <n v="0.34948333333333331"/>
    <x v="1"/>
    <m/>
    <x v="1"/>
    <x v="0"/>
    <n v="65250.369146507881"/>
    <n v="65250.369146507881"/>
  </r>
  <r>
    <x v="1"/>
    <x v="0"/>
    <n v="21012"/>
    <m/>
    <n v="0.35020000000000001"/>
    <x v="1"/>
    <m/>
    <x v="1"/>
    <x v="0"/>
    <n v="65250.369146507881"/>
    <n v="65250.369146507881"/>
  </r>
  <r>
    <x v="1"/>
    <x v="0"/>
    <n v="21027"/>
    <m/>
    <n v="0.35044999999999998"/>
    <x v="1"/>
    <m/>
    <x v="1"/>
    <x v="0"/>
    <n v="65250.369146507881"/>
    <n v="65250.369146507881"/>
  </r>
  <r>
    <x v="1"/>
    <x v="1"/>
    <n v="21125"/>
    <m/>
    <n v="0.35208333333333336"/>
    <x v="1"/>
    <m/>
    <x v="1"/>
    <x v="0"/>
    <n v="806009.36433134845"/>
    <n v="806009.36433134845"/>
  </r>
  <r>
    <x v="1"/>
    <x v="1"/>
    <n v="21098"/>
    <m/>
    <n v="0.35163333333333335"/>
    <x v="1"/>
    <m/>
    <x v="1"/>
    <x v="0"/>
    <n v="806009.36433134845"/>
    <n v="806009.36433134845"/>
  </r>
  <r>
    <x v="1"/>
    <x v="1"/>
    <n v="20988"/>
    <m/>
    <n v="0.3498"/>
    <x v="1"/>
    <m/>
    <x v="1"/>
    <x v="0"/>
    <n v="806009.36433134845"/>
    <n v="806009.36433134845"/>
  </r>
  <r>
    <x v="1"/>
    <x v="2"/>
    <n v="21127"/>
    <m/>
    <n v="0.35211666666666669"/>
    <x v="1"/>
    <m/>
    <x v="1"/>
    <x v="0"/>
    <n v="9595150.3719761819"/>
    <n v="9595150.3719761819"/>
  </r>
  <r>
    <x v="1"/>
    <x v="2"/>
    <n v="26115"/>
    <m/>
    <n v="0.43525000000000003"/>
    <x v="1"/>
    <m/>
    <x v="1"/>
    <x v="0"/>
    <n v="9595150.3719761819"/>
    <n v="9595150.3719761819"/>
  </r>
  <r>
    <x v="1"/>
    <x v="2"/>
    <n v="21050"/>
    <m/>
    <n v="0.35083333333333333"/>
    <x v="1"/>
    <m/>
    <x v="1"/>
    <x v="0"/>
    <n v="9595150.3719761819"/>
    <n v="9595150.3719761819"/>
  </r>
  <r>
    <x v="1"/>
    <x v="3"/>
    <n v="36081"/>
    <m/>
    <n v="0.60135000000000005"/>
    <x v="1"/>
    <m/>
    <x v="1"/>
    <x v="0"/>
    <n v="111302071.0063888"/>
    <n v="111302071.0063888"/>
  </r>
  <r>
    <x v="1"/>
    <x v="3"/>
    <n v="51039"/>
    <m/>
    <n v="0.85065000000000002"/>
    <x v="1"/>
    <m/>
    <x v="1"/>
    <x v="0"/>
    <n v="111302071.0063888"/>
    <n v="111302071.0063888"/>
  </r>
  <r>
    <x v="1"/>
    <x v="3"/>
    <n v="41028"/>
    <m/>
    <n v="0.68379999999999996"/>
    <x v="1"/>
    <m/>
    <x v="1"/>
    <x v="0"/>
    <n v="111302071.0063888"/>
    <n v="111302071.0063888"/>
  </r>
  <r>
    <x v="1"/>
    <x v="4"/>
    <n v="201125"/>
    <m/>
    <n v="3.3520833333333333"/>
    <x v="1"/>
    <m/>
    <x v="1"/>
    <x v="0"/>
    <n v="1266526382.9301577"/>
    <n v="1266526382.9301577"/>
  </r>
  <r>
    <x v="1"/>
    <x v="4"/>
    <n v="366143"/>
    <m/>
    <n v="6.102383333333333"/>
    <x v="1"/>
    <m/>
    <x v="1"/>
    <x v="0"/>
    <n v="1266526382.9301577"/>
    <n v="1266526382.9301577"/>
  </r>
  <r>
    <x v="1"/>
    <x v="4"/>
    <n v="196067"/>
    <m/>
    <n v="3.2677833333333335"/>
    <x v="1"/>
    <m/>
    <x v="1"/>
    <x v="0"/>
    <n v="1266526382.9301577"/>
    <n v="1266526382.9301577"/>
  </r>
  <r>
    <x v="2"/>
    <x v="0"/>
    <n v="15924"/>
    <m/>
    <n v="0.26540000000000002"/>
    <x v="2"/>
    <m/>
    <x v="1"/>
    <x v="0"/>
    <n v="65250.369146507881"/>
    <n v="65250.369146507881"/>
  </r>
  <r>
    <x v="2"/>
    <x v="0"/>
    <n v="15892"/>
    <m/>
    <n v="0.26486666666666664"/>
    <x v="2"/>
    <m/>
    <x v="1"/>
    <x v="0"/>
    <n v="65250.369146507881"/>
    <n v="65250.369146507881"/>
  </r>
  <r>
    <x v="2"/>
    <x v="0"/>
    <n v="15951"/>
    <m/>
    <n v="0.26584999999999998"/>
    <x v="2"/>
    <m/>
    <x v="1"/>
    <x v="0"/>
    <n v="65250.369146507881"/>
    <n v="65250.369146507881"/>
  </r>
  <r>
    <x v="2"/>
    <x v="1"/>
    <n v="16082"/>
    <m/>
    <n v="0.26803333333333335"/>
    <x v="2"/>
    <m/>
    <x v="1"/>
    <x v="0"/>
    <n v="806009.36433134845"/>
    <n v="806009.36433134845"/>
  </r>
  <r>
    <x v="2"/>
    <x v="1"/>
    <n v="15914"/>
    <m/>
    <n v="0.26523333333333332"/>
    <x v="2"/>
    <m/>
    <x v="1"/>
    <x v="0"/>
    <n v="806009.36433134845"/>
    <n v="806009.36433134845"/>
  </r>
  <r>
    <x v="2"/>
    <x v="1"/>
    <n v="15895"/>
    <m/>
    <n v="0.26491666666666669"/>
    <x v="2"/>
    <m/>
    <x v="1"/>
    <x v="0"/>
    <n v="806009.36433134845"/>
    <n v="806009.36433134845"/>
  </r>
  <r>
    <x v="2"/>
    <x v="2"/>
    <n v="15964"/>
    <m/>
    <n v="0.26606666666666667"/>
    <x v="2"/>
    <m/>
    <x v="1"/>
    <x v="0"/>
    <n v="9595150.3719761819"/>
    <n v="9595150.3719761819"/>
  </r>
  <r>
    <x v="2"/>
    <x v="2"/>
    <n v="20937"/>
    <m/>
    <n v="0.34894999999999998"/>
    <x v="2"/>
    <m/>
    <x v="1"/>
    <x v="0"/>
    <n v="9595150.3719761819"/>
    <n v="9595150.3719761819"/>
  </r>
  <r>
    <x v="2"/>
    <x v="2"/>
    <n v="15962"/>
    <m/>
    <n v="0.26603333333333334"/>
    <x v="2"/>
    <m/>
    <x v="1"/>
    <x v="0"/>
    <n v="9595150.3719761819"/>
    <n v="9595150.3719761819"/>
  </r>
  <r>
    <x v="2"/>
    <x v="3"/>
    <n v="30940"/>
    <m/>
    <n v="0.51566666666666672"/>
    <x v="2"/>
    <m/>
    <x v="1"/>
    <x v="0"/>
    <n v="111302071.0063888"/>
    <n v="111302071.0063888"/>
  </r>
  <r>
    <x v="2"/>
    <x v="3"/>
    <n v="25951"/>
    <m/>
    <n v="0.43251666666666666"/>
    <x v="2"/>
    <m/>
    <x v="1"/>
    <x v="0"/>
    <n v="111302071.0063888"/>
    <n v="111302071.0063888"/>
  </r>
  <r>
    <x v="2"/>
    <x v="3"/>
    <n v="30931"/>
    <m/>
    <n v="0.51551666666666662"/>
    <x v="2"/>
    <m/>
    <x v="1"/>
    <x v="0"/>
    <n v="111302071.0063888"/>
    <n v="111302071.0063888"/>
  </r>
  <r>
    <x v="2"/>
    <x v="4"/>
    <n v="30912"/>
    <m/>
    <n v="0.51519999999999999"/>
    <x v="2"/>
    <m/>
    <x v="1"/>
    <x v="0"/>
    <n v="1266526382.9301577"/>
    <n v="1266526382.9301577"/>
  </r>
  <r>
    <x v="2"/>
    <x v="4"/>
    <n v="160981"/>
    <m/>
    <n v="2.6830166666666666"/>
    <x v="2"/>
    <m/>
    <x v="1"/>
    <x v="0"/>
    <n v="1266526382.9301577"/>
    <n v="1266526382.9301577"/>
  </r>
  <r>
    <x v="2"/>
    <x v="4"/>
    <n v="152692"/>
    <n v="668028997"/>
    <n v="2.5448666666666666"/>
    <x v="2"/>
    <m/>
    <x v="1"/>
    <x v="0"/>
    <n v="1266526382.9301577"/>
    <n v="598497385.93015766"/>
  </r>
  <r>
    <x v="3"/>
    <x v="0"/>
    <n v="32501"/>
    <n v="64818"/>
    <n v="0.54168333333333329"/>
    <x v="3"/>
    <m/>
    <x v="1"/>
    <x v="0"/>
    <n v="65250.369146507881"/>
    <n v="432.36914650788094"/>
  </r>
  <r>
    <x v="3"/>
    <x v="0"/>
    <n v="32598"/>
    <n v="64924"/>
    <n v="0.54330000000000001"/>
    <x v="3"/>
    <m/>
    <x v="1"/>
    <x v="0"/>
    <n v="65250.369146507881"/>
    <n v="326.36914650788094"/>
  </r>
  <r>
    <x v="3"/>
    <x v="0"/>
    <n v="31542"/>
    <n v="65139"/>
    <n v="0.52569999999999995"/>
    <x v="3"/>
    <m/>
    <x v="1"/>
    <x v="0"/>
    <n v="65250.369146507881"/>
    <n v="111.36914650788094"/>
  </r>
  <r>
    <x v="3"/>
    <x v="1"/>
    <n v="31591"/>
    <n v="782182"/>
    <n v="0.52651666666666663"/>
    <x v="3"/>
    <m/>
    <x v="1"/>
    <x v="0"/>
    <n v="806009.36433134845"/>
    <n v="23827.36433134845"/>
  </r>
  <r>
    <x v="3"/>
    <x v="1"/>
    <n v="31637"/>
    <n v="777677"/>
    <n v="0.52728333333333333"/>
    <x v="3"/>
    <m/>
    <x v="1"/>
    <x v="0"/>
    <n v="806009.36433134845"/>
    <n v="28332.36433134845"/>
  </r>
  <r>
    <x v="3"/>
    <x v="1"/>
    <n v="31631"/>
    <n v="784211"/>
    <n v="0.52718333333333334"/>
    <x v="3"/>
    <m/>
    <x v="1"/>
    <x v="0"/>
    <n v="806009.36433134845"/>
    <n v="21798.36433134845"/>
  </r>
  <r>
    <x v="3"/>
    <x v="2"/>
    <n v="36517"/>
    <n v="9301259"/>
    <n v="0.60861666666666669"/>
    <x v="3"/>
    <m/>
    <x v="1"/>
    <x v="0"/>
    <n v="9595150.3719761819"/>
    <n v="293891.37197618186"/>
  </r>
  <r>
    <x v="3"/>
    <x v="2"/>
    <n v="31653"/>
    <n v="8437415"/>
    <n v="0.52754999999999996"/>
    <x v="3"/>
    <m/>
    <x v="1"/>
    <x v="0"/>
    <n v="9595150.3719761819"/>
    <n v="1157735.3719761819"/>
  </r>
  <r>
    <x v="3"/>
    <x v="2"/>
    <n v="36617"/>
    <n v="9305118"/>
    <n v="0.61028333333333329"/>
    <x v="3"/>
    <m/>
    <x v="1"/>
    <x v="0"/>
    <n v="9595150.3719761819"/>
    <n v="290032.37197618186"/>
  </r>
  <r>
    <x v="3"/>
    <x v="3"/>
    <n v="51739"/>
    <n v="81933587"/>
    <n v="0.86231666666666662"/>
    <x v="3"/>
    <m/>
    <x v="1"/>
    <x v="0"/>
    <n v="111302071.0063888"/>
    <n v="29368484.006388798"/>
  </r>
  <r>
    <x v="3"/>
    <x v="3"/>
    <n v="56553"/>
    <n v="88031554"/>
    <n v="0.94255"/>
    <x v="3"/>
    <m/>
    <x v="1"/>
    <x v="0"/>
    <n v="111302071.0063888"/>
    <n v="23270517.006388798"/>
  </r>
  <r>
    <x v="3"/>
    <x v="3"/>
    <n v="56517"/>
    <n v="81315223"/>
    <n v="0.94194999999999995"/>
    <x v="3"/>
    <m/>
    <x v="1"/>
    <x v="0"/>
    <n v="111302071.0063888"/>
    <n v="29986848.006388798"/>
  </r>
  <r>
    <x v="3"/>
    <x v="4"/>
    <n v="41465"/>
    <n v="0"/>
    <n v="0.69108333333333338"/>
    <x v="3"/>
    <s v="Error?"/>
    <x v="1"/>
    <x v="1"/>
    <n v="1266526382.9301577"/>
    <n v="1266526382.9301577"/>
  </r>
  <r>
    <x v="3"/>
    <x v="4"/>
    <n v="261504"/>
    <n v="602232672"/>
    <n v="4.3583999999999996"/>
    <x v="3"/>
    <m/>
    <x v="1"/>
    <x v="0"/>
    <n v="1266526382.9301577"/>
    <n v="664293710.93015766"/>
  </r>
  <r>
    <x v="3"/>
    <x v="4"/>
    <n v="36357"/>
    <n v="0"/>
    <n v="0.60594999999999999"/>
    <x v="3"/>
    <s v="Error?"/>
    <x v="1"/>
    <x v="1"/>
    <n v="1266526382.9301577"/>
    <n v="1266526382.9301577"/>
  </r>
  <r>
    <x v="3"/>
    <x v="4"/>
    <n v="218216"/>
    <n v="660770593"/>
    <n v="3.6369333333333334"/>
    <x v="3"/>
    <m/>
    <x v="1"/>
    <x v="0"/>
    <n v="1266526382.9301577"/>
    <n v="605755789.93015766"/>
  </r>
  <r>
    <x v="4"/>
    <x v="0"/>
    <n v="26413"/>
    <m/>
    <n v="0.44021666666666665"/>
    <x v="4"/>
    <m/>
    <x v="1"/>
    <x v="0"/>
    <n v="65250.369146507881"/>
    <n v="65250.369146507881"/>
  </r>
  <r>
    <x v="4"/>
    <x v="0"/>
    <n v="26361"/>
    <m/>
    <n v="0.43935000000000002"/>
    <x v="4"/>
    <m/>
    <x v="1"/>
    <x v="0"/>
    <n v="65250.369146507881"/>
    <n v="65250.369146507881"/>
  </r>
  <r>
    <x v="4"/>
    <x v="0"/>
    <n v="26326"/>
    <m/>
    <n v="0.43876666666666669"/>
    <x v="4"/>
    <m/>
    <x v="1"/>
    <x v="0"/>
    <n v="65250.369146507881"/>
    <n v="65250.369146507881"/>
  </r>
  <r>
    <x v="4"/>
    <x v="1"/>
    <n v="31171"/>
    <m/>
    <n v="0.51951666666666663"/>
    <x v="4"/>
    <m/>
    <x v="1"/>
    <x v="0"/>
    <n v="806009.36433134845"/>
    <n v="806009.36433134845"/>
  </r>
  <r>
    <x v="4"/>
    <x v="1"/>
    <n v="36083"/>
    <m/>
    <n v="0.60138333333333338"/>
    <x v="4"/>
    <m/>
    <x v="1"/>
    <x v="0"/>
    <n v="806009.36433134845"/>
    <n v="806009.36433134845"/>
  </r>
  <r>
    <x v="4"/>
    <x v="1"/>
    <n v="26130"/>
    <m/>
    <n v="0.4355"/>
    <x v="4"/>
    <m/>
    <x v="1"/>
    <x v="0"/>
    <n v="806009.36433134845"/>
    <n v="806009.36433134845"/>
  </r>
  <r>
    <x v="4"/>
    <x v="2"/>
    <n v="26158"/>
    <m/>
    <n v="0.43596666666666667"/>
    <x v="4"/>
    <m/>
    <x v="1"/>
    <x v="0"/>
    <n v="9595150.3719761819"/>
    <n v="9595150.3719761819"/>
  </r>
  <r>
    <x v="4"/>
    <x v="2"/>
    <n v="26262"/>
    <m/>
    <n v="0.43769999999999998"/>
    <x v="4"/>
    <m/>
    <x v="1"/>
    <x v="0"/>
    <n v="9595150.3719761819"/>
    <n v="9595150.3719761819"/>
  </r>
  <r>
    <x v="4"/>
    <x v="2"/>
    <n v="26113"/>
    <m/>
    <n v="0.43521666666666664"/>
    <x v="4"/>
    <m/>
    <x v="1"/>
    <x v="0"/>
    <n v="9595150.3719761819"/>
    <n v="9595150.3719761819"/>
  </r>
  <r>
    <x v="4"/>
    <x v="3"/>
    <n v="36136"/>
    <m/>
    <n v="0.60226666666666662"/>
    <x v="4"/>
    <m/>
    <x v="1"/>
    <x v="0"/>
    <n v="111302071.0063888"/>
    <n v="111302071.0063888"/>
  </r>
  <r>
    <x v="4"/>
    <x v="3"/>
    <n v="36256"/>
    <m/>
    <n v="0.60426666666666662"/>
    <x v="4"/>
    <m/>
    <x v="1"/>
    <x v="0"/>
    <n v="111302071.0063888"/>
    <n v="111302071.0063888"/>
  </r>
  <r>
    <x v="4"/>
    <x v="3"/>
    <n v="46198"/>
    <m/>
    <n v="0.76996666666666669"/>
    <x v="4"/>
    <m/>
    <x v="1"/>
    <x v="0"/>
    <n v="111302071.0063888"/>
    <n v="111302071.0063888"/>
  </r>
  <r>
    <x v="4"/>
    <x v="4"/>
    <n v="146328"/>
    <m/>
    <n v="2.4388000000000001"/>
    <x v="4"/>
    <m/>
    <x v="1"/>
    <x v="0"/>
    <n v="1266526382.9301577"/>
    <n v="1266526382.9301577"/>
  </r>
  <r>
    <x v="4"/>
    <x v="4"/>
    <n v="161180"/>
    <m/>
    <n v="2.6863333333333332"/>
    <x v="4"/>
    <m/>
    <x v="1"/>
    <x v="0"/>
    <n v="1266526382.9301577"/>
    <n v="1266526382.9301577"/>
  </r>
  <r>
    <x v="4"/>
    <x v="4"/>
    <n v="41183"/>
    <m/>
    <n v="0.68638333333333335"/>
    <x v="4"/>
    <m/>
    <x v="1"/>
    <x v="0"/>
    <n v="1266526382.9301577"/>
    <n v="1266526382.9301577"/>
  </r>
  <r>
    <x v="5"/>
    <x v="0"/>
    <n v="20935"/>
    <n v="65150"/>
    <n v="0.34891666666666665"/>
    <x v="5"/>
    <m/>
    <x v="1"/>
    <x v="0"/>
    <n v="65250.369146507881"/>
    <n v="100.36914650788094"/>
  </r>
  <r>
    <x v="5"/>
    <x v="0"/>
    <n v="15967"/>
    <n v="65107"/>
    <n v="0.26611666666666667"/>
    <x v="5"/>
    <m/>
    <x v="1"/>
    <x v="0"/>
    <n v="65250.369146507881"/>
    <n v="143.36914650788094"/>
  </r>
  <r>
    <x v="5"/>
    <x v="0"/>
    <n v="15961"/>
    <n v="64952"/>
    <n v="0.26601666666666668"/>
    <x v="5"/>
    <m/>
    <x v="1"/>
    <x v="0"/>
    <n v="65250.369146507881"/>
    <n v="298.36914650788094"/>
  </r>
  <r>
    <x v="5"/>
    <x v="1"/>
    <n v="20941"/>
    <n v="785632"/>
    <n v="0.34901666666666664"/>
    <x v="5"/>
    <m/>
    <x v="1"/>
    <x v="0"/>
    <n v="806009.36433134845"/>
    <n v="20377.36433134845"/>
  </r>
  <r>
    <x v="5"/>
    <x v="1"/>
    <n v="20930"/>
    <n v="784991"/>
    <n v="0.34883333333333333"/>
    <x v="5"/>
    <m/>
    <x v="1"/>
    <x v="0"/>
    <n v="806009.36433134845"/>
    <n v="21018.36433134845"/>
  </r>
  <r>
    <x v="5"/>
    <x v="1"/>
    <n v="21035"/>
    <n v="805104"/>
    <n v="0.35058333333333336"/>
    <x v="5"/>
    <m/>
    <x v="1"/>
    <x v="0"/>
    <n v="806009.36433134845"/>
    <n v="905.36433134844992"/>
  </r>
  <r>
    <x v="5"/>
    <x v="2"/>
    <n v="20953"/>
    <n v="8568390"/>
    <n v="0.34921666666666668"/>
    <x v="5"/>
    <m/>
    <x v="1"/>
    <x v="0"/>
    <n v="9595150.3719761819"/>
    <n v="1026760.3719761819"/>
  </r>
  <r>
    <x v="5"/>
    <x v="2"/>
    <n v="20927"/>
    <n v="9100977"/>
    <n v="0.34878333333333333"/>
    <x v="5"/>
    <m/>
    <x v="1"/>
    <x v="0"/>
    <n v="9595150.3719761819"/>
    <n v="494173.37197618186"/>
  </r>
  <r>
    <x v="5"/>
    <x v="2"/>
    <n v="24414"/>
    <n v="9273824"/>
    <n v="0.40689999999999998"/>
    <x v="5"/>
    <m/>
    <x v="1"/>
    <x v="0"/>
    <n v="9595150.3719761819"/>
    <n v="321326.37197618186"/>
  </r>
  <r>
    <x v="5"/>
    <x v="3"/>
    <n v="25959"/>
    <n v="83442434"/>
    <n v="0.43264999999999998"/>
    <x v="5"/>
    <m/>
    <x v="1"/>
    <x v="0"/>
    <n v="111302071.0063888"/>
    <n v="27859637.006388798"/>
  </r>
  <r>
    <x v="5"/>
    <x v="3"/>
    <n v="35963"/>
    <n v="92176870"/>
    <n v="0.59938333333333338"/>
    <x v="5"/>
    <m/>
    <x v="1"/>
    <x v="0"/>
    <n v="111302071.0063888"/>
    <n v="19125201.006388798"/>
  </r>
  <r>
    <x v="5"/>
    <x v="3"/>
    <n v="31038"/>
    <n v="97626156"/>
    <n v="0.51729999999999998"/>
    <x v="5"/>
    <m/>
    <x v="1"/>
    <x v="0"/>
    <n v="111302071.0063888"/>
    <n v="13675915.006388798"/>
  </r>
  <r>
    <x v="5"/>
    <x v="4"/>
    <n v="30911"/>
    <n v="0"/>
    <n v="0.51518333333333333"/>
    <x v="5"/>
    <s v="Error?"/>
    <x v="1"/>
    <x v="0"/>
    <n v="1266526382.9301577"/>
    <n v="1266526382.9301577"/>
  </r>
  <r>
    <x v="5"/>
    <x v="4"/>
    <n v="85998"/>
    <n v="556696189"/>
    <n v="1.4333"/>
    <x v="5"/>
    <m/>
    <x v="1"/>
    <x v="0"/>
    <n v="1266526382.9301577"/>
    <n v="709830193.93015766"/>
  </r>
  <r>
    <x v="5"/>
    <x v="4"/>
    <n v="91917"/>
    <n v="597189645"/>
    <n v="1.5319499999999999"/>
    <x v="5"/>
    <m/>
    <x v="1"/>
    <x v="0"/>
    <n v="1266526382.9301577"/>
    <n v="669336737.93015766"/>
  </r>
  <r>
    <x v="6"/>
    <x v="0"/>
    <n v="31576"/>
    <m/>
    <n v="0.52626666666666666"/>
    <x v="6"/>
    <m/>
    <x v="1"/>
    <x v="0"/>
    <n v="65250.369146507881"/>
    <n v="65250.369146507881"/>
  </r>
  <r>
    <x v="6"/>
    <x v="0"/>
    <n v="31492"/>
    <m/>
    <n v="0.5248666666666667"/>
    <x v="6"/>
    <m/>
    <x v="1"/>
    <x v="0"/>
    <n v="65250.369146507881"/>
    <n v="65250.369146507881"/>
  </r>
  <r>
    <x v="6"/>
    <x v="0"/>
    <n v="31620"/>
    <m/>
    <n v="0.52700000000000002"/>
    <x v="6"/>
    <m/>
    <x v="1"/>
    <x v="0"/>
    <n v="65250.369146507881"/>
    <n v="65250.369146507881"/>
  </r>
  <r>
    <x v="6"/>
    <x v="1"/>
    <n v="31556"/>
    <m/>
    <n v="0.52593333333333336"/>
    <x v="6"/>
    <m/>
    <x v="1"/>
    <x v="0"/>
    <n v="806009.36433134845"/>
    <n v="806009.36433134845"/>
  </r>
  <r>
    <x v="6"/>
    <x v="1"/>
    <n v="31639"/>
    <m/>
    <n v="0.52731666666666666"/>
    <x v="6"/>
    <m/>
    <x v="1"/>
    <x v="0"/>
    <n v="806009.36433134845"/>
    <n v="806009.36433134845"/>
  </r>
  <r>
    <x v="6"/>
    <x v="1"/>
    <n v="31561"/>
    <m/>
    <n v="0.52601666666666669"/>
    <x v="6"/>
    <m/>
    <x v="1"/>
    <x v="0"/>
    <n v="806009.36433134845"/>
    <n v="806009.36433134845"/>
  </r>
  <r>
    <x v="6"/>
    <x v="2"/>
    <n v="31578"/>
    <m/>
    <n v="0.52629999999999999"/>
    <x v="6"/>
    <m/>
    <x v="1"/>
    <x v="0"/>
    <n v="9595150.3719761819"/>
    <n v="9595150.3719761819"/>
  </r>
  <r>
    <x v="6"/>
    <x v="2"/>
    <n v="36683"/>
    <m/>
    <n v="0.61138333333333328"/>
    <x v="6"/>
    <m/>
    <x v="1"/>
    <x v="0"/>
    <n v="9595150.3719761819"/>
    <n v="9595150.3719761819"/>
  </r>
  <r>
    <x v="6"/>
    <x v="2"/>
    <n v="36467"/>
    <m/>
    <n v="0.60778333333333334"/>
    <x v="6"/>
    <m/>
    <x v="1"/>
    <x v="0"/>
    <n v="9595150.3719761819"/>
    <n v="9595150.3719761819"/>
  </r>
  <r>
    <x v="6"/>
    <x v="3"/>
    <n v="46673"/>
    <m/>
    <n v="0.77788333333333337"/>
    <x v="6"/>
    <m/>
    <x v="1"/>
    <x v="0"/>
    <n v="111302071.0063888"/>
    <n v="111302071.0063888"/>
  </r>
  <r>
    <x v="6"/>
    <x v="3"/>
    <n v="46743"/>
    <m/>
    <n v="0.77905000000000002"/>
    <x v="6"/>
    <m/>
    <x v="1"/>
    <x v="0"/>
    <n v="111302071.0063888"/>
    <n v="111302071.0063888"/>
  </r>
  <r>
    <x v="6"/>
    <x v="3"/>
    <n v="46616"/>
    <m/>
    <n v="0.77693333333333336"/>
    <x v="6"/>
    <m/>
    <x v="1"/>
    <x v="0"/>
    <n v="111302071.0063888"/>
    <n v="111302071.0063888"/>
  </r>
  <r>
    <x v="6"/>
    <x v="4"/>
    <n v="136542"/>
    <m/>
    <n v="2.2757000000000001"/>
    <x v="6"/>
    <s v="Error?"/>
    <x v="1"/>
    <x v="0"/>
    <n v="1266526382.9301577"/>
    <n v="1266526382.9301577"/>
  </r>
  <r>
    <x v="6"/>
    <x v="4"/>
    <n v="141561"/>
    <m/>
    <n v="2.3593500000000001"/>
    <x v="6"/>
    <m/>
    <x v="1"/>
    <x v="0"/>
    <n v="1266526382.9301577"/>
    <n v="1266526382.9301577"/>
  </r>
  <r>
    <x v="6"/>
    <x v="4"/>
    <n v="139539"/>
    <m/>
    <n v="2.32565"/>
    <x v="6"/>
    <s v="Error?"/>
    <x v="1"/>
    <x v="0"/>
    <n v="1266526382.9301577"/>
    <n v="1266526382.9301577"/>
  </r>
  <r>
    <x v="7"/>
    <x v="0"/>
    <n v="26244"/>
    <m/>
    <n v="0.43740000000000001"/>
    <x v="7"/>
    <m/>
    <x v="1"/>
    <x v="0"/>
    <n v="65250.369146507881"/>
    <n v="65250.369146507881"/>
  </r>
  <r>
    <x v="7"/>
    <x v="0"/>
    <n v="26166"/>
    <m/>
    <n v="0.43609999999999999"/>
    <x v="7"/>
    <m/>
    <x v="1"/>
    <x v="0"/>
    <n v="65250.369146507881"/>
    <n v="65250.369146507881"/>
  </r>
  <r>
    <x v="7"/>
    <x v="0"/>
    <n v="26192"/>
    <m/>
    <n v="0.43653333333333333"/>
    <x v="7"/>
    <m/>
    <x v="1"/>
    <x v="0"/>
    <n v="65250.369146507881"/>
    <n v="65250.369146507881"/>
  </r>
  <r>
    <x v="7"/>
    <x v="1"/>
    <n v="26841"/>
    <m/>
    <n v="0.44735000000000003"/>
    <x v="7"/>
    <m/>
    <x v="1"/>
    <x v="0"/>
    <n v="806009.36433134845"/>
    <n v="806009.36433134845"/>
  </r>
  <r>
    <x v="7"/>
    <x v="1"/>
    <n v="26217"/>
    <m/>
    <n v="0.43695000000000001"/>
    <x v="7"/>
    <m/>
    <x v="1"/>
    <x v="0"/>
    <n v="806009.36433134845"/>
    <n v="806009.36433134845"/>
  </r>
  <r>
    <x v="7"/>
    <x v="1"/>
    <n v="26158"/>
    <m/>
    <n v="0.43596666666666667"/>
    <x v="7"/>
    <m/>
    <x v="1"/>
    <x v="0"/>
    <n v="806009.36433134845"/>
    <n v="806009.36433134845"/>
  </r>
  <r>
    <x v="7"/>
    <x v="2"/>
    <n v="31193"/>
    <m/>
    <n v="0.51988333333333336"/>
    <x v="7"/>
    <m/>
    <x v="1"/>
    <x v="0"/>
    <n v="9595150.3719761819"/>
    <n v="9595150.3719761819"/>
  </r>
  <r>
    <x v="7"/>
    <x v="2"/>
    <n v="31322"/>
    <m/>
    <n v="0.52203333333333335"/>
    <x v="7"/>
    <m/>
    <x v="1"/>
    <x v="0"/>
    <n v="9595150.3719761819"/>
    <n v="9595150.3719761819"/>
  </r>
  <r>
    <x v="7"/>
    <x v="2"/>
    <n v="26169"/>
    <m/>
    <n v="0.43614999999999998"/>
    <x v="7"/>
    <m/>
    <x v="1"/>
    <x v="0"/>
    <n v="9595150.3719761819"/>
    <n v="9595150.3719761819"/>
  </r>
  <r>
    <x v="7"/>
    <x v="3"/>
    <n v="51295"/>
    <m/>
    <n v="0.85491666666666666"/>
    <x v="7"/>
    <m/>
    <x v="1"/>
    <x v="0"/>
    <n v="111302071.0063888"/>
    <n v="111302071.0063888"/>
  </r>
  <r>
    <x v="7"/>
    <x v="3"/>
    <n v="41200"/>
    <m/>
    <n v="0.68666666666666665"/>
    <x v="7"/>
    <m/>
    <x v="1"/>
    <x v="0"/>
    <n v="111302071.0063888"/>
    <n v="111302071.0063888"/>
  </r>
  <r>
    <x v="7"/>
    <x v="3"/>
    <n v="36152"/>
    <m/>
    <n v="0.60253333333333337"/>
    <x v="7"/>
    <m/>
    <x v="1"/>
    <x v="0"/>
    <n v="111302071.0063888"/>
    <n v="111302071.0063888"/>
  </r>
  <r>
    <x v="7"/>
    <x v="4"/>
    <n v="91269"/>
    <m/>
    <n v="1.52115"/>
    <x v="7"/>
    <s v="Error?"/>
    <x v="1"/>
    <x v="0"/>
    <n v="1266526382.9301577"/>
    <n v="1266526382.9301577"/>
  </r>
  <r>
    <x v="7"/>
    <x v="4"/>
    <n v="86330"/>
    <m/>
    <n v="1.4388333333333334"/>
    <x v="7"/>
    <m/>
    <x v="1"/>
    <x v="0"/>
    <n v="1266526382.9301577"/>
    <n v="1266526382.9301577"/>
  </r>
  <r>
    <x v="8"/>
    <x v="0"/>
    <n v="20930"/>
    <m/>
    <n v="0.34883333333333333"/>
    <x v="8"/>
    <m/>
    <x v="1"/>
    <x v="0"/>
    <n v="65250.369146507881"/>
    <n v="65250.369146507881"/>
  </r>
  <r>
    <x v="8"/>
    <x v="0"/>
    <n v="15927"/>
    <m/>
    <n v="0.26545000000000002"/>
    <x v="8"/>
    <m/>
    <x v="1"/>
    <x v="0"/>
    <n v="65250.369146507881"/>
    <n v="65250.369146507881"/>
  </r>
  <r>
    <x v="8"/>
    <x v="0"/>
    <n v="20987"/>
    <m/>
    <n v="0.34978333333333333"/>
    <x v="8"/>
    <m/>
    <x v="1"/>
    <x v="0"/>
    <n v="65250.369146507881"/>
    <n v="65250.369146507881"/>
  </r>
  <r>
    <x v="8"/>
    <x v="1"/>
    <n v="21103"/>
    <m/>
    <n v="0.35171666666666668"/>
    <x v="8"/>
    <m/>
    <x v="1"/>
    <x v="0"/>
    <n v="806009.36433134845"/>
    <n v="806009.36433134845"/>
  </r>
  <r>
    <x v="8"/>
    <x v="1"/>
    <n v="15990"/>
    <m/>
    <n v="0.26650000000000001"/>
    <x v="8"/>
    <m/>
    <x v="1"/>
    <x v="0"/>
    <n v="806009.36433134845"/>
    <n v="806009.36433134845"/>
  </r>
  <r>
    <x v="8"/>
    <x v="1"/>
    <n v="20979"/>
    <m/>
    <n v="0.34965000000000002"/>
    <x v="8"/>
    <m/>
    <x v="1"/>
    <x v="0"/>
    <n v="806009.36433134845"/>
    <n v="806009.36433134845"/>
  </r>
  <r>
    <x v="8"/>
    <x v="2"/>
    <n v="20960"/>
    <m/>
    <n v="0.34933333333333333"/>
    <x v="8"/>
    <m/>
    <x v="1"/>
    <x v="0"/>
    <n v="9595150.3719761819"/>
    <n v="9595150.3719761819"/>
  </r>
  <r>
    <x v="8"/>
    <x v="2"/>
    <n v="20964"/>
    <m/>
    <n v="0.34939999999999999"/>
    <x v="8"/>
    <m/>
    <x v="1"/>
    <x v="0"/>
    <n v="9595150.3719761819"/>
    <n v="9595150.3719761819"/>
  </r>
  <r>
    <x v="8"/>
    <x v="2"/>
    <n v="20919"/>
    <m/>
    <n v="0.34865000000000002"/>
    <x v="8"/>
    <m/>
    <x v="1"/>
    <x v="0"/>
    <n v="9595150.3719761819"/>
    <n v="9595150.3719761819"/>
  </r>
  <r>
    <x v="8"/>
    <x v="3"/>
    <n v="25988"/>
    <m/>
    <n v="0.43313333333333331"/>
    <x v="8"/>
    <m/>
    <x v="1"/>
    <x v="0"/>
    <n v="111302071.0063888"/>
    <n v="111302071.0063888"/>
  </r>
  <r>
    <x v="8"/>
    <x v="3"/>
    <n v="20965"/>
    <m/>
    <n v="0.34941666666666665"/>
    <x v="8"/>
    <m/>
    <x v="1"/>
    <x v="0"/>
    <n v="111302071.0063888"/>
    <n v="111302071.0063888"/>
  </r>
  <r>
    <x v="8"/>
    <x v="3"/>
    <n v="20950"/>
    <m/>
    <n v="0.34916666666666668"/>
    <x v="8"/>
    <m/>
    <x v="1"/>
    <x v="0"/>
    <n v="111302071.0063888"/>
    <n v="111302071.0063888"/>
  </r>
  <r>
    <x v="8"/>
    <x v="4"/>
    <n v="35987"/>
    <m/>
    <n v="0.59978333333333333"/>
    <x v="8"/>
    <m/>
    <x v="1"/>
    <x v="0"/>
    <n v="1266526382.9301577"/>
    <n v="1266526382.9301577"/>
  </r>
  <r>
    <x v="8"/>
    <x v="4"/>
    <n v="30978"/>
    <m/>
    <n v="0.51629999999999998"/>
    <x v="8"/>
    <m/>
    <x v="1"/>
    <x v="0"/>
    <n v="1266526382.9301577"/>
    <n v="1266526382.9301577"/>
  </r>
  <r>
    <x v="8"/>
    <x v="4"/>
    <n v="71033"/>
    <m/>
    <n v="1.1838833333333334"/>
    <x v="8"/>
    <m/>
    <x v="1"/>
    <x v="0"/>
    <n v="1266526382.9301577"/>
    <n v="1266526382.9301577"/>
  </r>
  <r>
    <x v="0"/>
    <x v="0"/>
    <n v="33777"/>
    <m/>
    <n v="0.56294999999999995"/>
    <x v="0"/>
    <m/>
    <x v="2"/>
    <x v="0"/>
    <n v="65250.369146507881"/>
    <n v="65250.369146507881"/>
  </r>
  <r>
    <x v="0"/>
    <x v="0"/>
    <n v="30949"/>
    <m/>
    <n v="0.5158166666666667"/>
    <x v="0"/>
    <m/>
    <x v="2"/>
    <x v="0"/>
    <n v="65250.369146507881"/>
    <n v="65250.369146507881"/>
  </r>
  <r>
    <x v="0"/>
    <x v="0"/>
    <n v="28469"/>
    <m/>
    <n v="0.47448333333333331"/>
    <x v="0"/>
    <m/>
    <x v="2"/>
    <x v="0"/>
    <n v="65250.369146507881"/>
    <n v="65250.369146507881"/>
  </r>
  <r>
    <x v="0"/>
    <x v="1"/>
    <n v="34449"/>
    <m/>
    <n v="0.57415000000000005"/>
    <x v="0"/>
    <m/>
    <x v="2"/>
    <x v="0"/>
    <n v="806009.36433134845"/>
    <n v="806009.36433134845"/>
  </r>
  <r>
    <x v="0"/>
    <x v="1"/>
    <n v="32711"/>
    <m/>
    <n v="0.54518333333333335"/>
    <x v="0"/>
    <m/>
    <x v="2"/>
    <x v="0"/>
    <n v="806009.36433134845"/>
    <n v="806009.36433134845"/>
  </r>
  <r>
    <x v="0"/>
    <x v="1"/>
    <n v="31359"/>
    <m/>
    <n v="0.52264999999999995"/>
    <x v="0"/>
    <m/>
    <x v="2"/>
    <x v="0"/>
    <n v="806009.36433134845"/>
    <n v="806009.36433134845"/>
  </r>
  <r>
    <x v="0"/>
    <x v="2"/>
    <n v="46161"/>
    <m/>
    <n v="0.76934999999999998"/>
    <x v="0"/>
    <m/>
    <x v="2"/>
    <x v="0"/>
    <n v="9595150.3719761819"/>
    <n v="9595150.3719761819"/>
  </r>
  <r>
    <x v="0"/>
    <x v="2"/>
    <n v="40718"/>
    <m/>
    <n v="0.67863333333333331"/>
    <x v="0"/>
    <m/>
    <x v="2"/>
    <x v="0"/>
    <n v="9595150.3719761819"/>
    <n v="9595150.3719761819"/>
  </r>
  <r>
    <x v="0"/>
    <x v="2"/>
    <n v="42664"/>
    <m/>
    <n v="0.71106666666666662"/>
    <x v="0"/>
    <m/>
    <x v="2"/>
    <x v="0"/>
    <n v="9595150.3719761819"/>
    <n v="9595150.3719761819"/>
  </r>
  <r>
    <x v="0"/>
    <x v="3"/>
    <n v="96145"/>
    <m/>
    <n v="1.6024166666666666"/>
    <x v="0"/>
    <m/>
    <x v="2"/>
    <x v="0"/>
    <n v="111302071.0063888"/>
    <n v="111302071.0063888"/>
  </r>
  <r>
    <x v="0"/>
    <x v="3"/>
    <n v="93672"/>
    <m/>
    <n v="1.5611999999999999"/>
    <x v="0"/>
    <m/>
    <x v="2"/>
    <x v="0"/>
    <n v="111302071.0063888"/>
    <n v="111302071.0063888"/>
  </r>
  <r>
    <x v="0"/>
    <x v="3"/>
    <n v="127094"/>
    <m/>
    <n v="2.1182333333333334"/>
    <x v="0"/>
    <m/>
    <x v="2"/>
    <x v="0"/>
    <n v="111302071.0063888"/>
    <n v="111302071.0063888"/>
  </r>
  <r>
    <x v="0"/>
    <x v="4"/>
    <n v="667984"/>
    <m/>
    <n v="11.133066666666666"/>
    <x v="0"/>
    <m/>
    <x v="2"/>
    <x v="0"/>
    <n v="1266526382.9301577"/>
    <n v="1266526382.9301577"/>
  </r>
  <r>
    <x v="0"/>
    <x v="4"/>
    <n v="658521"/>
    <m/>
    <n v="10.975350000000001"/>
    <x v="0"/>
    <m/>
    <x v="2"/>
    <x v="0"/>
    <n v="1266526382.9301577"/>
    <n v="1266526382.9301577"/>
  </r>
  <r>
    <x v="0"/>
    <x v="4"/>
    <n v="725655"/>
    <m/>
    <n v="12.094250000000001"/>
    <x v="0"/>
    <m/>
    <x v="2"/>
    <x v="0"/>
    <n v="1266526382.9301577"/>
    <n v="1266526382.9301577"/>
  </r>
  <r>
    <x v="1"/>
    <x v="0"/>
    <n v="22142"/>
    <m/>
    <n v="0.36903333333333332"/>
    <x v="1"/>
    <m/>
    <x v="2"/>
    <x v="0"/>
    <n v="65250.369146507881"/>
    <n v="65250.369146507881"/>
  </r>
  <r>
    <x v="1"/>
    <x v="0"/>
    <n v="17544"/>
    <m/>
    <n v="0.29239999999999999"/>
    <x v="1"/>
    <m/>
    <x v="2"/>
    <x v="0"/>
    <n v="65250.369146507881"/>
    <n v="65250.369146507881"/>
  </r>
  <r>
    <x v="1"/>
    <x v="0"/>
    <n v="16591"/>
    <m/>
    <n v="0.27651666666666669"/>
    <x v="1"/>
    <m/>
    <x v="2"/>
    <x v="0"/>
    <n v="65250.369146507881"/>
    <n v="65250.369146507881"/>
  </r>
  <r>
    <x v="1"/>
    <x v="1"/>
    <n v="21758"/>
    <m/>
    <n v="0.36263333333333331"/>
    <x v="1"/>
    <m/>
    <x v="2"/>
    <x v="0"/>
    <n v="806009.36433134845"/>
    <n v="806009.36433134845"/>
  </r>
  <r>
    <x v="1"/>
    <x v="1"/>
    <n v="23684"/>
    <m/>
    <n v="0.39473333333333332"/>
    <x v="1"/>
    <m/>
    <x v="2"/>
    <x v="0"/>
    <n v="806009.36433134845"/>
    <n v="806009.36433134845"/>
  </r>
  <r>
    <x v="1"/>
    <x v="1"/>
    <n v="29672"/>
    <m/>
    <n v="0.49453333333333332"/>
    <x v="1"/>
    <m/>
    <x v="2"/>
    <x v="0"/>
    <n v="806009.36433134845"/>
    <n v="806009.36433134845"/>
  </r>
  <r>
    <x v="1"/>
    <x v="2"/>
    <n v="23520"/>
    <m/>
    <n v="0.39200000000000002"/>
    <x v="1"/>
    <m/>
    <x v="2"/>
    <x v="0"/>
    <n v="9595150.3719761819"/>
    <n v="9595150.3719761819"/>
  </r>
  <r>
    <x v="1"/>
    <x v="2"/>
    <n v="27585"/>
    <m/>
    <n v="0.45974999999999999"/>
    <x v="1"/>
    <m/>
    <x v="2"/>
    <x v="0"/>
    <n v="9595150.3719761819"/>
    <n v="9595150.3719761819"/>
  </r>
  <r>
    <x v="1"/>
    <x v="2"/>
    <n v="28502"/>
    <m/>
    <n v="0.47503333333333331"/>
    <x v="1"/>
    <m/>
    <x v="2"/>
    <x v="0"/>
    <n v="9595150.3719761819"/>
    <n v="9595150.3719761819"/>
  </r>
  <r>
    <x v="1"/>
    <x v="3"/>
    <n v="56763"/>
    <m/>
    <n v="0.94604999999999995"/>
    <x v="1"/>
    <m/>
    <x v="2"/>
    <x v="0"/>
    <n v="111302071.0063888"/>
    <n v="111302071.0063888"/>
  </r>
  <r>
    <x v="1"/>
    <x v="3"/>
    <n v="51901"/>
    <m/>
    <n v="0.86501666666666666"/>
    <x v="1"/>
    <m/>
    <x v="2"/>
    <x v="0"/>
    <n v="111302071.0063888"/>
    <n v="111302071.0063888"/>
  </r>
  <r>
    <x v="1"/>
    <x v="3"/>
    <n v="57632"/>
    <m/>
    <n v="0.96053333333333335"/>
    <x v="1"/>
    <m/>
    <x v="2"/>
    <x v="0"/>
    <n v="111302071.0063888"/>
    <n v="111302071.0063888"/>
  </r>
  <r>
    <x v="1"/>
    <x v="4"/>
    <n v="360721"/>
    <m/>
    <n v="6.0120166666666668"/>
    <x v="1"/>
    <m/>
    <x v="2"/>
    <x v="0"/>
    <n v="1266526382.9301577"/>
    <n v="1266526382.9301577"/>
  </r>
  <r>
    <x v="1"/>
    <x v="4"/>
    <n v="412644"/>
    <m/>
    <n v="6.8773999999999997"/>
    <x v="1"/>
    <m/>
    <x v="2"/>
    <x v="0"/>
    <n v="1266526382.9301577"/>
    <n v="1266526382.9301577"/>
  </r>
  <r>
    <x v="1"/>
    <x v="4"/>
    <n v="415639"/>
    <n v="1266526383"/>
    <n v="6.927316666666667"/>
    <x v="1"/>
    <m/>
    <x v="2"/>
    <x v="0"/>
    <n v="1266526382.9301577"/>
    <n v="-6.9842338562011719E-2"/>
  </r>
  <r>
    <x v="2"/>
    <x v="0"/>
    <n v="16814"/>
    <m/>
    <n v="0.28023333333333333"/>
    <x v="2"/>
    <m/>
    <x v="2"/>
    <x v="0"/>
    <n v="65250.369146507881"/>
    <n v="65250.369146507881"/>
  </r>
  <r>
    <x v="2"/>
    <x v="0"/>
    <n v="16327"/>
    <m/>
    <n v="0.27211666666666667"/>
    <x v="2"/>
    <m/>
    <x v="2"/>
    <x v="0"/>
    <n v="65250.369146507881"/>
    <n v="65250.369146507881"/>
  </r>
  <r>
    <x v="2"/>
    <x v="0"/>
    <n v="16349"/>
    <m/>
    <n v="0.27248333333333336"/>
    <x v="2"/>
    <m/>
    <x v="2"/>
    <x v="0"/>
    <n v="65250.369146507881"/>
    <n v="65250.369146507881"/>
  </r>
  <r>
    <x v="2"/>
    <x v="1"/>
    <n v="18455"/>
    <m/>
    <n v="0.30758333333333332"/>
    <x v="2"/>
    <m/>
    <x v="2"/>
    <x v="0"/>
    <n v="806009.36433134845"/>
    <n v="806009.36433134845"/>
  </r>
  <r>
    <x v="2"/>
    <x v="1"/>
    <n v="17379"/>
    <m/>
    <n v="0.28965000000000002"/>
    <x v="2"/>
    <m/>
    <x v="2"/>
    <x v="0"/>
    <n v="806009.36433134845"/>
    <n v="806009.36433134845"/>
  </r>
  <r>
    <x v="2"/>
    <x v="1"/>
    <n v="15322"/>
    <m/>
    <n v="0.25536666666666669"/>
    <x v="2"/>
    <m/>
    <x v="2"/>
    <x v="0"/>
    <n v="806009.36433134845"/>
    <n v="806009.36433134845"/>
  </r>
  <r>
    <x v="2"/>
    <x v="2"/>
    <n v="18530"/>
    <m/>
    <n v="0.30883333333333335"/>
    <x v="2"/>
    <m/>
    <x v="2"/>
    <x v="0"/>
    <n v="9595150.3719761819"/>
    <n v="9595150.3719761819"/>
  </r>
  <r>
    <x v="2"/>
    <x v="2"/>
    <n v="19458"/>
    <m/>
    <n v="0.32429999999999998"/>
    <x v="2"/>
    <m/>
    <x v="2"/>
    <x v="0"/>
    <n v="9595150.3719761819"/>
    <n v="9595150.3719761819"/>
  </r>
  <r>
    <x v="2"/>
    <x v="2"/>
    <n v="17345"/>
    <m/>
    <n v="0.28908333333333336"/>
    <x v="2"/>
    <m/>
    <x v="2"/>
    <x v="0"/>
    <n v="9595150.3719761819"/>
    <n v="9595150.3719761819"/>
  </r>
  <r>
    <x v="2"/>
    <x v="3"/>
    <n v="52459"/>
    <m/>
    <n v="0.87431666666666663"/>
    <x v="2"/>
    <m/>
    <x v="2"/>
    <x v="0"/>
    <n v="111302071.0063888"/>
    <n v="111302071.0063888"/>
  </r>
  <r>
    <x v="2"/>
    <x v="3"/>
    <n v="45506"/>
    <m/>
    <n v="0.75843333333333329"/>
    <x v="2"/>
    <m/>
    <x v="2"/>
    <x v="0"/>
    <n v="111302071.0063888"/>
    <n v="111302071.0063888"/>
  </r>
  <r>
    <x v="2"/>
    <x v="3"/>
    <n v="46508"/>
    <m/>
    <n v="0.77513333333333334"/>
    <x v="2"/>
    <m/>
    <x v="2"/>
    <x v="0"/>
    <n v="111302071.0063888"/>
    <n v="111302071.0063888"/>
  </r>
  <r>
    <x v="2"/>
    <x v="4"/>
    <n v="387411"/>
    <m/>
    <n v="6.4568500000000002"/>
    <x v="2"/>
    <m/>
    <x v="2"/>
    <x v="0"/>
    <n v="1266526382.9301577"/>
    <n v="1266526382.9301577"/>
  </r>
  <r>
    <x v="2"/>
    <x v="4"/>
    <n v="338266"/>
    <m/>
    <n v="5.6377666666666668"/>
    <x v="2"/>
    <m/>
    <x v="2"/>
    <x v="0"/>
    <n v="1266526382.9301577"/>
    <n v="1266526382.9301577"/>
  </r>
  <r>
    <x v="2"/>
    <x v="4"/>
    <n v="346186"/>
    <n v="1266526383"/>
    <n v="5.7697666666666665"/>
    <x v="2"/>
    <m/>
    <x v="2"/>
    <x v="0"/>
    <n v="1266526382.9301577"/>
    <n v="-6.9842338562011719E-2"/>
  </r>
  <r>
    <x v="3"/>
    <x v="0"/>
    <n v="38600"/>
    <n v="65250"/>
    <n v="0.64333333333333331"/>
    <x v="3"/>
    <m/>
    <x v="2"/>
    <x v="0"/>
    <n v="65250.369146507881"/>
    <n v="0.3691465078809415"/>
  </r>
  <r>
    <x v="3"/>
    <x v="0"/>
    <n v="31848"/>
    <m/>
    <n v="0.53080000000000005"/>
    <x v="3"/>
    <m/>
    <x v="2"/>
    <x v="0"/>
    <n v="65250.369146507881"/>
    <n v="65250.369146507881"/>
  </r>
  <r>
    <x v="3"/>
    <x v="0"/>
    <n v="30717"/>
    <m/>
    <n v="0.51195000000000002"/>
    <x v="3"/>
    <m/>
    <x v="2"/>
    <x v="0"/>
    <n v="65250.369146507881"/>
    <n v="65250.369146507881"/>
  </r>
  <r>
    <x v="3"/>
    <x v="1"/>
    <n v="36798"/>
    <n v="806009"/>
    <n v="0.61329999999999996"/>
    <x v="3"/>
    <m/>
    <x v="2"/>
    <x v="0"/>
    <n v="806009.36433134845"/>
    <n v="0.3643313484499231"/>
  </r>
  <r>
    <x v="3"/>
    <x v="1"/>
    <n v="32875"/>
    <m/>
    <n v="0.54791666666666672"/>
    <x v="3"/>
    <m/>
    <x v="2"/>
    <x v="0"/>
    <n v="806009.36433134845"/>
    <n v="806009.36433134845"/>
  </r>
  <r>
    <x v="3"/>
    <x v="1"/>
    <n v="31559"/>
    <m/>
    <n v="0.52598333333333336"/>
    <x v="3"/>
    <m/>
    <x v="2"/>
    <x v="0"/>
    <n v="806009.36433134845"/>
    <n v="806009.36433134845"/>
  </r>
  <r>
    <x v="3"/>
    <x v="2"/>
    <n v="38961"/>
    <n v="9595150"/>
    <n v="0.64934999999999998"/>
    <x v="3"/>
    <m/>
    <x v="2"/>
    <x v="0"/>
    <n v="9595150.3719761819"/>
    <n v="0.37197618186473846"/>
  </r>
  <r>
    <x v="3"/>
    <x v="2"/>
    <n v="36813"/>
    <m/>
    <n v="0.61355000000000004"/>
    <x v="3"/>
    <m/>
    <x v="2"/>
    <x v="0"/>
    <n v="9595150.3719761819"/>
    <n v="9595150.3719761819"/>
  </r>
  <r>
    <x v="3"/>
    <x v="2"/>
    <n v="38733"/>
    <m/>
    <n v="0.64554999999999996"/>
    <x v="3"/>
    <m/>
    <x v="2"/>
    <x v="0"/>
    <n v="9595150.3719761819"/>
    <n v="9595150.3719761819"/>
  </r>
  <r>
    <x v="3"/>
    <x v="3"/>
    <n v="87622"/>
    <n v="111302071"/>
    <n v="1.4603666666666666"/>
    <x v="3"/>
    <m/>
    <x v="2"/>
    <x v="0"/>
    <n v="111302071.0063888"/>
    <n v="6.3887983560562134E-3"/>
  </r>
  <r>
    <x v="3"/>
    <x v="3"/>
    <n v="82139"/>
    <m/>
    <n v="1.3689833333333334"/>
    <x v="3"/>
    <m/>
    <x v="2"/>
    <x v="0"/>
    <n v="111302071.0063888"/>
    <n v="111302071.0063888"/>
  </r>
  <r>
    <x v="3"/>
    <x v="3"/>
    <n v="81943"/>
    <m/>
    <n v="1.3657166666666667"/>
    <x v="3"/>
    <m/>
    <x v="2"/>
    <x v="0"/>
    <n v="111302071.0063888"/>
    <n v="111302071.0063888"/>
  </r>
  <r>
    <x v="3"/>
    <x v="4"/>
    <n v="524237"/>
    <n v="1266526383"/>
    <n v="8.737283333333334"/>
    <x v="3"/>
    <m/>
    <x v="2"/>
    <x v="0"/>
    <n v="1266526382.9301577"/>
    <n v="-6.9842338562011719E-2"/>
  </r>
  <r>
    <x v="3"/>
    <x v="4"/>
    <n v="527824"/>
    <m/>
    <n v="8.7970666666666659"/>
    <x v="3"/>
    <m/>
    <x v="2"/>
    <x v="0"/>
    <n v="1266526382.9301577"/>
    <n v="1266526382.9301577"/>
  </r>
  <r>
    <x v="3"/>
    <x v="4"/>
    <n v="526232"/>
    <n v="1266526383"/>
    <n v="8.7705333333333328"/>
    <x v="3"/>
    <m/>
    <x v="2"/>
    <x v="0"/>
    <n v="1266526382.9301577"/>
    <n v="-6.9842338562011719E-2"/>
  </r>
  <r>
    <x v="4"/>
    <x v="0"/>
    <n v="26827"/>
    <m/>
    <n v="0.44711666666666666"/>
    <x v="4"/>
    <m/>
    <x v="2"/>
    <x v="0"/>
    <n v="65250.369146507881"/>
    <n v="65250.369146507881"/>
  </r>
  <r>
    <x v="4"/>
    <x v="0"/>
    <n v="20162"/>
    <m/>
    <n v="0.33603333333333335"/>
    <x v="4"/>
    <m/>
    <x v="2"/>
    <x v="0"/>
    <n v="65250.369146507881"/>
    <n v="65250.369146507881"/>
  </r>
  <r>
    <x v="4"/>
    <x v="0"/>
    <n v="24996"/>
    <m/>
    <n v="0.41660000000000003"/>
    <x v="4"/>
    <m/>
    <x v="2"/>
    <x v="0"/>
    <n v="65250.369146507881"/>
    <n v="65250.369146507881"/>
  </r>
  <r>
    <x v="4"/>
    <x v="1"/>
    <n v="28142"/>
    <m/>
    <n v="0.46903333333333336"/>
    <x v="4"/>
    <m/>
    <x v="2"/>
    <x v="0"/>
    <n v="806009.36433134845"/>
    <n v="806009.36433134845"/>
  </r>
  <r>
    <x v="4"/>
    <x v="1"/>
    <n v="26028"/>
    <m/>
    <n v="0.43380000000000002"/>
    <x v="4"/>
    <m/>
    <x v="2"/>
    <x v="0"/>
    <n v="806009.36433134845"/>
    <n v="806009.36433134845"/>
  </r>
  <r>
    <x v="4"/>
    <x v="1"/>
    <n v="24563"/>
    <m/>
    <n v="0.40938333333333332"/>
    <x v="4"/>
    <m/>
    <x v="2"/>
    <x v="0"/>
    <n v="806009.36433134845"/>
    <n v="806009.36433134845"/>
  </r>
  <r>
    <x v="4"/>
    <x v="2"/>
    <n v="39087"/>
    <m/>
    <n v="0.65144999999999997"/>
    <x v="4"/>
    <m/>
    <x v="2"/>
    <x v="0"/>
    <n v="9595150.3719761819"/>
    <n v="9595150.3719761819"/>
  </r>
  <r>
    <x v="4"/>
    <x v="2"/>
    <n v="31662"/>
    <m/>
    <n v="0.52769999999999995"/>
    <x v="4"/>
    <m/>
    <x v="2"/>
    <x v="0"/>
    <n v="9595150.3719761819"/>
    <n v="9595150.3719761819"/>
  </r>
  <r>
    <x v="4"/>
    <x v="2"/>
    <n v="28028"/>
    <m/>
    <n v="0.46713333333333334"/>
    <x v="4"/>
    <m/>
    <x v="2"/>
    <x v="0"/>
    <n v="9595150.3719761819"/>
    <n v="9595150.3719761819"/>
  </r>
  <r>
    <x v="4"/>
    <x v="3"/>
    <n v="41782"/>
    <m/>
    <n v="0.69636666666666669"/>
    <x v="4"/>
    <m/>
    <x v="2"/>
    <x v="0"/>
    <n v="111302071.0063888"/>
    <n v="111302071.0063888"/>
  </r>
  <r>
    <x v="4"/>
    <x v="3"/>
    <n v="70585"/>
    <m/>
    <n v="1.1764166666666667"/>
    <x v="4"/>
    <m/>
    <x v="2"/>
    <x v="0"/>
    <n v="111302071.0063888"/>
    <n v="111302071.0063888"/>
  </r>
  <r>
    <x v="4"/>
    <x v="3"/>
    <n v="57067"/>
    <m/>
    <n v="0.95111666666666672"/>
    <x v="4"/>
    <m/>
    <x v="2"/>
    <x v="0"/>
    <n v="111302071.0063888"/>
    <n v="111302071.0063888"/>
  </r>
  <r>
    <x v="4"/>
    <x v="4"/>
    <n v="270075"/>
    <m/>
    <n v="4.5012499999999998"/>
    <x v="4"/>
    <m/>
    <x v="2"/>
    <x v="0"/>
    <n v="1266526382.9301577"/>
    <n v="1266526382.9301577"/>
  </r>
  <r>
    <x v="4"/>
    <x v="4"/>
    <n v="315066"/>
    <m/>
    <n v="5.2511000000000001"/>
    <x v="4"/>
    <m/>
    <x v="2"/>
    <x v="0"/>
    <n v="1266526382.9301577"/>
    <n v="1266526382.9301577"/>
  </r>
  <r>
    <x v="4"/>
    <x v="4"/>
    <n v="261903"/>
    <m/>
    <n v="4.3650500000000001"/>
    <x v="4"/>
    <m/>
    <x v="2"/>
    <x v="0"/>
    <n v="1266526382.9301577"/>
    <n v="1266526382.9301577"/>
  </r>
  <r>
    <x v="5"/>
    <x v="0"/>
    <n v="22153"/>
    <m/>
    <n v="0.36921666666666669"/>
    <x v="5"/>
    <m/>
    <x v="2"/>
    <x v="0"/>
    <n v="65250.369146507881"/>
    <n v="65250.369146507881"/>
  </r>
  <r>
    <x v="5"/>
    <x v="0"/>
    <n v="15557"/>
    <m/>
    <n v="0.25928333333333331"/>
    <x v="5"/>
    <m/>
    <x v="2"/>
    <x v="0"/>
    <n v="65250.369146507881"/>
    <n v="65250.369146507881"/>
  </r>
  <r>
    <x v="5"/>
    <x v="0"/>
    <n v="16567"/>
    <m/>
    <n v="0.27611666666666668"/>
    <x v="5"/>
    <m/>
    <x v="2"/>
    <x v="0"/>
    <n v="65250.369146507881"/>
    <n v="65250.369146507881"/>
  </r>
  <r>
    <x v="5"/>
    <x v="1"/>
    <n v="21672"/>
    <m/>
    <n v="0.36120000000000002"/>
    <x v="5"/>
    <m/>
    <x v="2"/>
    <x v="0"/>
    <n v="806009.36433134845"/>
    <n v="806009.36433134845"/>
  </r>
  <r>
    <x v="5"/>
    <x v="1"/>
    <n v="16613"/>
    <m/>
    <n v="0.27688333333333331"/>
    <x v="5"/>
    <m/>
    <x v="2"/>
    <x v="0"/>
    <n v="806009.36433134845"/>
    <n v="806009.36433134845"/>
  </r>
  <r>
    <x v="5"/>
    <x v="1"/>
    <n v="17523"/>
    <m/>
    <n v="0.29204999999999998"/>
    <x v="5"/>
    <m/>
    <x v="2"/>
    <x v="0"/>
    <n v="806009.36433134845"/>
    <n v="806009.36433134845"/>
  </r>
  <r>
    <x v="5"/>
    <x v="2"/>
    <n v="19716"/>
    <m/>
    <n v="0.3286"/>
    <x v="5"/>
    <m/>
    <x v="2"/>
    <x v="0"/>
    <n v="9595150.3719761819"/>
    <n v="9595150.3719761819"/>
  </r>
  <r>
    <x v="5"/>
    <x v="2"/>
    <n v="19839"/>
    <m/>
    <n v="0.33065"/>
    <x v="5"/>
    <m/>
    <x v="2"/>
    <x v="0"/>
    <n v="9595150.3719761819"/>
    <n v="9595150.3719761819"/>
  </r>
  <r>
    <x v="5"/>
    <x v="2"/>
    <n v="18499"/>
    <m/>
    <n v="0.30831666666666668"/>
    <x v="5"/>
    <m/>
    <x v="2"/>
    <x v="0"/>
    <n v="9595150.3719761819"/>
    <n v="9595150.3719761819"/>
  </r>
  <r>
    <x v="5"/>
    <x v="3"/>
    <n v="39884"/>
    <m/>
    <n v="0.66473333333333329"/>
    <x v="5"/>
    <m/>
    <x v="2"/>
    <x v="0"/>
    <n v="111302071.0063888"/>
    <n v="111302071.0063888"/>
  </r>
  <r>
    <x v="5"/>
    <x v="3"/>
    <n v="38592"/>
    <m/>
    <n v="0.64319999999999999"/>
    <x v="5"/>
    <m/>
    <x v="2"/>
    <x v="0"/>
    <n v="111302071.0063888"/>
    <n v="111302071.0063888"/>
  </r>
  <r>
    <x v="5"/>
    <x v="3"/>
    <n v="35632"/>
    <m/>
    <n v="0.59386666666666665"/>
    <x v="5"/>
    <m/>
    <x v="2"/>
    <x v="0"/>
    <n v="111302071.0063888"/>
    <n v="111302071.0063888"/>
  </r>
  <r>
    <x v="5"/>
    <x v="4"/>
    <n v="202059"/>
    <m/>
    <n v="3.3676499999999998"/>
    <x v="5"/>
    <m/>
    <x v="2"/>
    <x v="0"/>
    <n v="1266526382.9301577"/>
    <n v="1266526382.9301577"/>
  </r>
  <r>
    <x v="5"/>
    <x v="4"/>
    <n v="231203"/>
    <m/>
    <n v="3.8533833333333334"/>
    <x v="5"/>
    <m/>
    <x v="2"/>
    <x v="0"/>
    <n v="1266526382.9301577"/>
    <n v="1266526382.9301577"/>
  </r>
  <r>
    <x v="5"/>
    <x v="4"/>
    <n v="205011"/>
    <m/>
    <n v="3.4168500000000002"/>
    <x v="5"/>
    <m/>
    <x v="2"/>
    <x v="0"/>
    <n v="1266526382.9301577"/>
    <n v="1266526382.9301577"/>
  </r>
  <r>
    <x v="6"/>
    <x v="0"/>
    <n v="36512"/>
    <m/>
    <n v="0.60853333333333337"/>
    <x v="6"/>
    <m/>
    <x v="2"/>
    <x v="0"/>
    <n v="65250.369146507881"/>
    <n v="65250.369146507881"/>
  </r>
  <r>
    <x v="6"/>
    <x v="0"/>
    <n v="25852"/>
    <m/>
    <n v="0.43086666666666668"/>
    <x v="6"/>
    <m/>
    <x v="2"/>
    <x v="0"/>
    <n v="65250.369146507881"/>
    <n v="65250.369146507881"/>
  </r>
  <r>
    <x v="6"/>
    <x v="0"/>
    <n v="26734"/>
    <m/>
    <n v="0.44556666666666667"/>
    <x v="6"/>
    <m/>
    <x v="2"/>
    <x v="0"/>
    <n v="65250.369146507881"/>
    <n v="65250.369146507881"/>
  </r>
  <r>
    <x v="6"/>
    <x v="1"/>
    <n v="35867"/>
    <m/>
    <n v="0.59778333333333333"/>
    <x v="6"/>
    <m/>
    <x v="2"/>
    <x v="0"/>
    <n v="806009.36433134845"/>
    <n v="806009.36433134845"/>
  </r>
  <r>
    <x v="6"/>
    <x v="1"/>
    <n v="27744"/>
    <m/>
    <n v="0.46239999999999998"/>
    <x v="6"/>
    <m/>
    <x v="2"/>
    <x v="0"/>
    <n v="806009.36433134845"/>
    <n v="806009.36433134845"/>
  </r>
  <r>
    <x v="6"/>
    <x v="1"/>
    <n v="33543"/>
    <m/>
    <n v="0.55905000000000005"/>
    <x v="6"/>
    <m/>
    <x v="2"/>
    <x v="0"/>
    <n v="806009.36433134845"/>
    <n v="806009.36433134845"/>
  </r>
  <r>
    <x v="6"/>
    <x v="2"/>
    <n v="32031"/>
    <m/>
    <n v="0.53385000000000005"/>
    <x v="6"/>
    <m/>
    <x v="2"/>
    <x v="0"/>
    <n v="9595150.3719761819"/>
    <n v="9595150.3719761819"/>
  </r>
  <r>
    <x v="6"/>
    <x v="2"/>
    <n v="38761"/>
    <m/>
    <n v="0.64601666666666668"/>
    <x v="6"/>
    <m/>
    <x v="2"/>
    <x v="0"/>
    <n v="9595150.3719761819"/>
    <n v="9595150.3719761819"/>
  </r>
  <r>
    <x v="6"/>
    <x v="2"/>
    <n v="31756"/>
    <m/>
    <n v="0.52926666666666666"/>
    <x v="6"/>
    <m/>
    <x v="2"/>
    <x v="0"/>
    <n v="9595150.3719761819"/>
    <n v="9595150.3719761819"/>
  </r>
  <r>
    <x v="6"/>
    <x v="3"/>
    <n v="79912"/>
    <m/>
    <n v="1.3318666666666668"/>
    <x v="6"/>
    <m/>
    <x v="2"/>
    <x v="0"/>
    <n v="111302071.0063888"/>
    <n v="111302071.0063888"/>
  </r>
  <r>
    <x v="6"/>
    <x v="3"/>
    <n v="66161"/>
    <m/>
    <n v="1.1026833333333332"/>
    <x v="6"/>
    <m/>
    <x v="2"/>
    <x v="0"/>
    <n v="111302071.0063888"/>
    <n v="111302071.0063888"/>
  </r>
  <r>
    <x v="6"/>
    <x v="3"/>
    <n v="80031"/>
    <m/>
    <n v="1.33385"/>
    <x v="6"/>
    <m/>
    <x v="2"/>
    <x v="0"/>
    <n v="111302071.0063888"/>
    <n v="111302071.0063888"/>
  </r>
  <r>
    <x v="6"/>
    <x v="4"/>
    <n v="504003"/>
    <m/>
    <n v="8.4000500000000002"/>
    <x v="6"/>
    <m/>
    <x v="2"/>
    <x v="0"/>
    <n v="1266526382.9301577"/>
    <n v="1266526382.9301577"/>
  </r>
  <r>
    <x v="6"/>
    <x v="4"/>
    <n v="387948"/>
    <m/>
    <n v="6.4657999999999998"/>
    <x v="6"/>
    <m/>
    <x v="2"/>
    <x v="0"/>
    <n v="1266526382.9301577"/>
    <n v="1266526382.9301577"/>
  </r>
  <r>
    <x v="6"/>
    <x v="4"/>
    <n v="263512"/>
    <n v="1266526383"/>
    <n v="4.391866666666667"/>
    <x v="6"/>
    <m/>
    <x v="2"/>
    <x v="0"/>
    <n v="1266526382.9301577"/>
    <n v="-6.9842338562011719E-2"/>
  </r>
  <r>
    <x v="7"/>
    <x v="0"/>
    <n v="28923"/>
    <m/>
    <n v="0.48204999999999998"/>
    <x v="7"/>
    <m/>
    <x v="2"/>
    <x v="0"/>
    <n v="65250.369146507881"/>
    <n v="65250.369146507881"/>
  </r>
  <r>
    <x v="7"/>
    <x v="0"/>
    <n v="24484"/>
    <m/>
    <n v="0.40806666666666669"/>
    <x v="7"/>
    <m/>
    <x v="2"/>
    <x v="0"/>
    <n v="65250.369146507881"/>
    <n v="65250.369146507881"/>
  </r>
  <r>
    <x v="7"/>
    <x v="0"/>
    <n v="32357"/>
    <m/>
    <n v="0.53928333333333334"/>
    <x v="7"/>
    <m/>
    <x v="2"/>
    <x v="0"/>
    <n v="65250.369146507881"/>
    <n v="65250.369146507881"/>
  </r>
  <r>
    <x v="7"/>
    <x v="1"/>
    <n v="28454"/>
    <m/>
    <n v="0.47423333333333334"/>
    <x v="7"/>
    <m/>
    <x v="2"/>
    <x v="0"/>
    <n v="806009.36433134845"/>
    <n v="806009.36433134845"/>
  </r>
  <r>
    <x v="7"/>
    <x v="1"/>
    <n v="33419"/>
    <m/>
    <n v="0.55698333333333339"/>
    <x v="7"/>
    <m/>
    <x v="2"/>
    <x v="0"/>
    <n v="806009.36433134845"/>
    <n v="806009.36433134845"/>
  </r>
  <r>
    <x v="7"/>
    <x v="1"/>
    <n v="24414"/>
    <m/>
    <n v="0.40689999999999998"/>
    <x v="7"/>
    <m/>
    <x v="2"/>
    <x v="0"/>
    <n v="806009.36433134845"/>
    <n v="806009.36433134845"/>
  </r>
  <r>
    <x v="7"/>
    <x v="2"/>
    <n v="29383"/>
    <m/>
    <n v="0.48971666666666669"/>
    <x v="7"/>
    <m/>
    <x v="2"/>
    <x v="0"/>
    <n v="9595150.3719761819"/>
    <n v="9595150.3719761819"/>
  </r>
  <r>
    <x v="7"/>
    <x v="2"/>
    <n v="37380"/>
    <m/>
    <n v="0.623"/>
    <x v="7"/>
    <m/>
    <x v="2"/>
    <x v="0"/>
    <n v="9595150.3719761819"/>
    <n v="9595150.3719761819"/>
  </r>
  <r>
    <x v="7"/>
    <x v="2"/>
    <n v="30369"/>
    <m/>
    <n v="0.50614999999999999"/>
    <x v="7"/>
    <m/>
    <x v="2"/>
    <x v="0"/>
    <n v="9595150.3719761819"/>
    <n v="9595150.3719761819"/>
  </r>
  <r>
    <x v="7"/>
    <x v="3"/>
    <n v="47287"/>
    <m/>
    <n v="0.78811666666666669"/>
    <x v="7"/>
    <m/>
    <x v="2"/>
    <x v="0"/>
    <n v="111302071.0063888"/>
    <n v="111302071.0063888"/>
  </r>
  <r>
    <x v="7"/>
    <x v="3"/>
    <n v="53458"/>
    <m/>
    <n v="0.89096666666666668"/>
    <x v="7"/>
    <m/>
    <x v="2"/>
    <x v="0"/>
    <n v="111302071.0063888"/>
    <n v="111302071.0063888"/>
  </r>
  <r>
    <x v="7"/>
    <x v="3"/>
    <n v="50290"/>
    <m/>
    <n v="0.83816666666666662"/>
    <x v="7"/>
    <m/>
    <x v="2"/>
    <x v="0"/>
    <n v="111302071.0063888"/>
    <n v="111302071.0063888"/>
  </r>
  <r>
    <x v="7"/>
    <x v="4"/>
    <n v="235942"/>
    <m/>
    <n v="3.9323666666666668"/>
    <x v="7"/>
    <m/>
    <x v="2"/>
    <x v="0"/>
    <n v="1266526382.9301577"/>
    <n v="1266526382.9301577"/>
  </r>
  <r>
    <x v="7"/>
    <x v="4"/>
    <n v="178701"/>
    <m/>
    <n v="2.9783499999999998"/>
    <x v="7"/>
    <m/>
    <x v="2"/>
    <x v="0"/>
    <n v="1266526382.9301577"/>
    <n v="1266526382.9301577"/>
  </r>
  <r>
    <x v="7"/>
    <x v="4"/>
    <n v="176006"/>
    <m/>
    <n v="2.9334333333333333"/>
    <x v="7"/>
    <m/>
    <x v="2"/>
    <x v="0"/>
    <n v="1266526382.9301577"/>
    <n v="1266526382.9301577"/>
  </r>
  <r>
    <x v="8"/>
    <x v="0"/>
    <n v="21205"/>
    <m/>
    <n v="0.35341666666666666"/>
    <x v="8"/>
    <m/>
    <x v="2"/>
    <x v="0"/>
    <n v="65250.369146507881"/>
    <n v="65250.369146507881"/>
  </r>
  <r>
    <x v="8"/>
    <x v="0"/>
    <n v="19009"/>
    <m/>
    <n v="0.31681666666666669"/>
    <x v="8"/>
    <m/>
    <x v="2"/>
    <x v="0"/>
    <n v="65250.369146507881"/>
    <n v="65250.369146507881"/>
  </r>
  <r>
    <x v="8"/>
    <x v="0"/>
    <n v="19952"/>
    <m/>
    <n v="0.33253333333333335"/>
    <x v="8"/>
    <m/>
    <x v="2"/>
    <x v="0"/>
    <n v="65250.369146507881"/>
    <n v="65250.369146507881"/>
  </r>
  <r>
    <x v="8"/>
    <x v="1"/>
    <n v="18968"/>
    <m/>
    <n v="0.31613333333333332"/>
    <x v="8"/>
    <m/>
    <x v="2"/>
    <x v="0"/>
    <n v="806009.36433134845"/>
    <n v="806009.36433134845"/>
  </r>
  <r>
    <x v="8"/>
    <x v="1"/>
    <n v="18080"/>
    <m/>
    <n v="0.30133333333333334"/>
    <x v="8"/>
    <m/>
    <x v="2"/>
    <x v="0"/>
    <n v="806009.36433134845"/>
    <n v="806009.36433134845"/>
  </r>
  <r>
    <x v="8"/>
    <x v="1"/>
    <n v="20879"/>
    <m/>
    <n v="0.34798333333333331"/>
    <x v="8"/>
    <m/>
    <x v="2"/>
    <x v="0"/>
    <n v="806009.36433134845"/>
    <n v="806009.36433134845"/>
  </r>
  <r>
    <x v="8"/>
    <x v="2"/>
    <n v="23046"/>
    <m/>
    <n v="0.3841"/>
    <x v="8"/>
    <m/>
    <x v="2"/>
    <x v="0"/>
    <n v="9595150.3719761819"/>
    <n v="9595150.3719761819"/>
  </r>
  <r>
    <x v="8"/>
    <x v="2"/>
    <n v="18912"/>
    <m/>
    <n v="0.31519999999999998"/>
    <x v="8"/>
    <m/>
    <x v="2"/>
    <x v="0"/>
    <n v="9595150.3719761819"/>
    <n v="9595150.3719761819"/>
  </r>
  <r>
    <x v="8"/>
    <x v="2"/>
    <n v="17946"/>
    <m/>
    <n v="0.29909999999999998"/>
    <x v="8"/>
    <m/>
    <x v="2"/>
    <x v="0"/>
    <n v="9595150.3719761819"/>
    <n v="9595150.3719761819"/>
  </r>
  <r>
    <x v="8"/>
    <x v="3"/>
    <n v="28974"/>
    <m/>
    <n v="0.4829"/>
    <x v="8"/>
    <m/>
    <x v="2"/>
    <x v="0"/>
    <n v="111302071.0063888"/>
    <n v="111302071.0063888"/>
  </r>
  <r>
    <x v="8"/>
    <x v="3"/>
    <n v="29995"/>
    <m/>
    <n v="0.49991666666666668"/>
    <x v="8"/>
    <m/>
    <x v="2"/>
    <x v="0"/>
    <n v="111302071.0063888"/>
    <n v="111302071.0063888"/>
  </r>
  <r>
    <x v="8"/>
    <x v="3"/>
    <n v="26919"/>
    <m/>
    <n v="0.44864999999999999"/>
    <x v="8"/>
    <m/>
    <x v="2"/>
    <x v="0"/>
    <n v="111302071.0063888"/>
    <n v="111302071.0063888"/>
  </r>
  <r>
    <x v="8"/>
    <x v="4"/>
    <n v="121235"/>
    <m/>
    <n v="2.0205833333333332"/>
    <x v="8"/>
    <m/>
    <x v="2"/>
    <x v="0"/>
    <n v="1266526382.9301577"/>
    <n v="1266526382.9301577"/>
  </r>
  <r>
    <x v="8"/>
    <x v="4"/>
    <n v="117228"/>
    <m/>
    <n v="1.9538"/>
    <x v="8"/>
    <m/>
    <x v="2"/>
    <x v="0"/>
    <n v="1266526382.9301577"/>
    <n v="1266526382.9301577"/>
  </r>
  <r>
    <x v="8"/>
    <x v="4"/>
    <n v="119265"/>
    <m/>
    <n v="1.9877499999999999"/>
    <x v="8"/>
    <m/>
    <x v="2"/>
    <x v="0"/>
    <n v="1266526382.9301577"/>
    <n v="1266526382.930157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x v="0"/>
    <n v="30172"/>
    <n v="65250"/>
    <n v="0.50286666666666668"/>
    <s v="A-1"/>
    <s v="Y"/>
  </r>
  <r>
    <x v="0"/>
    <x v="0"/>
    <n v="31094"/>
    <n v="65250"/>
    <n v="0.51823333333333332"/>
    <s v="A-1"/>
    <s v="Y"/>
  </r>
  <r>
    <x v="0"/>
    <x v="0"/>
    <n v="31297"/>
    <n v="65250"/>
    <n v="0.52161666666666662"/>
    <s v="A-1"/>
    <s v="Y"/>
  </r>
  <r>
    <x v="1"/>
    <x v="0"/>
    <n v="29315"/>
    <n v="65250"/>
    <n v="0.48858333333333331"/>
    <s v="A-2"/>
    <s v="Y"/>
  </r>
  <r>
    <x v="1"/>
    <x v="0"/>
    <n v="29549"/>
    <n v="65250"/>
    <n v="0.49248333333333333"/>
    <s v="A-2"/>
    <s v="Y"/>
  </r>
  <r>
    <x v="1"/>
    <x v="0"/>
    <n v="32396"/>
    <n v="65250"/>
    <n v="0.53993333333333338"/>
    <s v="A-2"/>
    <s v="Y"/>
  </r>
  <r>
    <x v="2"/>
    <x v="0"/>
    <n v="27238"/>
    <n v="65250"/>
    <n v="0.45396666666666668"/>
    <s v="A-3"/>
    <s v="Y"/>
  </r>
  <r>
    <x v="2"/>
    <x v="0"/>
    <n v="26223"/>
    <n v="65250"/>
    <n v="0.43704999999999999"/>
    <s v="A-3"/>
    <s v="Y"/>
  </r>
  <r>
    <x v="2"/>
    <x v="0"/>
    <n v="26221"/>
    <n v="65250"/>
    <n v="0.43701666666666666"/>
    <s v="A-3"/>
    <s v="Y"/>
  </r>
  <r>
    <x v="3"/>
    <x v="0"/>
    <n v="33041"/>
    <n v="65250"/>
    <n v="0.5506833333333333"/>
    <s v="B-1"/>
    <s v="Y"/>
  </r>
  <r>
    <x v="3"/>
    <x v="0"/>
    <n v="33068"/>
    <n v="65250"/>
    <n v="0.55113333333333336"/>
    <s v="B-1"/>
    <s v="Y"/>
  </r>
  <r>
    <x v="3"/>
    <x v="0"/>
    <n v="34848"/>
    <n v="65250"/>
    <n v="0.58079999999999998"/>
    <s v="B-1"/>
    <s v="Y"/>
  </r>
  <r>
    <x v="4"/>
    <x v="0"/>
    <n v="25422"/>
    <n v="65250"/>
    <n v="0.42370000000000002"/>
    <s v="B-2"/>
    <s v="Y"/>
  </r>
  <r>
    <x v="4"/>
    <x v="0"/>
    <n v="26401"/>
    <n v="65250"/>
    <n v="0.44001666666666667"/>
    <s v="B-2"/>
    <s v="Y"/>
  </r>
  <r>
    <x v="4"/>
    <x v="0"/>
    <n v="28436"/>
    <n v="65250"/>
    <n v="0.47393333333333332"/>
    <s v="B-2"/>
    <s v="Y"/>
  </r>
  <r>
    <x v="5"/>
    <x v="0"/>
    <n v="21142"/>
    <n v="65250"/>
    <n v="0.35236666666666666"/>
    <s v="B-3"/>
    <s v="Y"/>
  </r>
  <r>
    <x v="5"/>
    <x v="0"/>
    <n v="21160"/>
    <n v="65250"/>
    <n v="0.35266666666666668"/>
    <s v="B-3"/>
    <s v="Y"/>
  </r>
  <r>
    <x v="5"/>
    <x v="0"/>
    <n v="21192"/>
    <n v="65250"/>
    <n v="0.35320000000000001"/>
    <s v="B-3"/>
    <s v="Y"/>
  </r>
  <r>
    <x v="6"/>
    <x v="0"/>
    <n v="32336"/>
    <n v="65250"/>
    <n v="0.53893333333333338"/>
    <s v="C-1"/>
    <s v="Y"/>
  </r>
  <r>
    <x v="6"/>
    <x v="0"/>
    <n v="33123"/>
    <n v="65250"/>
    <n v="0.55205000000000004"/>
    <s v="C-1"/>
    <s v="Y"/>
  </r>
  <r>
    <x v="6"/>
    <x v="0"/>
    <n v="33302"/>
    <n v="65250"/>
    <n v="0.55503333333333338"/>
    <s v="C-1"/>
    <s v="Y"/>
  </r>
  <r>
    <x v="7"/>
    <x v="0"/>
    <n v="32753"/>
    <n v="65250"/>
    <n v="0.54588333333333339"/>
    <s v="C-2"/>
    <s v="Y"/>
  </r>
  <r>
    <x v="7"/>
    <x v="0"/>
    <n v="32731"/>
    <n v="65250"/>
    <n v="0.54551666666666665"/>
    <s v="C-2"/>
    <s v="Y"/>
  </r>
  <r>
    <x v="7"/>
    <x v="0"/>
    <n v="31834"/>
    <n v="65250"/>
    <n v="0.53056666666666663"/>
    <s v="C-2"/>
    <s v="Y"/>
  </r>
  <r>
    <x v="8"/>
    <x v="0"/>
    <n v="27338"/>
    <n v="65250"/>
    <n v="0.45563333333333333"/>
    <s v="C-3"/>
    <s v="Y"/>
  </r>
  <r>
    <x v="8"/>
    <x v="0"/>
    <n v="28414"/>
    <n v="65250"/>
    <n v="0.47356666666666669"/>
    <s v="C-3"/>
    <s v="Y"/>
  </r>
  <r>
    <x v="8"/>
    <x v="0"/>
    <n v="27351"/>
    <n v="65250"/>
    <n v="0.45584999999999998"/>
    <s v="C-3"/>
    <s v="Y"/>
  </r>
  <r>
    <x v="0"/>
    <x v="1"/>
    <n v="32121"/>
    <n v="806009"/>
    <n v="0.53534999999999999"/>
    <s v="A-1"/>
    <s v="Y"/>
  </r>
  <r>
    <x v="0"/>
    <x v="1"/>
    <n v="31990"/>
    <n v="806009"/>
    <n v="0.53316666666666668"/>
    <s v="A-1"/>
    <s v="Y"/>
  </r>
  <r>
    <x v="0"/>
    <x v="1"/>
    <n v="32030"/>
    <n v="806009"/>
    <n v="0.53383333333333338"/>
    <s v="A-1"/>
    <s v="Y"/>
  </r>
  <r>
    <x v="1"/>
    <x v="1"/>
    <n v="32512"/>
    <n v="806009"/>
    <n v="0.54186666666666672"/>
    <s v="A-2"/>
    <s v="Y"/>
  </r>
  <r>
    <x v="1"/>
    <x v="1"/>
    <n v="29435"/>
    <n v="806009"/>
    <n v="0.49058333333333332"/>
    <s v="A-2"/>
    <s v="Y"/>
  </r>
  <r>
    <x v="1"/>
    <x v="1"/>
    <n v="33397"/>
    <n v="806009"/>
    <n v="0.55661666666666665"/>
    <s v="A-2"/>
    <s v="Y"/>
  </r>
  <r>
    <x v="2"/>
    <x v="1"/>
    <n v="27257"/>
    <n v="806009"/>
    <n v="0.45428333333333332"/>
    <s v="A-3"/>
    <s v="Y"/>
  </r>
  <r>
    <x v="2"/>
    <x v="1"/>
    <n v="26171"/>
    <n v="806009"/>
    <n v="0.43618333333333331"/>
    <s v="A-3"/>
    <s v="Y"/>
  </r>
  <r>
    <x v="2"/>
    <x v="1"/>
    <n v="29211"/>
    <n v="806009"/>
    <n v="0.48685"/>
    <s v="A-3"/>
    <s v="Y"/>
  </r>
  <r>
    <x v="3"/>
    <x v="1"/>
    <n v="35147"/>
    <n v="806009"/>
    <n v="0.58578333333333332"/>
    <s v="B-1"/>
    <s v="Y"/>
  </r>
  <r>
    <x v="3"/>
    <x v="1"/>
    <n v="31982"/>
    <n v="806009"/>
    <n v="0.53303333333333336"/>
    <s v="B-1"/>
    <s v="Y"/>
  </r>
  <r>
    <x v="3"/>
    <x v="1"/>
    <n v="33020"/>
    <n v="806009"/>
    <n v="0.55033333333333334"/>
    <s v="B-1"/>
    <s v="Y"/>
  </r>
  <r>
    <x v="4"/>
    <x v="1"/>
    <n v="27399"/>
    <n v="806009"/>
    <n v="0.45665"/>
    <s v="B-2"/>
    <s v="Y"/>
  </r>
  <r>
    <x v="4"/>
    <x v="1"/>
    <n v="27338"/>
    <n v="806009"/>
    <n v="0.45563333333333333"/>
    <s v="B-2"/>
    <s v="Y"/>
  </r>
  <r>
    <x v="4"/>
    <x v="1"/>
    <n v="24329"/>
    <n v="806009"/>
    <n v="0.40548333333333331"/>
    <s v="B-2"/>
    <s v="Y"/>
  </r>
  <r>
    <x v="5"/>
    <x v="1"/>
    <n v="22195"/>
    <n v="806009"/>
    <n v="0.36991666666666667"/>
    <s v="B-3"/>
    <s v="Y"/>
  </r>
  <r>
    <x v="5"/>
    <x v="1"/>
    <n v="21268"/>
    <n v="806009"/>
    <n v="0.35446666666666665"/>
    <s v="B-3"/>
    <s v="Y"/>
  </r>
  <r>
    <x v="5"/>
    <x v="1"/>
    <n v="22183"/>
    <n v="806009"/>
    <n v="0.36971666666666669"/>
    <s v="B-3"/>
    <s v="Y"/>
  </r>
  <r>
    <x v="6"/>
    <x v="1"/>
    <n v="33701"/>
    <n v="806009"/>
    <n v="0.56168333333333331"/>
    <s v="C-1"/>
    <s v="Y"/>
  </r>
  <r>
    <x v="6"/>
    <x v="1"/>
    <n v="32149"/>
    <n v="806009"/>
    <n v="0.53581666666666672"/>
    <s v="C-1"/>
    <s v="Y"/>
  </r>
  <r>
    <x v="6"/>
    <x v="1"/>
    <n v="31993"/>
    <n v="806009"/>
    <n v="0.53321666666666667"/>
    <s v="C-1"/>
    <s v="Y"/>
  </r>
  <r>
    <x v="7"/>
    <x v="1"/>
    <n v="33130"/>
    <n v="806009"/>
    <n v="0.55216666666666669"/>
    <s v="C-2"/>
    <s v="Y"/>
  </r>
  <r>
    <x v="7"/>
    <x v="1"/>
    <n v="32867"/>
    <n v="806009"/>
    <n v="0.54778333333333329"/>
    <s v="C-2"/>
    <s v="Y"/>
  </r>
  <r>
    <x v="7"/>
    <x v="1"/>
    <n v="32806"/>
    <n v="806009"/>
    <n v="0.54676666666666662"/>
    <s v="C-2"/>
    <s v="Y"/>
  </r>
  <r>
    <x v="8"/>
    <x v="1"/>
    <n v="28265"/>
    <n v="806009"/>
    <n v="0.47108333333333335"/>
    <s v="C-3"/>
    <s v="Y"/>
  </r>
  <r>
    <x v="8"/>
    <x v="1"/>
    <n v="28243"/>
    <n v="806009"/>
    <n v="0.47071666666666667"/>
    <s v="C-3"/>
    <s v="Y"/>
  </r>
  <r>
    <x v="8"/>
    <x v="1"/>
    <n v="27281"/>
    <n v="806009"/>
    <n v="0.45468333333333333"/>
    <s v="C-3"/>
    <s v="Y"/>
  </r>
  <r>
    <x v="0"/>
    <x v="2"/>
    <n v="40074"/>
    <n v="9595150"/>
    <n v="0.66790000000000005"/>
    <s v="A-1"/>
    <s v="Y"/>
  </r>
  <r>
    <x v="0"/>
    <x v="2"/>
    <n v="42036"/>
    <n v="9595150"/>
    <n v="0.7006"/>
    <s v="A-1"/>
    <s v="Y"/>
  </r>
  <r>
    <x v="0"/>
    <x v="2"/>
    <n v="39978"/>
    <n v="9595150"/>
    <n v="0.6663"/>
    <s v="A-1"/>
    <s v="Y"/>
  </r>
  <r>
    <x v="1"/>
    <x v="2"/>
    <n v="36581"/>
    <n v="9595150"/>
    <n v="0.60968333333333335"/>
    <s v="A-2"/>
    <s v="Y"/>
  </r>
  <r>
    <x v="1"/>
    <x v="2"/>
    <n v="36651"/>
    <n v="9595150"/>
    <n v="0.61085"/>
    <s v="A-2"/>
    <s v="Y"/>
  </r>
  <r>
    <x v="1"/>
    <x v="2"/>
    <n v="41461"/>
    <n v="9595150"/>
    <n v="0.69101666666666661"/>
    <s v="A-2"/>
    <s v="Y"/>
  </r>
  <r>
    <x v="2"/>
    <x v="2"/>
    <n v="31213"/>
    <n v="9595150"/>
    <n v="0.52021666666666666"/>
    <s v="A-3"/>
    <s v="Y"/>
  </r>
  <r>
    <x v="2"/>
    <x v="2"/>
    <n v="32204"/>
    <n v="9595150"/>
    <n v="0.53673333333333328"/>
    <s v="A-3"/>
    <s v="Y"/>
  </r>
  <r>
    <x v="2"/>
    <x v="2"/>
    <n v="31403"/>
    <n v="9595150"/>
    <n v="0.52338333333333331"/>
    <s v="A-3"/>
    <s v="Y"/>
  </r>
  <r>
    <x v="3"/>
    <x v="2"/>
    <n v="37240"/>
    <n v="9595150"/>
    <n v="0.6206666666666667"/>
    <s v="B-1"/>
    <s v="Y"/>
  </r>
  <r>
    <x v="3"/>
    <x v="2"/>
    <n v="40769"/>
    <n v="9595150"/>
    <n v="0.67948333333333333"/>
    <s v="B-1"/>
    <s v="Y"/>
  </r>
  <r>
    <x v="3"/>
    <x v="2"/>
    <n v="38811"/>
    <n v="9595150"/>
    <n v="0.64685000000000004"/>
    <s v="B-1"/>
    <s v="Y"/>
  </r>
  <r>
    <x v="4"/>
    <x v="2"/>
    <n v="30328"/>
    <n v="9595150"/>
    <n v="0.50546666666666662"/>
    <s v="B-2"/>
    <s v="Y"/>
  </r>
  <r>
    <x v="4"/>
    <x v="2"/>
    <n v="31342"/>
    <n v="9595150"/>
    <n v="0.52236666666666665"/>
    <s v="B-2"/>
    <s v="Y"/>
  </r>
  <r>
    <x v="4"/>
    <x v="2"/>
    <n v="32605"/>
    <n v="9595150"/>
    <n v="0.54341666666666666"/>
    <s v="B-2"/>
    <s v="Y"/>
  </r>
  <r>
    <x v="5"/>
    <x v="2"/>
    <n v="23196"/>
    <n v="9595150"/>
    <n v="0.3866"/>
    <s v="B-3"/>
    <s v="Y"/>
  </r>
  <r>
    <x v="5"/>
    <x v="2"/>
    <n v="30768"/>
    <n v="9595150"/>
    <n v="0.51280000000000003"/>
    <s v="B-3"/>
    <s v="Y"/>
  </r>
  <r>
    <x v="5"/>
    <x v="2"/>
    <n v="23163"/>
    <n v="9595150"/>
    <n v="0.38605"/>
    <s v="B-3"/>
    <s v="Y"/>
  </r>
  <r>
    <x v="6"/>
    <x v="2"/>
    <n v="35440"/>
    <n v="9595150"/>
    <n v="0.59066666666666667"/>
    <s v="C-1"/>
    <s v="Y"/>
  </r>
  <r>
    <x v="6"/>
    <x v="2"/>
    <n v="37082"/>
    <n v="9595150"/>
    <n v="0.61803333333333332"/>
    <s v="C-1"/>
    <s v="Y"/>
  </r>
  <r>
    <x v="6"/>
    <x v="2"/>
    <n v="33947"/>
    <n v="9595150"/>
    <n v="0.5657833333333333"/>
    <s v="C-1"/>
    <s v="Y"/>
  </r>
  <r>
    <x v="7"/>
    <x v="2"/>
    <n v="34661"/>
    <n v="9595150"/>
    <n v="0.57768333333333333"/>
    <s v="C-2"/>
    <s v="Y"/>
  </r>
  <r>
    <x v="7"/>
    <x v="2"/>
    <n v="35775"/>
    <n v="9595150"/>
    <n v="0.59624999999999995"/>
    <s v="C-2"/>
    <s v="Y"/>
  </r>
  <r>
    <x v="7"/>
    <x v="2"/>
    <n v="35907"/>
    <n v="9595150"/>
    <n v="0.59845000000000004"/>
    <s v="C-2"/>
    <s v="Y"/>
  </r>
  <r>
    <x v="8"/>
    <x v="2"/>
    <n v="33424"/>
    <n v="9595150"/>
    <n v="0.55706666666666671"/>
    <s v="C-3"/>
    <s v="Y"/>
  </r>
  <r>
    <x v="8"/>
    <x v="2"/>
    <n v="32284"/>
    <n v="9595150"/>
    <n v="0.53806666666666669"/>
    <s v="C-3"/>
    <s v="Y"/>
  </r>
  <r>
    <x v="8"/>
    <x v="2"/>
    <n v="29249"/>
    <n v="9595150"/>
    <n v="0.48748333333333332"/>
    <s v="C-3"/>
    <s v="Y"/>
  </r>
  <r>
    <x v="0"/>
    <x v="3"/>
    <n v="127363"/>
    <n v="111302071"/>
    <n v="2.1227166666666668"/>
    <s v="A-1"/>
    <s v="Y"/>
  </r>
  <r>
    <x v="0"/>
    <x v="3"/>
    <n v="129410"/>
    <n v="111302071"/>
    <n v="2.1568333333333332"/>
    <s v="A-1"/>
    <s v="Y"/>
  </r>
  <r>
    <x v="0"/>
    <x v="3"/>
    <n v="129399"/>
    <n v="111302071"/>
    <n v="2.15665"/>
    <s v="A-1"/>
    <s v="Y"/>
  </r>
  <r>
    <x v="1"/>
    <x v="3"/>
    <n v="118704"/>
    <n v="111302071"/>
    <n v="1.9783999999999999"/>
    <s v="A-2"/>
    <s v="Y"/>
  </r>
  <r>
    <x v="1"/>
    <x v="3"/>
    <n v="117708"/>
    <n v="111302071"/>
    <n v="1.9618"/>
    <s v="A-2"/>
    <s v="Y"/>
  </r>
  <r>
    <x v="1"/>
    <x v="3"/>
    <n v="117653"/>
    <n v="111302071"/>
    <n v="1.9608833333333333"/>
    <s v="A-2"/>
    <s v="Y"/>
  </r>
  <r>
    <x v="2"/>
    <x v="3"/>
    <n v="76668"/>
    <n v="111302071"/>
    <n v="1.2778"/>
    <s v="A-3"/>
    <s v="Y"/>
  </r>
  <r>
    <x v="2"/>
    <x v="3"/>
    <n v="73321"/>
    <n v="111302071"/>
    <n v="1.2220166666666668"/>
    <s v="A-3"/>
    <s v="Y"/>
  </r>
  <r>
    <x v="2"/>
    <x v="3"/>
    <n v="76371"/>
    <n v="111302071"/>
    <n v="1.27285"/>
    <s v="A-3"/>
    <s v="Y"/>
  </r>
  <r>
    <x v="3"/>
    <x v="3"/>
    <n v="82129"/>
    <n v="111302071"/>
    <n v="1.3688166666666666"/>
    <s v="B-1"/>
    <s v="Y"/>
  </r>
  <r>
    <x v="3"/>
    <x v="3"/>
    <n v="82123"/>
    <n v="111302071"/>
    <n v="1.3687166666666666"/>
    <s v="B-1"/>
    <s v="Y"/>
  </r>
  <r>
    <x v="3"/>
    <x v="3"/>
    <n v="82141"/>
    <n v="111302071"/>
    <n v="1.3690166666666668"/>
    <s v="B-1"/>
    <s v="Y"/>
  </r>
  <r>
    <x v="4"/>
    <x v="3"/>
    <n v="76930"/>
    <n v="111302071"/>
    <n v="1.2821666666666667"/>
    <s v="B-2"/>
    <s v="Y"/>
  </r>
  <r>
    <x v="4"/>
    <x v="3"/>
    <n v="71573"/>
    <n v="111302071"/>
    <n v="1.1928833333333333"/>
    <s v="B-2"/>
    <s v="Y"/>
  </r>
  <r>
    <x v="4"/>
    <x v="3"/>
    <n v="73534"/>
    <n v="111302071"/>
    <n v="1.2255666666666667"/>
    <s v="B-2"/>
    <s v="Y"/>
  </r>
  <r>
    <x v="5"/>
    <x v="3"/>
    <n v="46218"/>
    <n v="111302071"/>
    <n v="0.77029999999999998"/>
    <s v="B-3"/>
    <s v="Y"/>
  </r>
  <r>
    <x v="5"/>
    <x v="3"/>
    <n v="52276"/>
    <n v="111302071"/>
    <n v="0.87126666666666663"/>
    <s v="B-3"/>
    <s v="Y"/>
  </r>
  <r>
    <x v="5"/>
    <x v="3"/>
    <n v="46234"/>
    <n v="111302071"/>
    <n v="0.77056666666666662"/>
    <s v="B-3"/>
    <s v="Y"/>
  </r>
  <r>
    <x v="6"/>
    <x v="3"/>
    <n v="58055"/>
    <n v="111302071"/>
    <n v="0.96758333333333335"/>
    <s v="C-1"/>
    <s v="Y"/>
  </r>
  <r>
    <x v="6"/>
    <x v="3"/>
    <n v="58425"/>
    <n v="111302071"/>
    <n v="0.97375"/>
    <s v="C-1"/>
    <s v="Y"/>
  </r>
  <r>
    <x v="6"/>
    <x v="3"/>
    <n v="55232"/>
    <n v="111302071"/>
    <n v="0.92053333333333331"/>
    <s v="C-1"/>
    <s v="Y"/>
  </r>
  <r>
    <x v="7"/>
    <x v="3"/>
    <n v="52743"/>
    <n v="111302071"/>
    <n v="0.87905"/>
    <s v="C-2"/>
    <s v="Y"/>
  </r>
  <r>
    <x v="7"/>
    <x v="3"/>
    <n v="54658"/>
    <n v="111302071"/>
    <n v="0.9109666666666667"/>
    <s v="C-2"/>
    <s v="Y"/>
  </r>
  <r>
    <x v="7"/>
    <x v="3"/>
    <n v="52921"/>
    <n v="111302071"/>
    <n v="0.88201666666666667"/>
    <s v="C-2"/>
    <s v="Y"/>
  </r>
  <r>
    <x v="8"/>
    <x v="3"/>
    <n v="41356"/>
    <n v="111302071"/>
    <n v="0.68926666666666669"/>
    <s v="C-3"/>
    <s v="Y"/>
  </r>
  <r>
    <x v="8"/>
    <x v="3"/>
    <n v="41270"/>
    <n v="111302071"/>
    <n v="0.6878333333333333"/>
    <s v="C-3"/>
    <s v="Y"/>
  </r>
  <r>
    <x v="8"/>
    <x v="3"/>
    <n v="40301"/>
    <n v="111302071"/>
    <n v="0.6716833333333333"/>
    <s v="C-3"/>
    <s v="Y"/>
  </r>
  <r>
    <x v="0"/>
    <x v="4"/>
    <n v="1118157"/>
    <n v="1266526382"/>
    <n v="18.635950000000001"/>
    <s v="A-1"/>
    <s v="Y"/>
  </r>
  <r>
    <x v="0"/>
    <x v="4"/>
    <n v="1206240"/>
    <n v="1266526382"/>
    <n v="20.103999999999999"/>
    <s v="A-1"/>
    <s v="Y"/>
  </r>
  <r>
    <x v="0"/>
    <x v="4"/>
    <n v="1202868"/>
    <n v="1266526382"/>
    <n v="20.047799999999999"/>
    <s v="A-1"/>
    <s v="Y"/>
  </r>
  <r>
    <x v="1"/>
    <x v="4"/>
    <n v="864747"/>
    <n v="1266526382"/>
    <n v="14.41245"/>
    <s v="A-2"/>
    <s v="Y"/>
  </r>
  <r>
    <x v="1"/>
    <x v="4"/>
    <n v="912884"/>
    <n v="1266526382"/>
    <n v="15.214733333333333"/>
    <s v="A-2"/>
    <s v="Y"/>
  </r>
  <r>
    <x v="1"/>
    <x v="4"/>
    <n v="877279"/>
    <n v="1266526382"/>
    <n v="14.621316666666667"/>
    <s v="A-2"/>
    <s v="Y"/>
  </r>
  <r>
    <x v="2"/>
    <x v="4"/>
    <n v="607756"/>
    <n v="1266526382"/>
    <n v="10.129266666666666"/>
    <s v="A-3"/>
    <s v="Y"/>
  </r>
  <r>
    <x v="2"/>
    <x v="4"/>
    <n v="650792"/>
    <n v="1266526382"/>
    <n v="10.846533333333333"/>
    <s v="A-3"/>
    <s v="Y"/>
  </r>
  <r>
    <x v="2"/>
    <x v="4"/>
    <n v="643757"/>
    <n v="1266526382"/>
    <n v="10.729283333333333"/>
    <s v="A-3"/>
    <s v="Y"/>
  </r>
  <r>
    <x v="3"/>
    <x v="4"/>
    <n v="622666"/>
    <n v="1266526382"/>
    <n v="10.377766666666666"/>
    <s v="B-1"/>
    <s v="Y"/>
  </r>
  <r>
    <x v="3"/>
    <x v="4"/>
    <n v="636534"/>
    <n v="1266526382"/>
    <n v="10.6089"/>
    <s v="B-1"/>
    <s v="Y"/>
  </r>
  <r>
    <x v="3"/>
    <x v="4"/>
    <n v="626818"/>
    <n v="1266526382"/>
    <n v="10.446966666666667"/>
    <s v="B-1"/>
    <s v="Y"/>
  </r>
  <r>
    <x v="4"/>
    <x v="4"/>
    <n v="506815"/>
    <n v="1266526382"/>
    <n v="8.4469166666666666"/>
    <s v="B-2"/>
    <s v="Y"/>
  </r>
  <r>
    <x v="4"/>
    <x v="4"/>
    <n v="588073"/>
    <n v="1266526382"/>
    <n v="9.8012166666666669"/>
    <s v="B-2"/>
    <s v="Y"/>
  </r>
  <r>
    <x v="4"/>
    <x v="4"/>
    <n v="600859"/>
    <n v="1266526382"/>
    <n v="10.014316666666666"/>
    <s v="B-2"/>
    <s v="Y"/>
  </r>
  <r>
    <x v="5"/>
    <x v="4"/>
    <n v="341118"/>
    <n v="1266526382"/>
    <n v="5.6852999999999998"/>
    <s v="B-3"/>
    <s v="Y"/>
  </r>
  <r>
    <x v="5"/>
    <x v="4"/>
    <n v="342183"/>
    <n v="1266526382"/>
    <n v="5.7030500000000002"/>
    <s v="B-3"/>
    <s v="Y"/>
  </r>
  <r>
    <x v="5"/>
    <x v="4"/>
    <n v="335077"/>
    <n v="1266526382"/>
    <n v="5.5846166666666663"/>
    <s v="B-3"/>
    <s v="Y"/>
  </r>
  <r>
    <x v="6"/>
    <x v="4"/>
    <n v="328138"/>
    <n v="1266526382"/>
    <n v="5.4689666666666668"/>
    <s v="C-1"/>
    <s v="Y"/>
  </r>
  <r>
    <x v="6"/>
    <x v="4"/>
    <n v="328984"/>
    <n v="1266526382"/>
    <n v="5.4830666666666668"/>
    <s v="C-1"/>
    <s v="Y"/>
  </r>
  <r>
    <x v="6"/>
    <x v="4"/>
    <n v="319010"/>
    <n v="1266526382"/>
    <n v="5.3168333333333333"/>
    <s v="C-1"/>
    <s v="Y"/>
  </r>
  <r>
    <x v="7"/>
    <x v="4"/>
    <n v="288372"/>
    <n v="1266526382"/>
    <n v="4.8061999999999996"/>
    <s v="C-2"/>
    <s v="Y"/>
  </r>
  <r>
    <x v="7"/>
    <x v="4"/>
    <n v="288239"/>
    <n v="1266526382"/>
    <n v="4.8039833333333331"/>
    <s v="C-2"/>
    <s v="Y"/>
  </r>
  <r>
    <x v="7"/>
    <x v="4"/>
    <n v="288516"/>
    <n v="1266526382"/>
    <n v="4.8086000000000002"/>
    <s v="C-2"/>
    <s v="Y"/>
  </r>
  <r>
    <x v="8"/>
    <x v="4"/>
    <n v="242386"/>
    <n v="1266526382"/>
    <n v="4.0397666666666669"/>
    <s v="C-3"/>
    <s v="Y"/>
  </r>
  <r>
    <x v="8"/>
    <x v="4"/>
    <n v="226158"/>
    <n v="1266526382"/>
    <n v="3.7692999999999999"/>
    <s v="C-3"/>
    <s v="Y"/>
  </r>
  <r>
    <x v="8"/>
    <x v="4"/>
    <n v="219994"/>
    <n v="1266526382"/>
    <n v="3.6665666666666668"/>
    <s v="C-3"/>
    <s v="Y"/>
  </r>
  <r>
    <x v="5"/>
    <x v="5"/>
    <n v="4723000"/>
    <n v="14200320557"/>
    <n v="78.716666666666669"/>
    <s v="B-3"/>
    <s v="Y"/>
  </r>
  <r>
    <x v="0"/>
    <x v="5"/>
    <m/>
    <m/>
    <n v="0"/>
    <s v="A-1"/>
    <s v="N"/>
  </r>
  <r>
    <x v="1"/>
    <x v="5"/>
    <m/>
    <m/>
    <n v="0"/>
    <s v="A-2"/>
    <s v="N"/>
  </r>
  <r>
    <x v="2"/>
    <x v="5"/>
    <m/>
    <m/>
    <n v="0"/>
    <s v="A-3"/>
    <s v="N"/>
  </r>
  <r>
    <x v="3"/>
    <x v="5"/>
    <m/>
    <m/>
    <n v="0"/>
    <s v="B-1"/>
    <s v="N"/>
  </r>
  <r>
    <x v="4"/>
    <x v="5"/>
    <m/>
    <m/>
    <n v="0"/>
    <s v="B-2"/>
    <s v="N"/>
  </r>
  <r>
    <x v="6"/>
    <x v="5"/>
    <n v="3771920"/>
    <n v="14200320557"/>
    <n v="62.865333333333332"/>
    <s v="C-1"/>
    <s v="Y"/>
  </r>
  <r>
    <x v="7"/>
    <x v="5"/>
    <n v="3338000"/>
    <n v="14200320557"/>
    <n v="55.633333333333333"/>
    <s v="C-2"/>
    <s v="Y"/>
  </r>
  <r>
    <x v="8"/>
    <x v="5"/>
    <n v="2520000"/>
    <n v="14200320557"/>
    <n v="42"/>
    <s v="C-3"/>
    <s v="Y"/>
  </r>
  <r>
    <x v="8"/>
    <x v="5"/>
    <n v="2288000"/>
    <n v="14200320557"/>
    <n v="38.133333333333333"/>
    <s v="C-3"/>
    <s v="Y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n v="44074"/>
    <n v="65250"/>
  </r>
  <r>
    <x v="0"/>
    <x v="1"/>
    <n v="39455"/>
    <n v="806009"/>
  </r>
  <r>
    <x v="0"/>
    <x v="2"/>
    <n v="48583"/>
    <n v="9595150"/>
  </r>
  <r>
    <x v="0"/>
    <x v="3"/>
    <n v="175041"/>
    <n v="111302071"/>
  </r>
  <r>
    <x v="0"/>
    <x v="0"/>
    <n v="37444"/>
    <n v="65250"/>
  </r>
  <r>
    <x v="0"/>
    <x v="1"/>
    <n v="39342"/>
    <n v="806009"/>
  </r>
  <r>
    <x v="0"/>
    <x v="2"/>
    <n v="49514"/>
    <n v="9595150"/>
  </r>
  <r>
    <x v="0"/>
    <x v="3"/>
    <n v="171084"/>
    <n v="111302071"/>
  </r>
  <r>
    <x v="0"/>
    <x v="4"/>
    <n v="1817002"/>
    <n v="1266526382"/>
  </r>
  <r>
    <x v="0"/>
    <x v="0"/>
    <n v="38322"/>
    <n v="65250"/>
  </r>
  <r>
    <x v="0"/>
    <x v="1"/>
    <n v="39316"/>
    <n v="806009"/>
  </r>
  <r>
    <x v="0"/>
    <x v="2"/>
    <n v="49246"/>
    <n v="9595150"/>
  </r>
  <r>
    <x v="0"/>
    <x v="3"/>
    <n v="174044"/>
    <n v="111302071"/>
  </r>
  <r>
    <x v="0"/>
    <x v="4"/>
    <n v="2655016"/>
    <n v="1266526382"/>
  </r>
  <r>
    <x v="1"/>
    <x v="0"/>
    <n v="40785"/>
    <n v="65250"/>
  </r>
  <r>
    <x v="1"/>
    <x v="1"/>
    <n v="35714"/>
    <n v="806009"/>
  </r>
  <r>
    <x v="1"/>
    <x v="2"/>
    <n v="39732"/>
    <n v="9595150"/>
  </r>
  <r>
    <x v="1"/>
    <x v="3"/>
    <n v="97028"/>
    <n v="111302071"/>
  </r>
  <r>
    <x v="1"/>
    <x v="4"/>
    <n v="794982"/>
    <n v="1266526382"/>
  </r>
  <r>
    <x v="1"/>
    <x v="0"/>
    <n v="36636"/>
    <n v="65250"/>
  </r>
  <r>
    <x v="1"/>
    <x v="1"/>
    <n v="33674"/>
    <n v="806009"/>
  </r>
  <r>
    <x v="1"/>
    <x v="2"/>
    <n v="39627"/>
    <n v="9595150"/>
  </r>
  <r>
    <x v="1"/>
    <x v="3"/>
    <n v="93833"/>
    <n v="111302071"/>
  </r>
  <r>
    <x v="1"/>
    <x v="4"/>
    <n v="775861"/>
    <n v="1266526382"/>
  </r>
  <r>
    <x v="1"/>
    <x v="0"/>
    <n v="36864"/>
    <n v="65250"/>
  </r>
  <r>
    <x v="1"/>
    <x v="1"/>
    <n v="35945"/>
    <n v="806009"/>
  </r>
  <r>
    <x v="1"/>
    <x v="2"/>
    <n v="42024"/>
    <n v="9595150"/>
  </r>
  <r>
    <x v="1"/>
    <x v="3"/>
    <n v="98536"/>
    <n v="111302071"/>
  </r>
  <r>
    <x v="1"/>
    <x v="4"/>
    <n v="844784"/>
    <n v="12665263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019C1-4DE0-8648-A54D-04ABB74DC85C}" name="TablaDinámica1" cacheId="9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D10" firstHeaderRow="1" firstDataRow="2" firstDataCol="1"/>
  <pivotFields count="4">
    <pivotField axis="axisCol" showAll="0">
      <items count="3">
        <item x="1"/>
        <item x="0"/>
        <item t="default"/>
      </items>
    </pivotField>
    <pivotField axis="axisRow" numFmtId="41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Promedio de Tiempo (ms)" fld="2" subtotal="average" baseField="0" baseItem="0"/>
  </dataFields>
  <formats count="1">
    <format dxfId="22">
      <pivotArea collapsedLevelsAreSubtotals="1" fieldPosition="0">
        <references count="1">
          <reference field="1" count="0"/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41ADF7-F966-804E-93CB-729FCECAED9D}" name="TablaDinámica2" cacheId="9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51:D57" firstHeaderRow="1" firstDataRow="2" firstDataCol="1" rowPageCount="1" colPageCount="1"/>
  <pivotFields count="11">
    <pivotField axis="axisPage" multipleItemSelectionAllowed="1" showAll="0" defaultSubtotal="0">
      <items count="9">
        <item x="3"/>
        <item h="1" x="4"/>
        <item h="1" x="5"/>
        <item h="1" x="6"/>
        <item h="1" x="7"/>
        <item h="1" x="8"/>
        <item h="1" x="0"/>
        <item h="1" x="1"/>
        <item h="1" x="2"/>
      </items>
    </pivotField>
    <pivotField axis="axisRow" numFmtId="41" showAll="0" defaultSubtotal="0">
      <items count="6">
        <item x="0"/>
        <item x="1"/>
        <item x="2"/>
        <item x="3"/>
        <item x="4"/>
        <item h="1" x="5"/>
      </items>
    </pivotField>
    <pivotField showAll="0" defaultSubtotal="0"/>
    <pivotField dataField="1" showAll="0" defaultSubtotal="0"/>
    <pivotField numFmtId="2"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  <pivotField showAll="0" defaultSubtotal="0"/>
    <pivotField numFmtId="41" showAll="0" defaultSubtotal="0"/>
    <pivotField numFmtId="41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7"/>
  </colFields>
  <colItems count="3">
    <i>
      <x/>
    </i>
    <i>
      <x v="1"/>
    </i>
    <i>
      <x v="2"/>
    </i>
  </colItems>
  <pageFields count="1">
    <pageField fld="0" hier="-1"/>
  </pageFields>
  <dataFields count="1">
    <dataField name="Promedio de Aristas generadas" fld="3" subtotal="average" baseField="0" baseItem="0" numFmtId="41"/>
  </dataFields>
  <formats count="2">
    <format dxfId="7">
      <pivotArea outline="0" collapsedLevelsAreSubtotals="1" fieldPosition="0"/>
    </format>
    <format dxfId="6">
      <pivotArea collapsedLevelsAreSubtotals="1" fieldPosition="0">
        <references count="2">
          <reference field="1" count="1">
            <x v="4"/>
          </reference>
          <reference field="7" count="1" selected="0">
            <x v="1"/>
          </reference>
        </references>
      </pivotArea>
    </format>
  </formats>
  <conditionalFormats count="6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0"/>
            </reference>
            <reference field="7" count="1" selected="0">
              <x v="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3A207-6244-F947-9830-AFF30CF38009}" name="TablaDinámica1" cacheId="9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>
  <location ref="A4:AB11" firstHeaderRow="1" firstDataRow="3" firstDataCol="1" rowPageCount="1" colPageCount="1"/>
  <pivotFields count="11">
    <pivotField showAll="0" defaultSubtotal="0"/>
    <pivotField axis="axisRow" numFmtId="41" showAll="0" defaultSubtotal="0">
      <items count="6">
        <item x="0"/>
        <item x="1"/>
        <item x="2"/>
        <item x="3"/>
        <item x="4"/>
        <item h="1" x="5"/>
      </items>
    </pivotField>
    <pivotField dataField="1" showAll="0" defaultSubtotal="0"/>
    <pivotField showAll="0" defaultSubtotal="0"/>
    <pivotField numFmtId="2"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defaultSubtotal="0"/>
    <pivotField axis="axisCol" showAll="0" sortType="ascending" defaultSubtotal="0">
      <items count="3">
        <item x="0"/>
        <item x="1"/>
        <item x="2"/>
      </items>
    </pivotField>
    <pivotField axis="axisPage" multipleItemSelectionAllowed="1" showAll="0" defaultSubtotal="0">
      <items count="2">
        <item h="1" x="1"/>
        <item x="0"/>
      </items>
    </pivotField>
    <pivotField numFmtId="41" subtotalTop="0" showAll="0" defaultSubtotal="0"/>
    <pivotField numFmtId="41" subtotalTop="0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7"/>
    <field x="5"/>
  </colFields>
  <colItems count="27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colItems>
  <pageFields count="1">
    <pageField fld="8" hier="-1"/>
  </pageFields>
  <dataFields count="1">
    <dataField name="Promedio de Tiempo (ms)" fld="2" subtotal="average" baseField="0" baseItem="0" numFmtId="41"/>
  </dataFields>
  <formats count="2">
    <format dxfId="21">
      <pivotArea collapsedLevelsAreSubtotals="1" fieldPosition="0">
        <references count="3">
          <reference field="1" count="1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format>
    <format dxfId="20">
      <pivotArea outline="0" collapsedLevelsAreSubtotals="1" fieldPosition="0"/>
    </format>
  </formats>
  <chartFormats count="2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7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0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5"/>
          </reference>
          <reference field="7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0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6"/>
          </reference>
          <reference field="7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7" count="1" selected="0">
            <x v="0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7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7"/>
          </reference>
          <reference field="7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7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7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8"/>
          </reference>
          <reference field="7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26075-3481-534B-BCA4-C234F9370EF6}" name="TablaDinámica4" cacheId="9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>
  <location ref="A31:D38" firstHeaderRow="1" firstDataRow="2" firstDataCol="1"/>
  <pivotFields count="7">
    <pivotField axis="axisCol" showAll="0" defaultSubtotal="0">
      <items count="9">
        <item h="1" x="3"/>
        <item h="1" x="4"/>
        <item h="1" x="5"/>
        <item x="6"/>
        <item x="7"/>
        <item x="8"/>
        <item h="1" x="0"/>
        <item h="1" x="1"/>
        <item h="1" x="2"/>
      </items>
    </pivotField>
    <pivotField axis="axisRow" numFmtId="41" showAll="0" defaultSubtotal="0">
      <items count="6">
        <item x="0"/>
        <item x="1"/>
        <item x="2"/>
        <item x="3"/>
        <item x="4"/>
        <item x="5"/>
      </items>
    </pivotField>
    <pivotField dataField="1" numFmtId="41" showAll="0" defaultSubtotal="0"/>
    <pivotField showAll="0" defaultSubtotal="0"/>
    <pivotField numFmtId="2" showAll="0" defaultSubtotal="0"/>
    <pivotField subtotalTop="0" showAll="0" defaultSubtotal="0"/>
    <pivotField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 v="3"/>
    </i>
    <i>
      <x v="4"/>
    </i>
    <i>
      <x v="5"/>
    </i>
  </colItems>
  <dataFields count="1">
    <dataField name="Promedio de Tiempo (ms)" fld="2" subtotal="average" baseField="0" baseItem="0" numFmtId="41"/>
  </dataFields>
  <formats count="1">
    <format dxfId="9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810BB-C7FB-6F45-B392-EBD390B79158}" name="TablaDinámica3" cacheId="9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>
  <location ref="A3:J10" firstHeaderRow="1" firstDataRow="2" firstDataCol="1"/>
  <pivotFields count="7">
    <pivotField axis="axisCol" showAll="0" sortType="ascending" defaultSubtotal="0">
      <items count="9">
        <item x="3"/>
        <item x="4"/>
        <item x="5"/>
        <item x="6"/>
        <item x="7"/>
        <item x="8"/>
        <item x="0"/>
        <item x="1"/>
        <item x="2"/>
      </items>
    </pivotField>
    <pivotField axis="axisRow" numFmtId="41" showAll="0" defaultSubtotal="0">
      <items count="6">
        <item x="0"/>
        <item x="1"/>
        <item x="2"/>
        <item x="3"/>
        <item x="4"/>
        <item x="5"/>
      </items>
    </pivotField>
    <pivotField dataField="1" numFmtId="41" showAll="0" defaultSubtotal="0"/>
    <pivotField showAll="0" defaultSubtotal="0"/>
    <pivotField numFmtId="2" showAll="0" defaultSubtotal="0"/>
    <pivotField subtotalTop="0" showAll="0" defaultSubtotal="0"/>
    <pivotField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Promedio de Tiempo (ms)" fld="2" subtotal="average" baseField="0" baseItem="0" numFmtId="41"/>
  </dataFields>
  <formats count="1">
    <format dxfId="10">
      <pivotArea outline="0" collapsedLevelsAreSubtotals="1" fieldPosition="0"/>
    </format>
  </format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63214-D8C9-3843-9304-77B98DEDFCBE}" name="TablaDinámica5" cacheId="9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>
  <location ref="A49:D56" firstHeaderRow="1" firstDataRow="2" firstDataCol="1"/>
  <pivotFields count="7">
    <pivotField axis="axisCol" showAll="0" sortType="ascending" defaultSubtotal="0">
      <items count="9">
        <item h="1" x="3"/>
        <item h="1" x="4"/>
        <item x="5"/>
        <item h="1" x="6"/>
        <item h="1" x="7"/>
        <item x="8"/>
        <item h="1" x="0"/>
        <item h="1" x="1"/>
        <item x="2"/>
      </items>
    </pivotField>
    <pivotField axis="axisRow" numFmtId="41" showAll="0" defaultSubtotal="0">
      <items count="6">
        <item x="0"/>
        <item x="1"/>
        <item x="2"/>
        <item x="3"/>
        <item x="4"/>
        <item x="5"/>
      </items>
    </pivotField>
    <pivotField dataField="1" numFmtId="41" showAll="0" defaultSubtotal="0"/>
    <pivotField showAll="0" defaultSubtotal="0"/>
    <pivotField numFmtId="2" showAll="0" defaultSubtotal="0"/>
    <pivotField subtotalTop="0" showAll="0" defaultSubtotal="0"/>
    <pivotField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0"/>
  </colFields>
  <colItems count="3">
    <i>
      <x v="2"/>
    </i>
    <i>
      <x v="5"/>
    </i>
    <i>
      <x v="8"/>
    </i>
  </colItems>
  <dataFields count="1">
    <dataField name="Promedio de Tiempo (ms)" fld="2" subtotal="average" baseField="0" baseItem="0" numFmtId="41"/>
  </dataFields>
  <formats count="1">
    <format dxfId="11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EE0CE9-B65B-7346-A187-E0FE9B84149B}" name="Tabla2" displayName="Tabla2" ref="A1:J412" totalsRowShown="0" headerRowDxfId="19" headerRowBorderDxfId="18" tableBorderDxfId="17">
  <autoFilter ref="A1:J412" xr:uid="{7EADEFD8-029C-384E-B00A-62B5D0C04DA3}"/>
  <sortState xmlns:xlrd2="http://schemas.microsoft.com/office/spreadsheetml/2017/richdata2" ref="A2:J412">
    <sortCondition ref="H1:H412"/>
  </sortState>
  <tableColumns count="10">
    <tableColumn id="1" xr3:uid="{268216FC-8DF4-0346-AE36-6A58FFCD5C40}" name="Cluster"/>
    <tableColumn id="2" xr3:uid="{5434E4BA-EF38-BC4C-A426-44B2B5D09DB5}" name="N" dataCellStyle="Millares [0]"/>
    <tableColumn id="3" xr3:uid="{430769B2-6DF2-D845-9D77-51039D1F2F63}" name="Tiempo (ms)" dataCellStyle="Millares [0]"/>
    <tableColumn id="4" xr3:uid="{2EC86A5C-6591-F147-9E7F-1B4E90EDB673}" name="Aristas generadas" dataCellStyle="Millares [0]"/>
    <tableColumn id="5" xr3:uid="{A5E8990F-6377-9E4C-9733-ED72324DC95C}" name="Tiempo (min)" dataDxfId="16" dataCellStyle="Millares [0]">
      <calculatedColumnFormula>Tabla2[[#This Row],[Tiempo (ms)]]/60000</calculatedColumnFormula>
    </tableColumn>
    <tableColumn id="6" xr3:uid="{C16EA380-52A2-6444-9977-B8BA3BD9C1A2}" name="ID-Cluster" dataCellStyle="Millares [0]"/>
    <tableColumn id="7" xr3:uid="{8B2CAB9F-3FEE-BC41-BDBE-73B1C7C9F8D7}" name="Comentarios" dataCellStyle="Millares [0]"/>
    <tableColumn id="8" xr3:uid="{7313D6BD-B597-9840-BF28-FF71A5E77398}" name="Algoritmo" dataCellStyle="Millares [0]"/>
    <tableColumn id="9" xr3:uid="{F127AC42-C7FA-F046-931A-697F2F05164C}" name="Correcto?" dataCellStyle="Millares [0]"/>
    <tableColumn id="10" xr3:uid="{B8831400-2002-7B4D-854A-D216B1E54145}" name="Aristas esperadas" dataDxfId="8" dataCellStyle="Millares [0]">
      <calculatedColumnFormula>2/3*Tabla2[[#This Row],[N]]*LN(Tabla2[[#This Row],[N]])+0.38481*Tabla2[[#This Row],[N]]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6320B7-4CE0-024E-BB68-61E5401D3AF0}" name="Tabla24" displayName="Tabla24" ref="A1:G146" totalsRowShown="0" headerRowDxfId="15" headerRowBorderDxfId="14" tableBorderDxfId="13">
  <autoFilter ref="A1:G146" xr:uid="{7EADEFD8-029C-384E-B00A-62B5D0C04DA3}"/>
  <sortState xmlns:xlrd2="http://schemas.microsoft.com/office/spreadsheetml/2017/richdata2" ref="A2:F145">
    <sortCondition ref="D1:D145"/>
  </sortState>
  <tableColumns count="7">
    <tableColumn id="1" xr3:uid="{03EAE41A-D612-734C-BA79-A84DCF86994D}" name="Cluster"/>
    <tableColumn id="2" xr3:uid="{509989BD-17AA-E240-87A1-A5F67CAD1980}" name="N" dataCellStyle="Millares [0]"/>
    <tableColumn id="3" xr3:uid="{5DA5DC52-0482-CD4A-ACB5-4292BAEFECF3}" name="Tiempo (ms)" dataCellStyle="Millares [0]"/>
    <tableColumn id="4" xr3:uid="{C2686A8D-C2E2-9142-8571-EDD609CF6759}" name="Aristas generadas" dataCellStyle="Millares [0]"/>
    <tableColumn id="5" xr3:uid="{3F65C978-7A47-1243-9EDE-0C0B165CCC32}" name="Tiempo (min)" dataDxfId="12" dataCellStyle="Millares [0]">
      <calculatedColumnFormula>Tabla24[[#This Row],[Tiempo (ms)]]/60000</calculatedColumnFormula>
    </tableColumn>
    <tableColumn id="6" xr3:uid="{B9C296D0-F38B-ED49-A5BE-9916F99D9C2A}" name="ID-Cluster" dataCellStyle="Millares [0]"/>
    <tableColumn id="7" xr3:uid="{3F059AA8-24CC-D341-A11F-A000162CE98F}" name="Correcto?" dataCellStyle="Millares [0]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5579-C854-C34B-89D8-3A07AC305992}">
  <dimension ref="A3:H12"/>
  <sheetViews>
    <sheetView workbookViewId="0">
      <selection activeCell="C7" sqref="C7"/>
    </sheetView>
  </sheetViews>
  <sheetFormatPr baseColWidth="10" defaultRowHeight="16" x14ac:dyDescent="0.2"/>
  <cols>
    <col min="1" max="1" width="22.83203125" bestFit="1" customWidth="1"/>
    <col min="2" max="2" width="21.5" bestFit="1" customWidth="1"/>
    <col min="3" max="5" width="12.1640625" bestFit="1" customWidth="1"/>
    <col min="6" max="6" width="12.5" bestFit="1" customWidth="1"/>
    <col min="7" max="7" width="13.33203125" bestFit="1" customWidth="1"/>
  </cols>
  <sheetData>
    <row r="3" spans="1:8" x14ac:dyDescent="0.2">
      <c r="A3" s="2" t="s">
        <v>10</v>
      </c>
      <c r="B3" s="2" t="s">
        <v>7</v>
      </c>
    </row>
    <row r="4" spans="1:8" x14ac:dyDescent="0.2">
      <c r="A4" s="2" t="s">
        <v>9</v>
      </c>
      <c r="B4" t="s">
        <v>5</v>
      </c>
      <c r="C4" t="s">
        <v>4</v>
      </c>
      <c r="D4" t="s">
        <v>8</v>
      </c>
    </row>
    <row r="5" spans="1:8" x14ac:dyDescent="0.2">
      <c r="A5" s="4">
        <v>10000</v>
      </c>
      <c r="B5" s="6">
        <v>38095</v>
      </c>
      <c r="C5" s="6">
        <v>39946.666666666664</v>
      </c>
      <c r="D5" s="6">
        <v>39020.833333333336</v>
      </c>
    </row>
    <row r="6" spans="1:8" x14ac:dyDescent="0.2">
      <c r="A6" s="4">
        <v>100000</v>
      </c>
      <c r="B6" s="6">
        <v>35111</v>
      </c>
      <c r="C6" s="6">
        <v>39371</v>
      </c>
      <c r="D6" s="6">
        <v>37241</v>
      </c>
      <c r="G6" s="5"/>
      <c r="H6" s="5"/>
    </row>
    <row r="7" spans="1:8" x14ac:dyDescent="0.2">
      <c r="A7" s="4">
        <v>1000000</v>
      </c>
      <c r="B7" s="6">
        <v>40461</v>
      </c>
      <c r="C7" s="6">
        <v>49114.333333333336</v>
      </c>
      <c r="D7" s="6">
        <v>44787.666666666664</v>
      </c>
    </row>
    <row r="8" spans="1:8" x14ac:dyDescent="0.2">
      <c r="A8" s="4">
        <v>10000000</v>
      </c>
      <c r="B8" s="6">
        <v>96465.666666666672</v>
      </c>
      <c r="C8" s="6">
        <v>173389.66666666666</v>
      </c>
      <c r="D8" s="6">
        <v>134927.66666666666</v>
      </c>
    </row>
    <row r="9" spans="1:8" x14ac:dyDescent="0.2">
      <c r="A9" s="4">
        <v>100000000</v>
      </c>
      <c r="B9" s="6">
        <v>805209</v>
      </c>
      <c r="C9" s="6">
        <v>2236009</v>
      </c>
      <c r="D9" s="6">
        <v>1377529</v>
      </c>
      <c r="G9" s="7"/>
    </row>
    <row r="10" spans="1:8" x14ac:dyDescent="0.2">
      <c r="A10" s="4" t="s">
        <v>8</v>
      </c>
      <c r="B10" s="3">
        <v>203068.33333333334</v>
      </c>
      <c r="C10" s="3">
        <v>384105.92857142858</v>
      </c>
      <c r="D10" s="3">
        <v>290465.79310344829</v>
      </c>
    </row>
    <row r="12" spans="1:8" x14ac:dyDescent="0.2">
      <c r="B12" s="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C315-E858-4242-B413-88476A4F5810}">
  <dimension ref="A2:AL74"/>
  <sheetViews>
    <sheetView workbookViewId="0">
      <selection activeCell="G55" sqref="G55"/>
    </sheetView>
  </sheetViews>
  <sheetFormatPr baseColWidth="10" defaultRowHeight="16" x14ac:dyDescent="0.2"/>
  <cols>
    <col min="1" max="1" width="22.83203125" bestFit="1" customWidth="1"/>
    <col min="2" max="2" width="21.5" style="1" bestFit="1" customWidth="1"/>
    <col min="3" max="3" width="12.5" style="1" bestFit="1" customWidth="1"/>
    <col min="4" max="4" width="14" style="1" bestFit="1" customWidth="1"/>
    <col min="5" max="10" width="9" style="1" bestFit="1" customWidth="1"/>
    <col min="11" max="11" width="10" style="1" bestFit="1" customWidth="1"/>
    <col min="12" max="15" width="9" style="1" bestFit="1" customWidth="1"/>
    <col min="16" max="16" width="8" style="1" bestFit="1" customWidth="1"/>
    <col min="17" max="17" width="9" style="1" bestFit="1" customWidth="1"/>
    <col min="18" max="19" width="8" style="1" bestFit="1" customWidth="1"/>
    <col min="20" max="28" width="9" style="1" bestFit="1" customWidth="1"/>
    <col min="29" max="29" width="12.1640625" style="1" bestFit="1" customWidth="1"/>
    <col min="30" max="30" width="10.5" style="1" bestFit="1" customWidth="1"/>
    <col min="31" max="31" width="9.1640625" style="1" bestFit="1" customWidth="1"/>
    <col min="32" max="32" width="9" style="1" bestFit="1" customWidth="1"/>
    <col min="33" max="34" width="10.5" style="1" bestFit="1" customWidth="1"/>
    <col min="35" max="35" width="9.1640625" style="1" bestFit="1" customWidth="1"/>
    <col min="36" max="36" width="9" style="1" bestFit="1" customWidth="1"/>
    <col min="37" max="37" width="10.5" style="1" bestFit="1" customWidth="1"/>
    <col min="38" max="38" width="13.33203125" style="1" bestFit="1" customWidth="1"/>
  </cols>
  <sheetData>
    <row r="2" spans="1:38" x14ac:dyDescent="0.2">
      <c r="A2" s="2" t="s">
        <v>42</v>
      </c>
      <c r="B2" t="s">
        <v>43</v>
      </c>
    </row>
    <row r="4" spans="1:38" x14ac:dyDescent="0.2">
      <c r="A4" s="2" t="s">
        <v>10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x14ac:dyDescent="0.2">
      <c r="B5" t="s">
        <v>38</v>
      </c>
      <c r="C5"/>
      <c r="D5"/>
      <c r="E5"/>
      <c r="F5"/>
      <c r="G5"/>
      <c r="H5"/>
      <c r="I5"/>
      <c r="J5"/>
      <c r="K5" t="s">
        <v>39</v>
      </c>
      <c r="L5"/>
      <c r="M5"/>
      <c r="N5"/>
      <c r="O5"/>
      <c r="P5"/>
      <c r="Q5"/>
      <c r="R5"/>
      <c r="S5"/>
      <c r="T5" t="s">
        <v>36</v>
      </c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x14ac:dyDescent="0.2">
      <c r="A6" s="2" t="s">
        <v>9</v>
      </c>
      <c r="B6" t="s">
        <v>29</v>
      </c>
      <c r="C6" t="s">
        <v>30</v>
      </c>
      <c r="D6" t="s">
        <v>31</v>
      </c>
      <c r="E6" t="s">
        <v>24</v>
      </c>
      <c r="F6" t="s">
        <v>25</v>
      </c>
      <c r="G6" t="s">
        <v>26</v>
      </c>
      <c r="H6" t="s">
        <v>23</v>
      </c>
      <c r="I6" t="s">
        <v>27</v>
      </c>
      <c r="J6" t="s">
        <v>28</v>
      </c>
      <c r="K6" t="s">
        <v>29</v>
      </c>
      <c r="L6" t="s">
        <v>30</v>
      </c>
      <c r="M6" t="s">
        <v>31</v>
      </c>
      <c r="N6" t="s">
        <v>24</v>
      </c>
      <c r="O6" t="s">
        <v>25</v>
      </c>
      <c r="P6" t="s">
        <v>26</v>
      </c>
      <c r="Q6" t="s">
        <v>23</v>
      </c>
      <c r="R6" t="s">
        <v>27</v>
      </c>
      <c r="S6" t="s">
        <v>28</v>
      </c>
      <c r="T6" t="s">
        <v>29</v>
      </c>
      <c r="U6" t="s">
        <v>30</v>
      </c>
      <c r="V6" t="s">
        <v>31</v>
      </c>
      <c r="W6" t="s">
        <v>24</v>
      </c>
      <c r="X6" t="s">
        <v>25</v>
      </c>
      <c r="Y6" t="s">
        <v>26</v>
      </c>
      <c r="Z6" t="s">
        <v>23</v>
      </c>
      <c r="AA6" t="s">
        <v>27</v>
      </c>
      <c r="AB6" t="s">
        <v>28</v>
      </c>
      <c r="AC6"/>
      <c r="AD6"/>
      <c r="AE6"/>
      <c r="AF6"/>
      <c r="AG6"/>
      <c r="AH6"/>
      <c r="AI6"/>
      <c r="AJ6"/>
      <c r="AK6"/>
      <c r="AL6"/>
    </row>
    <row r="7" spans="1:38" x14ac:dyDescent="0.2">
      <c r="A7" s="4">
        <v>10000</v>
      </c>
      <c r="B7" s="6">
        <v>31445</v>
      </c>
      <c r="C7" s="6">
        <v>30239</v>
      </c>
      <c r="D7" s="6">
        <v>27263.5</v>
      </c>
      <c r="E7" s="6">
        <v>32541.666666666668</v>
      </c>
      <c r="F7" s="6">
        <v>32208.666666666668</v>
      </c>
      <c r="G7" s="6">
        <v>28682.666666666668</v>
      </c>
      <c r="H7" s="6">
        <v>35279</v>
      </c>
      <c r="I7" s="6">
        <v>33056.333333333336</v>
      </c>
      <c r="J7" s="6">
        <v>28682.666666666668</v>
      </c>
      <c r="K7" s="6">
        <v>26617.333333333332</v>
      </c>
      <c r="L7" s="6">
        <v>21002.666666666668</v>
      </c>
      <c r="M7" s="6">
        <v>15922.333333333334</v>
      </c>
      <c r="N7" s="6">
        <v>32213.666666666668</v>
      </c>
      <c r="O7" s="6">
        <v>26366.666666666668</v>
      </c>
      <c r="P7" s="6">
        <v>17621</v>
      </c>
      <c r="Q7" s="6">
        <v>31562.666666666668</v>
      </c>
      <c r="R7" s="6">
        <v>26200.666666666668</v>
      </c>
      <c r="S7" s="6">
        <v>19281.333333333332</v>
      </c>
      <c r="T7" s="6">
        <v>31065</v>
      </c>
      <c r="U7" s="6">
        <v>18759</v>
      </c>
      <c r="V7" s="6">
        <v>16496.666666666668</v>
      </c>
      <c r="W7" s="6">
        <v>33721.666666666664</v>
      </c>
      <c r="X7" s="6">
        <v>23995</v>
      </c>
      <c r="Y7" s="6">
        <v>18092.333333333332</v>
      </c>
      <c r="Z7" s="6">
        <v>29699.333333333332</v>
      </c>
      <c r="AA7" s="6">
        <v>28588</v>
      </c>
      <c r="AB7" s="6">
        <v>20055.333333333332</v>
      </c>
      <c r="AC7"/>
      <c r="AD7"/>
      <c r="AE7"/>
      <c r="AF7"/>
      <c r="AG7"/>
      <c r="AH7"/>
      <c r="AI7"/>
      <c r="AJ7"/>
      <c r="AK7"/>
      <c r="AL7"/>
    </row>
    <row r="8" spans="1:38" x14ac:dyDescent="0.2">
      <c r="A8" s="4">
        <v>100000</v>
      </c>
      <c r="B8" s="6">
        <v>32768.333333333336</v>
      </c>
      <c r="C8" s="6">
        <v>32724.333333333332</v>
      </c>
      <c r="D8" s="6">
        <v>27286.5</v>
      </c>
      <c r="E8" s="6">
        <v>32833</v>
      </c>
      <c r="F8" s="6">
        <v>33239.666666666664</v>
      </c>
      <c r="G8" s="6">
        <v>29702.666666666668</v>
      </c>
      <c r="H8" s="6">
        <v>34668.333333333336</v>
      </c>
      <c r="I8" s="6">
        <v>33933.666666666664</v>
      </c>
      <c r="J8" s="6">
        <v>28919.333333333332</v>
      </c>
      <c r="K8" s="6">
        <v>26626</v>
      </c>
      <c r="L8" s="6">
        <v>21070.333333333332</v>
      </c>
      <c r="M8" s="6">
        <v>15963.666666666666</v>
      </c>
      <c r="N8" s="6">
        <v>31619.666666666668</v>
      </c>
      <c r="O8" s="6">
        <v>31128</v>
      </c>
      <c r="P8" s="6">
        <v>20968.666666666668</v>
      </c>
      <c r="Q8" s="6">
        <v>31585.333333333332</v>
      </c>
      <c r="R8" s="6">
        <v>26405.333333333332</v>
      </c>
      <c r="S8" s="6">
        <v>19357.333333333332</v>
      </c>
      <c r="T8" s="6">
        <v>32839.666666666664</v>
      </c>
      <c r="U8" s="6">
        <v>25038</v>
      </c>
      <c r="V8" s="6">
        <v>17052</v>
      </c>
      <c r="W8" s="6">
        <v>33744</v>
      </c>
      <c r="X8" s="6">
        <v>26244.333333333332</v>
      </c>
      <c r="Y8" s="6">
        <v>18602.666666666668</v>
      </c>
      <c r="Z8" s="6">
        <v>32384.666666666668</v>
      </c>
      <c r="AA8" s="6">
        <v>28762.333333333332</v>
      </c>
      <c r="AB8" s="6">
        <v>19309</v>
      </c>
      <c r="AC8"/>
      <c r="AD8"/>
      <c r="AE8"/>
      <c r="AF8"/>
      <c r="AG8"/>
      <c r="AH8"/>
      <c r="AI8"/>
      <c r="AJ8"/>
      <c r="AK8"/>
      <c r="AL8"/>
    </row>
    <row r="9" spans="1:38" x14ac:dyDescent="0.2">
      <c r="A9" s="4">
        <v>1000000</v>
      </c>
      <c r="B9" s="6">
        <v>40286</v>
      </c>
      <c r="C9" s="6">
        <v>37696</v>
      </c>
      <c r="D9" s="6">
        <v>33360.5</v>
      </c>
      <c r="E9" s="6">
        <v>37617.333333333336</v>
      </c>
      <c r="F9" s="6">
        <v>37525</v>
      </c>
      <c r="G9" s="6">
        <v>31399</v>
      </c>
      <c r="H9" s="6">
        <v>35605</v>
      </c>
      <c r="I9" s="6">
        <v>35950.666666666664</v>
      </c>
      <c r="J9" s="6">
        <v>30328</v>
      </c>
      <c r="K9" s="6">
        <v>36548.333333333336</v>
      </c>
      <c r="L9" s="6">
        <v>22764</v>
      </c>
      <c r="M9" s="6">
        <v>17621</v>
      </c>
      <c r="N9" s="6">
        <v>34929</v>
      </c>
      <c r="O9" s="6">
        <v>26177.666666666668</v>
      </c>
      <c r="P9" s="6">
        <v>22098</v>
      </c>
      <c r="Q9" s="6">
        <v>34909.333333333336</v>
      </c>
      <c r="R9" s="6">
        <v>29561.333333333332</v>
      </c>
      <c r="S9" s="6">
        <v>20947.666666666668</v>
      </c>
      <c r="T9" s="6">
        <v>43181</v>
      </c>
      <c r="U9" s="6">
        <v>26535.666666666668</v>
      </c>
      <c r="V9" s="6">
        <v>18444.333333333332</v>
      </c>
      <c r="W9" s="6">
        <v>38169</v>
      </c>
      <c r="X9" s="6">
        <v>32925.666666666664</v>
      </c>
      <c r="Y9" s="6">
        <v>19351.333333333332</v>
      </c>
      <c r="Z9" s="6">
        <v>34182.666666666664</v>
      </c>
      <c r="AA9" s="6">
        <v>32377.333333333332</v>
      </c>
      <c r="AB9" s="6">
        <v>19968</v>
      </c>
      <c r="AC9"/>
      <c r="AD9"/>
      <c r="AE9"/>
      <c r="AF9"/>
      <c r="AG9"/>
      <c r="AH9"/>
      <c r="AI9"/>
      <c r="AJ9"/>
      <c r="AK9"/>
      <c r="AL9"/>
    </row>
    <row r="10" spans="1:38" x14ac:dyDescent="0.2">
      <c r="A10" s="4">
        <v>10000000</v>
      </c>
      <c r="B10" s="6">
        <v>128672</v>
      </c>
      <c r="C10" s="6">
        <v>109851.33333333333</v>
      </c>
      <c r="D10" s="6">
        <v>75988.5</v>
      </c>
      <c r="E10" s="6">
        <v>84772</v>
      </c>
      <c r="F10" s="6">
        <v>77333.666666666672</v>
      </c>
      <c r="G10" s="6">
        <v>63048.333333333336</v>
      </c>
      <c r="H10" s="6">
        <v>56890.666666666664</v>
      </c>
      <c r="I10" s="6">
        <v>54316.666666666664</v>
      </c>
      <c r="J10" s="6">
        <v>41031.333333333336</v>
      </c>
      <c r="K10" s="6">
        <v>61585.666666666664</v>
      </c>
      <c r="L10" s="6">
        <v>42716</v>
      </c>
      <c r="M10" s="6">
        <v>29274</v>
      </c>
      <c r="N10" s="6">
        <v>54936.333333333336</v>
      </c>
      <c r="O10" s="6">
        <v>39530</v>
      </c>
      <c r="P10" s="6">
        <v>30986.666666666668</v>
      </c>
      <c r="Q10" s="6">
        <v>46677.333333333336</v>
      </c>
      <c r="R10" s="6">
        <v>42882.333333333336</v>
      </c>
      <c r="S10" s="6">
        <v>22634.333333333332</v>
      </c>
      <c r="T10" s="6">
        <v>105637</v>
      </c>
      <c r="U10" s="6">
        <v>55432</v>
      </c>
      <c r="V10" s="6">
        <v>48157.666666666664</v>
      </c>
      <c r="W10" s="6">
        <v>83901.333333333328</v>
      </c>
      <c r="X10" s="6">
        <v>56478</v>
      </c>
      <c r="Y10" s="6">
        <v>38036</v>
      </c>
      <c r="Z10" s="6">
        <v>75368</v>
      </c>
      <c r="AA10" s="6">
        <v>50345</v>
      </c>
      <c r="AB10" s="6">
        <v>28629.333333333332</v>
      </c>
      <c r="AC10"/>
      <c r="AD10"/>
      <c r="AE10"/>
      <c r="AF10"/>
      <c r="AG10"/>
      <c r="AH10"/>
      <c r="AI10"/>
      <c r="AJ10"/>
      <c r="AK10"/>
      <c r="AL10"/>
    </row>
    <row r="11" spans="1:38" x14ac:dyDescent="0.2">
      <c r="A11" s="4">
        <v>100000000</v>
      </c>
      <c r="B11" s="6">
        <v>1228856.6666666667</v>
      </c>
      <c r="C11" s="6">
        <v>937490</v>
      </c>
      <c r="D11" s="6">
        <v>737608.5</v>
      </c>
      <c r="E11" s="6">
        <v>619440.33333333337</v>
      </c>
      <c r="F11" s="6">
        <v>543041.66666666663</v>
      </c>
      <c r="G11" s="6">
        <v>390814</v>
      </c>
      <c r="H11" s="6">
        <v>347694.33333333331</v>
      </c>
      <c r="I11" s="6">
        <v>290851.33333333331</v>
      </c>
      <c r="J11" s="6">
        <v>219031</v>
      </c>
      <c r="K11" s="6">
        <v>304947</v>
      </c>
      <c r="L11" s="6">
        <v>254445</v>
      </c>
      <c r="M11" s="6">
        <v>114861.66666666667</v>
      </c>
      <c r="N11" s="6">
        <v>239860</v>
      </c>
      <c r="O11" s="6">
        <v>116230.33333333333</v>
      </c>
      <c r="P11" s="6">
        <v>69608.666666666672</v>
      </c>
      <c r="Q11" s="6">
        <v>139214</v>
      </c>
      <c r="R11" s="6">
        <v>88799.5</v>
      </c>
      <c r="S11" s="6">
        <v>45999.333333333336</v>
      </c>
      <c r="T11" s="6">
        <v>684053.33333333337</v>
      </c>
      <c r="U11" s="6">
        <v>396334.66666666669</v>
      </c>
      <c r="V11" s="6">
        <v>357287.66666666669</v>
      </c>
      <c r="W11" s="6">
        <v>526097.66666666663</v>
      </c>
      <c r="X11" s="6">
        <v>282348</v>
      </c>
      <c r="Y11" s="6">
        <v>212757.66666666666</v>
      </c>
      <c r="Z11" s="6">
        <v>385154.33333333331</v>
      </c>
      <c r="AA11" s="6">
        <v>196883</v>
      </c>
      <c r="AB11" s="6">
        <v>119242.66666666667</v>
      </c>
      <c r="AC11"/>
      <c r="AD11"/>
      <c r="AE11"/>
      <c r="AF11"/>
      <c r="AG11"/>
      <c r="AH11"/>
      <c r="AI11"/>
      <c r="AJ11"/>
      <c r="AK11"/>
      <c r="AL11"/>
    </row>
    <row r="12" spans="1:38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2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49" spans="1:11" x14ac:dyDescent="0.2">
      <c r="A49" s="2" t="s">
        <v>3</v>
      </c>
      <c r="B49" t="s">
        <v>12</v>
      </c>
    </row>
    <row r="50" spans="1:11" x14ac:dyDescent="0.2">
      <c r="A50" t="s">
        <v>45</v>
      </c>
    </row>
    <row r="51" spans="1:11" x14ac:dyDescent="0.2">
      <c r="A51" s="2" t="s">
        <v>46</v>
      </c>
      <c r="B51" s="2" t="s">
        <v>7</v>
      </c>
      <c r="C51"/>
      <c r="D51"/>
      <c r="E51" s="26"/>
      <c r="F51"/>
      <c r="G51"/>
      <c r="H51"/>
      <c r="I51"/>
      <c r="J51"/>
      <c r="K51"/>
    </row>
    <row r="52" spans="1:11" x14ac:dyDescent="0.2">
      <c r="A52" s="2" t="s">
        <v>9</v>
      </c>
      <c r="B52" t="s">
        <v>38</v>
      </c>
      <c r="C52" t="s">
        <v>39</v>
      </c>
      <c r="D52" t="s">
        <v>36</v>
      </c>
      <c r="E52" s="27" t="s">
        <v>47</v>
      </c>
      <c r="F52"/>
      <c r="G52"/>
      <c r="H52"/>
      <c r="I52"/>
      <c r="J52"/>
      <c r="K52"/>
    </row>
    <row r="53" spans="1:11" x14ac:dyDescent="0.2">
      <c r="A53" s="4">
        <v>10000</v>
      </c>
      <c r="B53" s="6">
        <v>65250</v>
      </c>
      <c r="C53" s="6">
        <v>64960.333333333336</v>
      </c>
      <c r="D53" s="6">
        <v>65250</v>
      </c>
      <c r="E53" s="1">
        <f>TRUNC(2/3*A53*LN(A53)+0.38481*A53)</f>
        <v>65250</v>
      </c>
      <c r="F53"/>
      <c r="G53"/>
      <c r="H53"/>
      <c r="I53"/>
      <c r="J53"/>
      <c r="K53"/>
    </row>
    <row r="54" spans="1:11" x14ac:dyDescent="0.2">
      <c r="A54" s="4">
        <v>100000</v>
      </c>
      <c r="B54" s="6">
        <v>806009</v>
      </c>
      <c r="C54" s="6">
        <v>781356.66666666663</v>
      </c>
      <c r="D54" s="6">
        <v>806009</v>
      </c>
      <c r="E54" s="1">
        <f t="shared" ref="E54:E57" si="0">TRUNC(2/3*A54*LN(A54)+0.38481*A54)</f>
        <v>806009</v>
      </c>
      <c r="F54"/>
      <c r="G54"/>
      <c r="H54"/>
      <c r="I54"/>
      <c r="J54"/>
      <c r="K54"/>
    </row>
    <row r="55" spans="1:11" x14ac:dyDescent="0.2">
      <c r="A55" s="4">
        <v>1000000</v>
      </c>
      <c r="B55" s="6">
        <v>9595150</v>
      </c>
      <c r="C55" s="6">
        <v>9014597.333333334</v>
      </c>
      <c r="D55" s="6">
        <v>9595150</v>
      </c>
      <c r="E55" s="1">
        <f t="shared" si="0"/>
        <v>9595150</v>
      </c>
      <c r="F55"/>
      <c r="G55"/>
      <c r="H55"/>
      <c r="I55"/>
      <c r="J55"/>
      <c r="K55"/>
    </row>
    <row r="56" spans="1:11" x14ac:dyDescent="0.2">
      <c r="A56" s="4">
        <v>10000000</v>
      </c>
      <c r="B56" s="6">
        <v>111302071</v>
      </c>
      <c r="C56" s="6">
        <v>83760121.333333328</v>
      </c>
      <c r="D56" s="6">
        <v>111302071</v>
      </c>
      <c r="E56" s="1">
        <f t="shared" si="0"/>
        <v>111302071</v>
      </c>
      <c r="F56"/>
      <c r="G56"/>
      <c r="H56"/>
      <c r="I56"/>
      <c r="J56"/>
      <c r="K56"/>
    </row>
    <row r="57" spans="1:11" x14ac:dyDescent="0.2">
      <c r="A57" s="4">
        <v>100000000</v>
      </c>
      <c r="B57" s="6">
        <v>1266526382</v>
      </c>
      <c r="C57" s="25">
        <v>315750816.25</v>
      </c>
      <c r="D57" s="6">
        <v>1266526383</v>
      </c>
      <c r="E57" s="1">
        <f t="shared" si="0"/>
        <v>1266526382</v>
      </c>
      <c r="F57"/>
      <c r="G57"/>
      <c r="H57"/>
      <c r="I57"/>
      <c r="J57"/>
      <c r="K57"/>
    </row>
    <row r="58" spans="1:11" x14ac:dyDescent="0.2">
      <c r="B58"/>
      <c r="C58"/>
      <c r="D58"/>
      <c r="E58"/>
      <c r="F58"/>
      <c r="G58"/>
      <c r="H58"/>
      <c r="I58"/>
      <c r="J58"/>
      <c r="K58"/>
    </row>
    <row r="59" spans="1:11" x14ac:dyDescent="0.2">
      <c r="B59"/>
      <c r="C59"/>
      <c r="D59"/>
      <c r="E59"/>
      <c r="F59"/>
      <c r="G59"/>
      <c r="H59"/>
      <c r="I59"/>
      <c r="J59"/>
      <c r="K59"/>
    </row>
    <row r="60" spans="1:11" x14ac:dyDescent="0.2">
      <c r="B60"/>
      <c r="C60"/>
    </row>
    <row r="61" spans="1:11" x14ac:dyDescent="0.2">
      <c r="B61"/>
      <c r="C61"/>
    </row>
    <row r="62" spans="1:11" x14ac:dyDescent="0.2">
      <c r="B62"/>
      <c r="C62"/>
    </row>
    <row r="63" spans="1:11" x14ac:dyDescent="0.2">
      <c r="B63"/>
      <c r="C63"/>
    </row>
    <row r="64" spans="1:11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</row>
    <row r="70" spans="2:3" x14ac:dyDescent="0.2">
      <c r="B70"/>
    </row>
    <row r="71" spans="2:3" x14ac:dyDescent="0.2">
      <c r="B71"/>
    </row>
    <row r="72" spans="2:3" x14ac:dyDescent="0.2">
      <c r="B72"/>
    </row>
    <row r="73" spans="2:3" x14ac:dyDescent="0.2">
      <c r="B73"/>
    </row>
    <row r="74" spans="2:3" x14ac:dyDescent="0.2">
      <c r="B74"/>
    </row>
  </sheetData>
  <conditionalFormatting pivot="1" sqref="B53">
    <cfRule type="cellIs" dxfId="5" priority="7" operator="notEqual">
      <formula>$E$53</formula>
    </cfRule>
  </conditionalFormatting>
  <conditionalFormatting pivot="1" sqref="B53:D53">
    <cfRule type="cellIs" dxfId="4" priority="6" operator="notEqual">
      <formula>$E$53</formula>
    </cfRule>
  </conditionalFormatting>
  <conditionalFormatting pivot="1" sqref="B54:D54">
    <cfRule type="cellIs" dxfId="3" priority="5" operator="notEqual">
      <formula>$E$54</formula>
    </cfRule>
  </conditionalFormatting>
  <conditionalFormatting pivot="1" sqref="B55:D55">
    <cfRule type="cellIs" dxfId="2" priority="4" operator="notEqual">
      <formula>$E$55</formula>
    </cfRule>
  </conditionalFormatting>
  <conditionalFormatting pivot="1" sqref="B56:D56">
    <cfRule type="cellIs" dxfId="1" priority="3" operator="notEqual">
      <formula>$E$56</formula>
    </cfRule>
  </conditionalFormatting>
  <conditionalFormatting pivot="1" sqref="B57:D57">
    <cfRule type="cellIs" dxfId="0" priority="1" operator="notEqual">
      <formula>$E$57</formula>
    </cfRule>
  </conditionalFormatting>
  <dataValidations count="1">
    <dataValidation type="custom" errorStyle="warning" allowBlank="1" showInputMessage="1" showErrorMessage="1" sqref="B60" xr:uid="{2D2FBA97-7AAC-B048-AD5D-74DC2232CBA2}">
      <formula1>"2/3*A60*ln(A60)+0.38481*A60"</formula1>
    </dataValidation>
  </dataValidation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A1D5-43CF-6246-83F6-55B41EC29A46}">
  <dimension ref="A1:J412"/>
  <sheetViews>
    <sheetView tabSelected="1" workbookViewId="0">
      <selection activeCell="D76" sqref="D76"/>
    </sheetView>
  </sheetViews>
  <sheetFormatPr baseColWidth="10" defaultRowHeight="16" x14ac:dyDescent="0.2"/>
  <cols>
    <col min="1" max="1" width="9.33203125" bestFit="1" customWidth="1"/>
    <col min="2" max="2" width="14" bestFit="1" customWidth="1"/>
    <col min="3" max="3" width="14.1640625" bestFit="1" customWidth="1"/>
    <col min="4" max="4" width="18.33203125" bestFit="1" customWidth="1"/>
    <col min="5" max="5" width="14.83203125" style="12" bestFit="1" customWidth="1"/>
    <col min="6" max="6" width="11.83203125" bestFit="1" customWidth="1"/>
    <col min="7" max="7" width="35.33203125" customWidth="1"/>
    <col min="8" max="8" width="11.83203125" bestFit="1" customWidth="1"/>
    <col min="9" max="9" width="11.5" bestFit="1" customWidth="1"/>
    <col min="10" max="10" width="18.1640625" bestFit="1" customWidth="1"/>
    <col min="11" max="11" width="20.83203125" bestFit="1" customWidth="1"/>
    <col min="12" max="12" width="4.1640625" customWidth="1"/>
    <col min="13" max="13" width="3.6640625" customWidth="1"/>
    <col min="14" max="14" width="3" customWidth="1"/>
    <col min="15" max="15" width="4" customWidth="1"/>
    <col min="16" max="16" width="3.6640625" customWidth="1"/>
  </cols>
  <sheetData>
    <row r="1" spans="1:10" x14ac:dyDescent="0.2">
      <c r="A1" s="8" t="s">
        <v>3</v>
      </c>
      <c r="B1" s="9" t="s">
        <v>2</v>
      </c>
      <c r="C1" s="8" t="s">
        <v>0</v>
      </c>
      <c r="D1" s="8" t="s">
        <v>1</v>
      </c>
      <c r="E1" s="11" t="s">
        <v>6</v>
      </c>
      <c r="F1" s="8" t="s">
        <v>22</v>
      </c>
      <c r="G1" s="8" t="s">
        <v>34</v>
      </c>
      <c r="H1" s="8" t="s">
        <v>37</v>
      </c>
      <c r="I1" s="8" t="s">
        <v>42</v>
      </c>
      <c r="J1" s="8" t="s">
        <v>44</v>
      </c>
    </row>
    <row r="2" spans="1:10" x14ac:dyDescent="0.2">
      <c r="A2" t="s">
        <v>11</v>
      </c>
      <c r="B2" s="1">
        <v>10000</v>
      </c>
      <c r="C2" s="1">
        <v>30385</v>
      </c>
      <c r="D2" s="1">
        <v>65250</v>
      </c>
      <c r="E2" s="10">
        <f>Tabla2[[#This Row],[Tiempo (ms)]]/60000</f>
        <v>0.50641666666666663</v>
      </c>
      <c r="F2" t="s">
        <v>29</v>
      </c>
      <c r="G2" s="1"/>
      <c r="H2" s="1" t="s">
        <v>38</v>
      </c>
      <c r="I2" s="1" t="s">
        <v>43</v>
      </c>
      <c r="J2" s="1">
        <f>2/3*Tabla2[[#This Row],[N]]*LN(Tabla2[[#This Row],[N]])+0.38481*Tabla2[[#This Row],[N]]</f>
        <v>65250.369146507881</v>
      </c>
    </row>
    <row r="3" spans="1:10" x14ac:dyDescent="0.2">
      <c r="A3" t="s">
        <v>11</v>
      </c>
      <c r="B3" s="1">
        <v>10000</v>
      </c>
      <c r="C3" s="1">
        <v>32010</v>
      </c>
      <c r="D3" s="1">
        <v>65250</v>
      </c>
      <c r="E3" s="10">
        <f>Tabla2[[#This Row],[Tiempo (ms)]]/60000</f>
        <v>0.53349999999999997</v>
      </c>
      <c r="F3" t="s">
        <v>29</v>
      </c>
      <c r="G3" s="1"/>
      <c r="H3" s="1" t="s">
        <v>38</v>
      </c>
      <c r="I3" s="1" t="s">
        <v>43</v>
      </c>
      <c r="J3" s="1">
        <f>2/3*Tabla2[[#This Row],[N]]*LN(Tabla2[[#This Row],[N]])+0.38481*Tabla2[[#This Row],[N]]</f>
        <v>65250.369146507881</v>
      </c>
    </row>
    <row r="4" spans="1:10" x14ac:dyDescent="0.2">
      <c r="A4" t="s">
        <v>11</v>
      </c>
      <c r="B4" s="1">
        <v>10000</v>
      </c>
      <c r="C4" s="1">
        <v>31940</v>
      </c>
      <c r="D4" s="1">
        <v>65250</v>
      </c>
      <c r="E4" s="10">
        <f>Tabla2[[#This Row],[Tiempo (ms)]]/60000</f>
        <v>0.53233333333333333</v>
      </c>
      <c r="F4" t="s">
        <v>29</v>
      </c>
      <c r="G4" s="1"/>
      <c r="H4" s="1" t="s">
        <v>38</v>
      </c>
      <c r="I4" s="1" t="s">
        <v>43</v>
      </c>
      <c r="J4" s="1">
        <f>2/3*Tabla2[[#This Row],[N]]*LN(Tabla2[[#This Row],[N]])+0.38481*Tabla2[[#This Row],[N]]</f>
        <v>65250.369146507881</v>
      </c>
    </row>
    <row r="5" spans="1:10" x14ac:dyDescent="0.2">
      <c r="A5" t="s">
        <v>11</v>
      </c>
      <c r="B5" s="1">
        <v>100000</v>
      </c>
      <c r="C5" s="1">
        <v>33253</v>
      </c>
      <c r="D5" s="1">
        <v>806009</v>
      </c>
      <c r="E5" s="10">
        <f>Tabla2[[#This Row],[Tiempo (ms)]]/60000</f>
        <v>0.55421666666666669</v>
      </c>
      <c r="F5" t="s">
        <v>29</v>
      </c>
      <c r="G5" s="1"/>
      <c r="H5" s="1" t="s">
        <v>38</v>
      </c>
      <c r="I5" s="1" t="s">
        <v>43</v>
      </c>
      <c r="J5" s="1">
        <f>2/3*Tabla2[[#This Row],[N]]*LN(Tabla2[[#This Row],[N]])+0.38481*Tabla2[[#This Row],[N]]</f>
        <v>806009.36433134845</v>
      </c>
    </row>
    <row r="6" spans="1:10" x14ac:dyDescent="0.2">
      <c r="A6" t="s">
        <v>11</v>
      </c>
      <c r="B6" s="1">
        <v>100000</v>
      </c>
      <c r="C6" s="1">
        <v>31094</v>
      </c>
      <c r="D6" s="1">
        <v>806009</v>
      </c>
      <c r="E6" s="10">
        <f>Tabla2[[#This Row],[Tiempo (ms)]]/60000</f>
        <v>0.51823333333333332</v>
      </c>
      <c r="F6" t="s">
        <v>29</v>
      </c>
      <c r="G6" s="1"/>
      <c r="H6" s="1" t="s">
        <v>38</v>
      </c>
      <c r="I6" s="1" t="s">
        <v>43</v>
      </c>
      <c r="J6" s="1">
        <f>2/3*Tabla2[[#This Row],[N]]*LN(Tabla2[[#This Row],[N]])+0.38481*Tabla2[[#This Row],[N]]</f>
        <v>806009.36433134845</v>
      </c>
    </row>
    <row r="7" spans="1:10" x14ac:dyDescent="0.2">
      <c r="A7" t="s">
        <v>11</v>
      </c>
      <c r="B7" s="1">
        <v>100000</v>
      </c>
      <c r="C7" s="1">
        <v>33958</v>
      </c>
      <c r="D7" s="1">
        <v>806009</v>
      </c>
      <c r="E7" s="10">
        <f>Tabla2[[#This Row],[Tiempo (ms)]]/60000</f>
        <v>0.56596666666666662</v>
      </c>
      <c r="F7" t="s">
        <v>29</v>
      </c>
      <c r="G7" s="1"/>
      <c r="H7" s="1" t="s">
        <v>38</v>
      </c>
      <c r="I7" s="1" t="s">
        <v>43</v>
      </c>
      <c r="J7" s="1">
        <f>2/3*Tabla2[[#This Row],[N]]*LN(Tabla2[[#This Row],[N]])+0.38481*Tabla2[[#This Row],[N]]</f>
        <v>806009.36433134845</v>
      </c>
    </row>
    <row r="8" spans="1:10" x14ac:dyDescent="0.2">
      <c r="A8" t="s">
        <v>11</v>
      </c>
      <c r="B8" s="1">
        <v>1000000</v>
      </c>
      <c r="C8" s="1">
        <v>40121</v>
      </c>
      <c r="D8" s="1">
        <v>9595150</v>
      </c>
      <c r="E8" s="10">
        <f>Tabla2[[#This Row],[Tiempo (ms)]]/60000</f>
        <v>0.6686833333333333</v>
      </c>
      <c r="F8" t="s">
        <v>29</v>
      </c>
      <c r="G8" s="1"/>
      <c r="H8" s="1" t="s">
        <v>38</v>
      </c>
      <c r="I8" s="1" t="s">
        <v>43</v>
      </c>
      <c r="J8" s="1">
        <f>2/3*Tabla2[[#This Row],[N]]*LN(Tabla2[[#This Row],[N]])+0.38481*Tabla2[[#This Row],[N]]</f>
        <v>9595150.3719761819</v>
      </c>
    </row>
    <row r="9" spans="1:10" x14ac:dyDescent="0.2">
      <c r="A9" t="s">
        <v>11</v>
      </c>
      <c r="B9" s="1">
        <v>1000000</v>
      </c>
      <c r="C9" s="1">
        <v>40912</v>
      </c>
      <c r="D9" s="1">
        <v>9595150</v>
      </c>
      <c r="E9" s="10">
        <f>Tabla2[[#This Row],[Tiempo (ms)]]/60000</f>
        <v>0.68186666666666662</v>
      </c>
      <c r="F9" t="s">
        <v>29</v>
      </c>
      <c r="G9" s="1"/>
      <c r="H9" s="1" t="s">
        <v>38</v>
      </c>
      <c r="I9" s="1" t="s">
        <v>43</v>
      </c>
      <c r="J9" s="1">
        <f>2/3*Tabla2[[#This Row],[N]]*LN(Tabla2[[#This Row],[N]])+0.38481*Tabla2[[#This Row],[N]]</f>
        <v>9595150.3719761819</v>
      </c>
    </row>
    <row r="10" spans="1:10" x14ac:dyDescent="0.2">
      <c r="A10" t="s">
        <v>11</v>
      </c>
      <c r="B10" s="1">
        <v>1000000</v>
      </c>
      <c r="C10" s="1">
        <v>39825</v>
      </c>
      <c r="D10" s="1">
        <v>9595150</v>
      </c>
      <c r="E10" s="10">
        <f>Tabla2[[#This Row],[Tiempo (ms)]]/60000</f>
        <v>0.66374999999999995</v>
      </c>
      <c r="F10" t="s">
        <v>29</v>
      </c>
      <c r="G10" s="1"/>
      <c r="H10" s="1" t="s">
        <v>38</v>
      </c>
      <c r="I10" s="1" t="s">
        <v>43</v>
      </c>
      <c r="J10" s="1">
        <f>2/3*Tabla2[[#This Row],[N]]*LN(Tabla2[[#This Row],[N]])+0.38481*Tabla2[[#This Row],[N]]</f>
        <v>9595150.3719761819</v>
      </c>
    </row>
    <row r="11" spans="1:10" x14ac:dyDescent="0.2">
      <c r="A11" t="s">
        <v>11</v>
      </c>
      <c r="B11" s="1">
        <v>10000000</v>
      </c>
      <c r="C11" s="1">
        <v>126408</v>
      </c>
      <c r="D11" s="1">
        <v>111302071</v>
      </c>
      <c r="E11" s="10">
        <f>Tabla2[[#This Row],[Tiempo (ms)]]/60000</f>
        <v>2.1067999999999998</v>
      </c>
      <c r="F11" t="s">
        <v>29</v>
      </c>
      <c r="G11" s="1"/>
      <c r="H11" s="1" t="s">
        <v>38</v>
      </c>
      <c r="I11" s="1" t="s">
        <v>43</v>
      </c>
      <c r="J11" s="1">
        <f>2/3*Tabla2[[#This Row],[N]]*LN(Tabla2[[#This Row],[N]])+0.38481*Tabla2[[#This Row],[N]]</f>
        <v>111302071.0063888</v>
      </c>
    </row>
    <row r="12" spans="1:10" x14ac:dyDescent="0.2">
      <c r="A12" t="s">
        <v>11</v>
      </c>
      <c r="B12" s="1">
        <v>10000000</v>
      </c>
      <c r="C12" s="1">
        <v>128407</v>
      </c>
      <c r="D12" s="1">
        <v>111302071</v>
      </c>
      <c r="E12" s="10">
        <f>Tabla2[[#This Row],[Tiempo (ms)]]/60000</f>
        <v>2.1401166666666667</v>
      </c>
      <c r="F12" t="s">
        <v>29</v>
      </c>
      <c r="G12" s="1"/>
      <c r="H12" s="1" t="s">
        <v>38</v>
      </c>
      <c r="I12" s="1" t="s">
        <v>43</v>
      </c>
      <c r="J12" s="1">
        <f>2/3*Tabla2[[#This Row],[N]]*LN(Tabla2[[#This Row],[N]])+0.38481*Tabla2[[#This Row],[N]]</f>
        <v>111302071.0063888</v>
      </c>
    </row>
    <row r="13" spans="1:10" x14ac:dyDescent="0.2">
      <c r="A13" t="s">
        <v>11</v>
      </c>
      <c r="B13" s="1">
        <v>10000000</v>
      </c>
      <c r="C13" s="1">
        <v>131201</v>
      </c>
      <c r="D13" s="1">
        <v>111302071</v>
      </c>
      <c r="E13" s="10">
        <f>Tabla2[[#This Row],[Tiempo (ms)]]/60000</f>
        <v>2.1866833333333333</v>
      </c>
      <c r="F13" t="s">
        <v>29</v>
      </c>
      <c r="G13" s="1"/>
      <c r="H13" s="1" t="s">
        <v>38</v>
      </c>
      <c r="I13" s="1" t="s">
        <v>43</v>
      </c>
      <c r="J13" s="1">
        <f>2/3*Tabla2[[#This Row],[N]]*LN(Tabla2[[#This Row],[N]])+0.38481*Tabla2[[#This Row],[N]]</f>
        <v>111302071.0063888</v>
      </c>
    </row>
    <row r="14" spans="1:10" x14ac:dyDescent="0.2">
      <c r="A14" t="s">
        <v>11</v>
      </c>
      <c r="B14" s="1">
        <v>100000000</v>
      </c>
      <c r="C14" s="1">
        <v>1207580</v>
      </c>
      <c r="D14" s="1">
        <v>1266526382</v>
      </c>
      <c r="E14" s="10">
        <f>Tabla2[[#This Row],[Tiempo (ms)]]/60000</f>
        <v>20.126333333333335</v>
      </c>
      <c r="F14" t="s">
        <v>29</v>
      </c>
      <c r="G14" s="1"/>
      <c r="H14" s="1" t="s">
        <v>38</v>
      </c>
      <c r="I14" s="1" t="s">
        <v>43</v>
      </c>
      <c r="J14" s="1">
        <f>2/3*Tabla2[[#This Row],[N]]*LN(Tabla2[[#This Row],[N]])+0.38481*Tabla2[[#This Row],[N]]</f>
        <v>1266526382.9301577</v>
      </c>
    </row>
    <row r="15" spans="1:10" x14ac:dyDescent="0.2">
      <c r="A15" t="s">
        <v>11</v>
      </c>
      <c r="B15" s="1">
        <v>100000000</v>
      </c>
      <c r="C15" s="1">
        <v>1241369</v>
      </c>
      <c r="D15" s="1">
        <v>1266526382</v>
      </c>
      <c r="E15" s="10">
        <f>Tabla2[[#This Row],[Tiempo (ms)]]/60000</f>
        <v>20.689483333333332</v>
      </c>
      <c r="F15" t="s">
        <v>29</v>
      </c>
      <c r="G15" s="1"/>
      <c r="H15" s="1" t="s">
        <v>38</v>
      </c>
      <c r="I15" s="1" t="s">
        <v>43</v>
      </c>
      <c r="J15" s="1">
        <f>2/3*Tabla2[[#This Row],[N]]*LN(Tabla2[[#This Row],[N]])+0.38481*Tabla2[[#This Row],[N]]</f>
        <v>1266526382.9301577</v>
      </c>
    </row>
    <row r="16" spans="1:10" x14ac:dyDescent="0.2">
      <c r="A16" t="s">
        <v>11</v>
      </c>
      <c r="B16" s="1">
        <v>100000000</v>
      </c>
      <c r="C16" s="1">
        <v>1237621</v>
      </c>
      <c r="D16" s="1">
        <v>1266526382</v>
      </c>
      <c r="E16" s="10">
        <f>Tabla2[[#This Row],[Tiempo (ms)]]/60000</f>
        <v>20.627016666666666</v>
      </c>
      <c r="F16" t="s">
        <v>29</v>
      </c>
      <c r="G16" s="1"/>
      <c r="H16" s="1" t="s">
        <v>38</v>
      </c>
      <c r="I16" s="1" t="s">
        <v>43</v>
      </c>
      <c r="J16" s="1">
        <f>2/3*Tabla2[[#This Row],[N]]*LN(Tabla2[[#This Row],[N]])+0.38481*Tabla2[[#This Row],[N]]</f>
        <v>1266526382.9301577</v>
      </c>
    </row>
    <row r="17" spans="1:10" ht="34" x14ac:dyDescent="0.2">
      <c r="A17" s="15" t="s">
        <v>11</v>
      </c>
      <c r="B17" s="16">
        <v>1000000000</v>
      </c>
      <c r="C17" s="16">
        <v>20280031</v>
      </c>
      <c r="D17" s="16">
        <v>0</v>
      </c>
      <c r="E17" s="17">
        <f>Tabla2[[#This Row],[Tiempo (ms)]]/60000</f>
        <v>338.00051666666667</v>
      </c>
      <c r="F17" s="15" t="s">
        <v>29</v>
      </c>
      <c r="G17" s="24" t="s">
        <v>32</v>
      </c>
      <c r="H17" s="16" t="s">
        <v>38</v>
      </c>
      <c r="I17" s="16" t="s">
        <v>2</v>
      </c>
      <c r="J17" s="16">
        <f>2/3*Tabla2[[#This Row],[N]]*LN(Tabla2[[#This Row],[N]])+0.38481*Tabla2[[#This Row],[N]]</f>
        <v>14200320557.964273</v>
      </c>
    </row>
    <row r="18" spans="1:10" x14ac:dyDescent="0.2">
      <c r="A18" t="s">
        <v>14</v>
      </c>
      <c r="B18" s="1">
        <v>10000</v>
      </c>
      <c r="C18" s="1">
        <v>31497</v>
      </c>
      <c r="D18" s="1">
        <v>65250</v>
      </c>
      <c r="E18" s="10">
        <f>Tabla2[[#This Row],[Tiempo (ms)]]/60000</f>
        <v>0.52495000000000003</v>
      </c>
      <c r="F18" t="s">
        <v>30</v>
      </c>
      <c r="G18" s="1"/>
      <c r="H18" s="1" t="s">
        <v>38</v>
      </c>
      <c r="I18" s="1" t="s">
        <v>43</v>
      </c>
      <c r="J18" s="1">
        <f>2/3*Tabla2[[#This Row],[N]]*LN(Tabla2[[#This Row],[N]])+0.38481*Tabla2[[#This Row],[N]]</f>
        <v>65250.369146507881</v>
      </c>
    </row>
    <row r="19" spans="1:10" x14ac:dyDescent="0.2">
      <c r="A19" t="s">
        <v>14</v>
      </c>
      <c r="B19" s="1">
        <v>10000</v>
      </c>
      <c r="C19" s="1">
        <v>28616</v>
      </c>
      <c r="D19" s="1">
        <v>65250</v>
      </c>
      <c r="E19" s="10">
        <f>Tabla2[[#This Row],[Tiempo (ms)]]/60000</f>
        <v>0.47693333333333332</v>
      </c>
      <c r="F19" t="s">
        <v>30</v>
      </c>
      <c r="G19" s="1"/>
      <c r="H19" s="1" t="s">
        <v>38</v>
      </c>
      <c r="I19" s="1" t="s">
        <v>43</v>
      </c>
      <c r="J19" s="1">
        <f>2/3*Tabla2[[#This Row],[N]]*LN(Tabla2[[#This Row],[N]])+0.38481*Tabla2[[#This Row],[N]]</f>
        <v>65250.369146507881</v>
      </c>
    </row>
    <row r="20" spans="1:10" x14ac:dyDescent="0.2">
      <c r="A20" t="s">
        <v>14</v>
      </c>
      <c r="B20" s="1">
        <v>10000</v>
      </c>
      <c r="C20" s="1">
        <v>30604</v>
      </c>
      <c r="D20" s="1">
        <v>65250</v>
      </c>
      <c r="E20" s="10">
        <f>Tabla2[[#This Row],[Tiempo (ms)]]/60000</f>
        <v>0.51006666666666667</v>
      </c>
      <c r="F20" t="s">
        <v>30</v>
      </c>
      <c r="G20" s="1"/>
      <c r="H20" s="1" t="s">
        <v>38</v>
      </c>
      <c r="I20" s="1" t="s">
        <v>43</v>
      </c>
      <c r="J20" s="1">
        <f>2/3*Tabla2[[#This Row],[N]]*LN(Tabla2[[#This Row],[N]])+0.38481*Tabla2[[#This Row],[N]]</f>
        <v>65250.369146507881</v>
      </c>
    </row>
    <row r="21" spans="1:10" x14ac:dyDescent="0.2">
      <c r="A21" t="s">
        <v>14</v>
      </c>
      <c r="B21" s="1">
        <v>100000</v>
      </c>
      <c r="C21" s="1">
        <v>33621</v>
      </c>
      <c r="D21" s="1">
        <v>806009</v>
      </c>
      <c r="E21" s="10">
        <f>Tabla2[[#This Row],[Tiempo (ms)]]/60000</f>
        <v>0.56035000000000001</v>
      </c>
      <c r="F21" t="s">
        <v>30</v>
      </c>
      <c r="G21" s="1"/>
      <c r="H21" s="1" t="s">
        <v>38</v>
      </c>
      <c r="I21" s="1" t="s">
        <v>43</v>
      </c>
      <c r="J21" s="1">
        <f>2/3*Tabla2[[#This Row],[N]]*LN(Tabla2[[#This Row],[N]])+0.38481*Tabla2[[#This Row],[N]]</f>
        <v>806009.36433134845</v>
      </c>
    </row>
    <row r="22" spans="1:10" x14ac:dyDescent="0.2">
      <c r="A22" t="s">
        <v>14</v>
      </c>
      <c r="B22" s="1">
        <v>100000</v>
      </c>
      <c r="C22" s="1">
        <v>31638</v>
      </c>
      <c r="D22" s="1">
        <v>806009</v>
      </c>
      <c r="E22" s="10">
        <f>Tabla2[[#This Row],[Tiempo (ms)]]/60000</f>
        <v>0.52729999999999999</v>
      </c>
      <c r="F22" t="s">
        <v>30</v>
      </c>
      <c r="G22" s="1"/>
      <c r="H22" s="1" t="s">
        <v>38</v>
      </c>
      <c r="I22" s="1" t="s">
        <v>43</v>
      </c>
      <c r="J22" s="1">
        <f>2/3*Tabla2[[#This Row],[N]]*LN(Tabla2[[#This Row],[N]])+0.38481*Tabla2[[#This Row],[N]]</f>
        <v>806009.36433134845</v>
      </c>
    </row>
    <row r="23" spans="1:10" x14ac:dyDescent="0.2">
      <c r="A23" t="s">
        <v>14</v>
      </c>
      <c r="B23" s="1">
        <v>100000</v>
      </c>
      <c r="C23" s="1">
        <v>32914</v>
      </c>
      <c r="D23" s="1">
        <v>806009</v>
      </c>
      <c r="E23" s="10">
        <f>Tabla2[[#This Row],[Tiempo (ms)]]/60000</f>
        <v>0.54856666666666665</v>
      </c>
      <c r="F23" t="s">
        <v>30</v>
      </c>
      <c r="G23" s="1"/>
      <c r="H23" s="1" t="s">
        <v>38</v>
      </c>
      <c r="I23" s="1" t="s">
        <v>43</v>
      </c>
      <c r="J23" s="1">
        <f>2/3*Tabla2[[#This Row],[N]]*LN(Tabla2[[#This Row],[N]])+0.38481*Tabla2[[#This Row],[N]]</f>
        <v>806009.36433134845</v>
      </c>
    </row>
    <row r="24" spans="1:10" x14ac:dyDescent="0.2">
      <c r="A24" t="s">
        <v>14</v>
      </c>
      <c r="B24" s="1">
        <v>1000000</v>
      </c>
      <c r="C24" s="1">
        <v>35692</v>
      </c>
      <c r="D24" s="1">
        <v>9595150</v>
      </c>
      <c r="E24" s="10">
        <f>Tabla2[[#This Row],[Tiempo (ms)]]/60000</f>
        <v>0.59486666666666665</v>
      </c>
      <c r="F24" t="s">
        <v>30</v>
      </c>
      <c r="G24" s="1"/>
      <c r="H24" s="1" t="s">
        <v>38</v>
      </c>
      <c r="I24" s="1" t="s">
        <v>43</v>
      </c>
      <c r="J24" s="1">
        <f>2/3*Tabla2[[#This Row],[N]]*LN(Tabla2[[#This Row],[N]])+0.38481*Tabla2[[#This Row],[N]]</f>
        <v>9595150.3719761819</v>
      </c>
    </row>
    <row r="25" spans="1:10" x14ac:dyDescent="0.2">
      <c r="A25" t="s">
        <v>14</v>
      </c>
      <c r="B25" s="1">
        <v>1000000</v>
      </c>
      <c r="C25" s="1">
        <v>34638</v>
      </c>
      <c r="D25" s="1">
        <v>9595150</v>
      </c>
      <c r="E25" s="10">
        <f>Tabla2[[#This Row],[Tiempo (ms)]]/60000</f>
        <v>0.57730000000000004</v>
      </c>
      <c r="F25" t="s">
        <v>30</v>
      </c>
      <c r="G25" s="1"/>
      <c r="H25" s="1" t="s">
        <v>38</v>
      </c>
      <c r="I25" s="1" t="s">
        <v>43</v>
      </c>
      <c r="J25" s="1">
        <f>2/3*Tabla2[[#This Row],[N]]*LN(Tabla2[[#This Row],[N]])+0.38481*Tabla2[[#This Row],[N]]</f>
        <v>9595150.3719761819</v>
      </c>
    </row>
    <row r="26" spans="1:10" x14ac:dyDescent="0.2">
      <c r="A26" t="s">
        <v>14</v>
      </c>
      <c r="B26" s="1">
        <v>1000000</v>
      </c>
      <c r="C26" s="1">
        <v>42758</v>
      </c>
      <c r="D26" s="1">
        <v>9595150</v>
      </c>
      <c r="E26" s="10">
        <f>Tabla2[[#This Row],[Tiempo (ms)]]/60000</f>
        <v>0.71263333333333334</v>
      </c>
      <c r="F26" t="s">
        <v>30</v>
      </c>
      <c r="G26" s="1"/>
      <c r="H26" s="1" t="s">
        <v>38</v>
      </c>
      <c r="I26" s="1" t="s">
        <v>43</v>
      </c>
      <c r="J26" s="1">
        <f>2/3*Tabla2[[#This Row],[N]]*LN(Tabla2[[#This Row],[N]])+0.38481*Tabla2[[#This Row],[N]]</f>
        <v>9595150.3719761819</v>
      </c>
    </row>
    <row r="27" spans="1:10" x14ac:dyDescent="0.2">
      <c r="A27" t="s">
        <v>14</v>
      </c>
      <c r="B27" s="1">
        <v>10000000</v>
      </c>
      <c r="C27" s="1">
        <v>102151</v>
      </c>
      <c r="D27" s="1">
        <v>111302071</v>
      </c>
      <c r="E27" s="10">
        <f>Tabla2[[#This Row],[Tiempo (ms)]]/60000</f>
        <v>1.7025166666666667</v>
      </c>
      <c r="F27" t="s">
        <v>30</v>
      </c>
      <c r="G27" s="1"/>
      <c r="H27" s="1" t="s">
        <v>38</v>
      </c>
      <c r="I27" s="1" t="s">
        <v>43</v>
      </c>
      <c r="J27" s="1">
        <f>2/3*Tabla2[[#This Row],[N]]*LN(Tabla2[[#This Row],[N]])+0.38481*Tabla2[[#This Row],[N]]</f>
        <v>111302071.0063888</v>
      </c>
    </row>
    <row r="28" spans="1:10" x14ac:dyDescent="0.2">
      <c r="A28" t="s">
        <v>14</v>
      </c>
      <c r="B28" s="1">
        <v>10000000</v>
      </c>
      <c r="C28" s="1">
        <v>105918</v>
      </c>
      <c r="D28" s="1">
        <v>111302071</v>
      </c>
      <c r="E28" s="10">
        <f>Tabla2[[#This Row],[Tiempo (ms)]]/60000</f>
        <v>1.7653000000000001</v>
      </c>
      <c r="F28" t="s">
        <v>30</v>
      </c>
      <c r="G28" s="1"/>
      <c r="H28" s="1" t="s">
        <v>38</v>
      </c>
      <c r="I28" s="1" t="s">
        <v>43</v>
      </c>
      <c r="J28" s="1">
        <f>2/3*Tabla2[[#This Row],[N]]*LN(Tabla2[[#This Row],[N]])+0.38481*Tabla2[[#This Row],[N]]</f>
        <v>111302071.0063888</v>
      </c>
    </row>
    <row r="29" spans="1:10" x14ac:dyDescent="0.2">
      <c r="A29" t="s">
        <v>14</v>
      </c>
      <c r="B29" s="1">
        <v>10000000</v>
      </c>
      <c r="C29" s="1">
        <v>121485</v>
      </c>
      <c r="D29" s="1">
        <v>111302071</v>
      </c>
      <c r="E29" s="10">
        <f>Tabla2[[#This Row],[Tiempo (ms)]]/60000</f>
        <v>2.02475</v>
      </c>
      <c r="F29" t="s">
        <v>30</v>
      </c>
      <c r="G29" s="1"/>
      <c r="H29" s="1" t="s">
        <v>38</v>
      </c>
      <c r="I29" s="1" t="s">
        <v>43</v>
      </c>
      <c r="J29" s="1">
        <f>2/3*Tabla2[[#This Row],[N]]*LN(Tabla2[[#This Row],[N]])+0.38481*Tabla2[[#This Row],[N]]</f>
        <v>111302071.0063888</v>
      </c>
    </row>
    <row r="30" spans="1:10" x14ac:dyDescent="0.2">
      <c r="A30" t="s">
        <v>14</v>
      </c>
      <c r="B30" s="1">
        <v>100000000</v>
      </c>
      <c r="C30" s="1">
        <v>1067410</v>
      </c>
      <c r="D30" s="1">
        <v>1266526382</v>
      </c>
      <c r="E30" s="10">
        <f>Tabla2[[#This Row],[Tiempo (ms)]]/60000</f>
        <v>17.790166666666668</v>
      </c>
      <c r="F30" t="s">
        <v>30</v>
      </c>
      <c r="G30" s="1"/>
      <c r="H30" s="1" t="s">
        <v>38</v>
      </c>
      <c r="I30" s="1" t="s">
        <v>43</v>
      </c>
      <c r="J30" s="1">
        <f>2/3*Tabla2[[#This Row],[N]]*LN(Tabla2[[#This Row],[N]])+0.38481*Tabla2[[#This Row],[N]]</f>
        <v>1266526382.9301577</v>
      </c>
    </row>
    <row r="31" spans="1:10" x14ac:dyDescent="0.2">
      <c r="A31" t="s">
        <v>14</v>
      </c>
      <c r="B31" s="1">
        <v>100000000</v>
      </c>
      <c r="C31" s="1">
        <v>880353</v>
      </c>
      <c r="D31" s="1">
        <v>1266526382</v>
      </c>
      <c r="E31" s="10">
        <f>Tabla2[[#This Row],[Tiempo (ms)]]/60000</f>
        <v>14.672549999999999</v>
      </c>
      <c r="F31" t="s">
        <v>30</v>
      </c>
      <c r="G31" s="1"/>
      <c r="H31" s="1" t="s">
        <v>38</v>
      </c>
      <c r="I31" s="1" t="s">
        <v>43</v>
      </c>
      <c r="J31" s="1">
        <f>2/3*Tabla2[[#This Row],[N]]*LN(Tabla2[[#This Row],[N]])+0.38481*Tabla2[[#This Row],[N]]</f>
        <v>1266526382.9301577</v>
      </c>
    </row>
    <row r="32" spans="1:10" x14ac:dyDescent="0.2">
      <c r="A32" t="s">
        <v>14</v>
      </c>
      <c r="B32" s="1">
        <v>100000000</v>
      </c>
      <c r="C32" s="1">
        <v>864707</v>
      </c>
      <c r="D32" s="1">
        <v>1266526382</v>
      </c>
      <c r="E32" s="10">
        <f>Tabla2[[#This Row],[Tiempo (ms)]]/60000</f>
        <v>14.411783333333334</v>
      </c>
      <c r="F32" t="s">
        <v>30</v>
      </c>
      <c r="G32" s="1"/>
      <c r="H32" s="1" t="s">
        <v>38</v>
      </c>
      <c r="I32" s="1" t="s">
        <v>43</v>
      </c>
      <c r="J32" s="1">
        <f>2/3*Tabla2[[#This Row],[N]]*LN(Tabla2[[#This Row],[N]])+0.38481*Tabla2[[#This Row],[N]]</f>
        <v>1266526382.9301577</v>
      </c>
    </row>
    <row r="33" spans="1:10" x14ac:dyDescent="0.2">
      <c r="A33" s="15" t="s">
        <v>14</v>
      </c>
      <c r="B33" s="16">
        <v>1000000000</v>
      </c>
      <c r="C33" s="16"/>
      <c r="D33" s="16">
        <v>0</v>
      </c>
      <c r="E33" s="17">
        <f>Tabla2[[#This Row],[Tiempo (ms)]]/60000</f>
        <v>0</v>
      </c>
      <c r="F33" s="15" t="s">
        <v>30</v>
      </c>
      <c r="G33" s="24"/>
      <c r="H33" s="16" t="s">
        <v>38</v>
      </c>
      <c r="I33" s="16" t="s">
        <v>2</v>
      </c>
      <c r="J33" s="16">
        <f>2/3*Tabla2[[#This Row],[N]]*LN(Tabla2[[#This Row],[N]])+0.38481*Tabla2[[#This Row],[N]]</f>
        <v>14200320557.964273</v>
      </c>
    </row>
    <row r="34" spans="1:10" x14ac:dyDescent="0.2">
      <c r="A34" t="s">
        <v>15</v>
      </c>
      <c r="B34" s="1">
        <v>10000</v>
      </c>
      <c r="C34" s="1">
        <v>27203</v>
      </c>
      <c r="D34" s="1">
        <v>65250</v>
      </c>
      <c r="E34" s="10">
        <f>Tabla2[[#This Row],[Tiempo (ms)]]/60000</f>
        <v>0.45338333333333336</v>
      </c>
      <c r="F34" t="s">
        <v>31</v>
      </c>
      <c r="G34" s="1"/>
      <c r="H34" s="1" t="s">
        <v>38</v>
      </c>
      <c r="I34" s="1" t="s">
        <v>43</v>
      </c>
      <c r="J34" s="1">
        <f>2/3*Tabla2[[#This Row],[N]]*LN(Tabla2[[#This Row],[N]])+0.38481*Tabla2[[#This Row],[N]]</f>
        <v>65250.369146507881</v>
      </c>
    </row>
    <row r="35" spans="1:10" x14ac:dyDescent="0.2">
      <c r="A35" t="s">
        <v>15</v>
      </c>
      <c r="B35" s="1">
        <v>10000</v>
      </c>
      <c r="C35" s="1">
        <v>27324</v>
      </c>
      <c r="D35" s="1">
        <v>65250</v>
      </c>
      <c r="E35" s="10">
        <f>Tabla2[[#This Row],[Tiempo (ms)]]/60000</f>
        <v>0.45540000000000003</v>
      </c>
      <c r="F35" t="s">
        <v>31</v>
      </c>
      <c r="G35" s="1"/>
      <c r="H35" s="1" t="s">
        <v>38</v>
      </c>
      <c r="I35" s="1" t="s">
        <v>43</v>
      </c>
      <c r="J35" s="1">
        <f>2/3*Tabla2[[#This Row],[N]]*LN(Tabla2[[#This Row],[N]])+0.38481*Tabla2[[#This Row],[N]]</f>
        <v>65250.369146507881</v>
      </c>
    </row>
    <row r="36" spans="1:10" x14ac:dyDescent="0.2">
      <c r="A36" t="s">
        <v>15</v>
      </c>
      <c r="B36" s="1">
        <v>100000</v>
      </c>
      <c r="C36" s="1">
        <v>27294</v>
      </c>
      <c r="D36" s="1">
        <v>806009</v>
      </c>
      <c r="E36" s="10">
        <f>Tabla2[[#This Row],[Tiempo (ms)]]/60000</f>
        <v>0.45490000000000003</v>
      </c>
      <c r="F36" t="s">
        <v>31</v>
      </c>
      <c r="G36" s="1"/>
      <c r="H36" s="1" t="s">
        <v>38</v>
      </c>
      <c r="I36" s="1" t="s">
        <v>43</v>
      </c>
      <c r="J36" s="1">
        <f>2/3*Tabla2[[#This Row],[N]]*LN(Tabla2[[#This Row],[N]])+0.38481*Tabla2[[#This Row],[N]]</f>
        <v>806009.36433134845</v>
      </c>
    </row>
    <row r="37" spans="1:10" x14ac:dyDescent="0.2">
      <c r="A37" t="s">
        <v>15</v>
      </c>
      <c r="B37" s="1">
        <v>100000</v>
      </c>
      <c r="C37" s="1">
        <v>27279</v>
      </c>
      <c r="D37" s="1">
        <v>806009</v>
      </c>
      <c r="E37" s="10">
        <f>Tabla2[[#This Row],[Tiempo (ms)]]/60000</f>
        <v>0.45465</v>
      </c>
      <c r="F37" t="s">
        <v>31</v>
      </c>
      <c r="G37" s="1"/>
      <c r="H37" s="1" t="s">
        <v>38</v>
      </c>
      <c r="I37" s="1" t="s">
        <v>43</v>
      </c>
      <c r="J37" s="1">
        <f>2/3*Tabla2[[#This Row],[N]]*LN(Tabla2[[#This Row],[N]])+0.38481*Tabla2[[#This Row],[N]]</f>
        <v>806009.36433134845</v>
      </c>
    </row>
    <row r="38" spans="1:10" x14ac:dyDescent="0.2">
      <c r="A38" t="s">
        <v>15</v>
      </c>
      <c r="B38" s="1">
        <v>1000000</v>
      </c>
      <c r="C38" s="1">
        <v>35447</v>
      </c>
      <c r="D38" s="1">
        <v>9595150</v>
      </c>
      <c r="E38" s="10">
        <f>Tabla2[[#This Row],[Tiempo (ms)]]/60000</f>
        <v>0.59078333333333333</v>
      </c>
      <c r="F38" t="s">
        <v>31</v>
      </c>
      <c r="G38" s="1"/>
      <c r="H38" s="1" t="s">
        <v>38</v>
      </c>
      <c r="I38" s="1" t="s">
        <v>43</v>
      </c>
      <c r="J38" s="1">
        <f>2/3*Tabla2[[#This Row],[N]]*LN(Tabla2[[#This Row],[N]])+0.38481*Tabla2[[#This Row],[N]]</f>
        <v>9595150.3719761819</v>
      </c>
    </row>
    <row r="39" spans="1:10" x14ac:dyDescent="0.2">
      <c r="A39" t="s">
        <v>15</v>
      </c>
      <c r="B39" s="1">
        <v>1000000</v>
      </c>
      <c r="C39" s="1">
        <v>31274</v>
      </c>
      <c r="D39" s="1">
        <v>9595150</v>
      </c>
      <c r="E39" s="10">
        <f>Tabla2[[#This Row],[Tiempo (ms)]]/60000</f>
        <v>0.52123333333333333</v>
      </c>
      <c r="F39" t="s">
        <v>31</v>
      </c>
      <c r="G39" s="1"/>
      <c r="H39" s="1" t="s">
        <v>38</v>
      </c>
      <c r="I39" s="1" t="s">
        <v>43</v>
      </c>
      <c r="J39" s="1">
        <f>2/3*Tabla2[[#This Row],[N]]*LN(Tabla2[[#This Row],[N]])+0.38481*Tabla2[[#This Row],[N]]</f>
        <v>9595150.3719761819</v>
      </c>
    </row>
    <row r="40" spans="1:10" x14ac:dyDescent="0.2">
      <c r="A40" t="s">
        <v>15</v>
      </c>
      <c r="B40" s="1">
        <v>10000000</v>
      </c>
      <c r="C40" s="1">
        <v>77494</v>
      </c>
      <c r="D40" s="1">
        <v>111302071</v>
      </c>
      <c r="E40" s="10">
        <f>Tabla2[[#This Row],[Tiempo (ms)]]/60000</f>
        <v>1.2915666666666668</v>
      </c>
      <c r="F40" t="s">
        <v>31</v>
      </c>
      <c r="G40" s="1"/>
      <c r="H40" s="1" t="s">
        <v>38</v>
      </c>
      <c r="I40" s="1" t="s">
        <v>43</v>
      </c>
      <c r="J40" s="1">
        <f>2/3*Tabla2[[#This Row],[N]]*LN(Tabla2[[#This Row],[N]])+0.38481*Tabla2[[#This Row],[N]]</f>
        <v>111302071.0063888</v>
      </c>
    </row>
    <row r="41" spans="1:10" x14ac:dyDescent="0.2">
      <c r="A41" t="s">
        <v>15</v>
      </c>
      <c r="B41" s="1">
        <v>10000000</v>
      </c>
      <c r="C41" s="1">
        <v>74483</v>
      </c>
      <c r="D41" s="1">
        <v>111302071</v>
      </c>
      <c r="E41" s="10">
        <f>Tabla2[[#This Row],[Tiempo (ms)]]/60000</f>
        <v>1.2413833333333333</v>
      </c>
      <c r="F41" t="s">
        <v>31</v>
      </c>
      <c r="G41" s="1"/>
      <c r="H41" s="1" t="s">
        <v>38</v>
      </c>
      <c r="I41" s="1" t="s">
        <v>43</v>
      </c>
      <c r="J41" s="1">
        <f>2/3*Tabla2[[#This Row],[N]]*LN(Tabla2[[#This Row],[N]])+0.38481*Tabla2[[#This Row],[N]]</f>
        <v>111302071.0063888</v>
      </c>
    </row>
    <row r="42" spans="1:10" x14ac:dyDescent="0.2">
      <c r="A42" t="s">
        <v>15</v>
      </c>
      <c r="B42" s="1">
        <v>100000000</v>
      </c>
      <c r="C42" s="1">
        <v>824180</v>
      </c>
      <c r="D42" s="1">
        <v>1266526382</v>
      </c>
      <c r="E42" s="10">
        <f>Tabla2[[#This Row],[Tiempo (ms)]]/60000</f>
        <v>13.736333333333333</v>
      </c>
      <c r="F42" t="s">
        <v>31</v>
      </c>
      <c r="G42" s="1"/>
      <c r="H42" s="1" t="s">
        <v>38</v>
      </c>
      <c r="I42" s="1" t="s">
        <v>43</v>
      </c>
      <c r="J42" s="1">
        <f>2/3*Tabla2[[#This Row],[N]]*LN(Tabla2[[#This Row],[N]])+0.38481*Tabla2[[#This Row],[N]]</f>
        <v>1266526382.9301577</v>
      </c>
    </row>
    <row r="43" spans="1:10" x14ac:dyDescent="0.2">
      <c r="A43" t="s">
        <v>15</v>
      </c>
      <c r="B43" s="1">
        <v>100000000</v>
      </c>
      <c r="C43" s="1">
        <v>651037</v>
      </c>
      <c r="D43" s="1">
        <v>1266526382</v>
      </c>
      <c r="E43" s="10">
        <f>Tabla2[[#This Row],[Tiempo (ms)]]/60000</f>
        <v>10.850616666666667</v>
      </c>
      <c r="F43" t="s">
        <v>31</v>
      </c>
      <c r="G43" s="1"/>
      <c r="H43" s="1" t="s">
        <v>38</v>
      </c>
      <c r="I43" s="1" t="s">
        <v>43</v>
      </c>
      <c r="J43" s="1">
        <f>2/3*Tabla2[[#This Row],[N]]*LN(Tabla2[[#This Row],[N]])+0.38481*Tabla2[[#This Row],[N]]</f>
        <v>1266526382.9301577</v>
      </c>
    </row>
    <row r="44" spans="1:10" x14ac:dyDescent="0.2">
      <c r="A44" s="15" t="s">
        <v>15</v>
      </c>
      <c r="B44" s="16">
        <v>1000000000</v>
      </c>
      <c r="C44" s="16"/>
      <c r="D44" s="16">
        <v>0</v>
      </c>
      <c r="E44" s="17">
        <f>Tabla2[[#This Row],[Tiempo (ms)]]/60000</f>
        <v>0</v>
      </c>
      <c r="F44" s="15" t="s">
        <v>31</v>
      </c>
      <c r="G44" s="24"/>
      <c r="H44" s="16" t="s">
        <v>38</v>
      </c>
      <c r="I44" s="16" t="s">
        <v>2</v>
      </c>
      <c r="J44" s="16">
        <f>2/3*Tabla2[[#This Row],[N]]*LN(Tabla2[[#This Row],[N]])+0.38481*Tabla2[[#This Row],[N]]</f>
        <v>14200320557.964273</v>
      </c>
    </row>
    <row r="45" spans="1:10" x14ac:dyDescent="0.2">
      <c r="A45" t="s">
        <v>12</v>
      </c>
      <c r="B45" s="1">
        <v>10000</v>
      </c>
      <c r="C45" s="1">
        <v>32003</v>
      </c>
      <c r="D45" s="1">
        <v>65250</v>
      </c>
      <c r="E45" s="10">
        <f>Tabla2[[#This Row],[Tiempo (ms)]]/60000</f>
        <v>0.53338333333333332</v>
      </c>
      <c r="F45" t="s">
        <v>24</v>
      </c>
      <c r="G45" s="1"/>
      <c r="H45" s="1" t="s">
        <v>38</v>
      </c>
      <c r="I45" s="1" t="s">
        <v>43</v>
      </c>
      <c r="J45" s="1">
        <f>2/3*Tabla2[[#This Row],[N]]*LN(Tabla2[[#This Row],[N]])+0.38481*Tabla2[[#This Row],[N]]</f>
        <v>65250.369146507881</v>
      </c>
    </row>
    <row r="46" spans="1:10" x14ac:dyDescent="0.2">
      <c r="A46" t="s">
        <v>12</v>
      </c>
      <c r="B46" s="1">
        <v>10000</v>
      </c>
      <c r="C46" s="1">
        <v>31530</v>
      </c>
      <c r="D46" s="1">
        <v>65250</v>
      </c>
      <c r="E46" s="10">
        <f>Tabla2[[#This Row],[Tiempo (ms)]]/60000</f>
        <v>0.52549999999999997</v>
      </c>
      <c r="F46" t="s">
        <v>24</v>
      </c>
      <c r="G46" s="1"/>
      <c r="H46" s="1" t="s">
        <v>38</v>
      </c>
      <c r="I46" s="1" t="s">
        <v>43</v>
      </c>
      <c r="J46" s="1">
        <f>2/3*Tabla2[[#This Row],[N]]*LN(Tabla2[[#This Row],[N]])+0.38481*Tabla2[[#This Row],[N]]</f>
        <v>65250.369146507881</v>
      </c>
    </row>
    <row r="47" spans="1:10" x14ac:dyDescent="0.2">
      <c r="A47" t="s">
        <v>12</v>
      </c>
      <c r="B47" s="1">
        <v>10000</v>
      </c>
      <c r="C47" s="1">
        <v>34092</v>
      </c>
      <c r="D47" s="1">
        <v>65250</v>
      </c>
      <c r="E47" s="10">
        <f>Tabla2[[#This Row],[Tiempo (ms)]]/60000</f>
        <v>0.56820000000000004</v>
      </c>
      <c r="F47" t="s">
        <v>24</v>
      </c>
      <c r="G47" s="1"/>
      <c r="H47" s="1" t="s">
        <v>38</v>
      </c>
      <c r="I47" s="1" t="s">
        <v>43</v>
      </c>
      <c r="J47" s="1">
        <f>2/3*Tabla2[[#This Row],[N]]*LN(Tabla2[[#This Row],[N]])+0.38481*Tabla2[[#This Row],[N]]</f>
        <v>65250.369146507881</v>
      </c>
    </row>
    <row r="48" spans="1:10" x14ac:dyDescent="0.2">
      <c r="A48" t="s">
        <v>12</v>
      </c>
      <c r="B48" s="1">
        <v>100000</v>
      </c>
      <c r="C48" s="1">
        <v>32042</v>
      </c>
      <c r="D48" s="1">
        <v>806009</v>
      </c>
      <c r="E48" s="10">
        <f>Tabla2[[#This Row],[Tiempo (ms)]]/60000</f>
        <v>0.53403333333333336</v>
      </c>
      <c r="F48" t="s">
        <v>24</v>
      </c>
      <c r="G48" s="1"/>
      <c r="H48" s="1" t="s">
        <v>38</v>
      </c>
      <c r="I48" s="1" t="s">
        <v>43</v>
      </c>
      <c r="J48" s="1">
        <f>2/3*Tabla2[[#This Row],[N]]*LN(Tabla2[[#This Row],[N]])+0.38481*Tabla2[[#This Row],[N]]</f>
        <v>806009.36433134845</v>
      </c>
    </row>
    <row r="49" spans="1:10" x14ac:dyDescent="0.2">
      <c r="A49" t="s">
        <v>12</v>
      </c>
      <c r="B49" s="1">
        <v>100000</v>
      </c>
      <c r="C49" s="1">
        <v>32432</v>
      </c>
      <c r="D49" s="1">
        <v>806009</v>
      </c>
      <c r="E49" s="10">
        <f>Tabla2[[#This Row],[Tiempo (ms)]]/60000</f>
        <v>0.54053333333333331</v>
      </c>
      <c r="F49" t="s">
        <v>24</v>
      </c>
      <c r="G49" s="1"/>
      <c r="H49" s="1" t="s">
        <v>38</v>
      </c>
      <c r="I49" s="1" t="s">
        <v>43</v>
      </c>
      <c r="J49" s="1">
        <f>2/3*Tabla2[[#This Row],[N]]*LN(Tabla2[[#This Row],[N]])+0.38481*Tabla2[[#This Row],[N]]</f>
        <v>806009.36433134845</v>
      </c>
    </row>
    <row r="50" spans="1:10" x14ac:dyDescent="0.2">
      <c r="A50" t="s">
        <v>12</v>
      </c>
      <c r="B50" s="1">
        <v>100000</v>
      </c>
      <c r="C50" s="1">
        <v>34025</v>
      </c>
      <c r="D50" s="1">
        <v>806009</v>
      </c>
      <c r="E50" s="10">
        <f>Tabla2[[#This Row],[Tiempo (ms)]]/60000</f>
        <v>0.56708333333333338</v>
      </c>
      <c r="F50" t="s">
        <v>24</v>
      </c>
      <c r="G50" s="1"/>
      <c r="H50" s="1" t="s">
        <v>38</v>
      </c>
      <c r="I50" s="1" t="s">
        <v>43</v>
      </c>
      <c r="J50" s="1">
        <f>2/3*Tabla2[[#This Row],[N]]*LN(Tabla2[[#This Row],[N]])+0.38481*Tabla2[[#This Row],[N]]</f>
        <v>806009.36433134845</v>
      </c>
    </row>
    <row r="51" spans="1:10" x14ac:dyDescent="0.2">
      <c r="A51" t="s">
        <v>12</v>
      </c>
      <c r="B51" s="1">
        <v>1000000</v>
      </c>
      <c r="C51" s="1">
        <v>38891</v>
      </c>
      <c r="D51" s="1">
        <v>9595150</v>
      </c>
      <c r="E51" s="10">
        <f>Tabla2[[#This Row],[Tiempo (ms)]]/60000</f>
        <v>0.64818333333333333</v>
      </c>
      <c r="F51" t="s">
        <v>24</v>
      </c>
      <c r="G51" s="1"/>
      <c r="H51" s="1" t="s">
        <v>38</v>
      </c>
      <c r="I51" s="1" t="s">
        <v>43</v>
      </c>
      <c r="J51" s="1">
        <f>2/3*Tabla2[[#This Row],[N]]*LN(Tabla2[[#This Row],[N]])+0.38481*Tabla2[[#This Row],[N]]</f>
        <v>9595150.3719761819</v>
      </c>
    </row>
    <row r="52" spans="1:10" x14ac:dyDescent="0.2">
      <c r="A52" t="s">
        <v>12</v>
      </c>
      <c r="B52" s="1">
        <v>1000000</v>
      </c>
      <c r="C52" s="1">
        <v>36034</v>
      </c>
      <c r="D52" s="1">
        <v>9595150</v>
      </c>
      <c r="E52" s="10">
        <f>Tabla2[[#This Row],[Tiempo (ms)]]/60000</f>
        <v>0.60056666666666669</v>
      </c>
      <c r="F52" t="s">
        <v>24</v>
      </c>
      <c r="G52" s="1"/>
      <c r="H52" s="1" t="s">
        <v>38</v>
      </c>
      <c r="I52" s="1" t="s">
        <v>43</v>
      </c>
      <c r="J52" s="1">
        <f>2/3*Tabla2[[#This Row],[N]]*LN(Tabla2[[#This Row],[N]])+0.38481*Tabla2[[#This Row],[N]]</f>
        <v>9595150.3719761819</v>
      </c>
    </row>
    <row r="53" spans="1:10" x14ac:dyDescent="0.2">
      <c r="A53" t="s">
        <v>12</v>
      </c>
      <c r="B53" s="1">
        <v>1000000</v>
      </c>
      <c r="C53" s="1">
        <v>37927</v>
      </c>
      <c r="D53" s="1">
        <v>9595150</v>
      </c>
      <c r="E53" s="10">
        <f>Tabla2[[#This Row],[Tiempo (ms)]]/60000</f>
        <v>0.63211666666666666</v>
      </c>
      <c r="F53" t="s">
        <v>24</v>
      </c>
      <c r="G53" s="1"/>
      <c r="H53" s="1" t="s">
        <v>38</v>
      </c>
      <c r="I53" s="1" t="s">
        <v>43</v>
      </c>
      <c r="J53" s="1">
        <f>2/3*Tabla2[[#This Row],[N]]*LN(Tabla2[[#This Row],[N]])+0.38481*Tabla2[[#This Row],[N]]</f>
        <v>9595150.3719761819</v>
      </c>
    </row>
    <row r="54" spans="1:10" x14ac:dyDescent="0.2">
      <c r="A54" t="s">
        <v>12</v>
      </c>
      <c r="B54" s="1">
        <v>10000000</v>
      </c>
      <c r="C54" s="1">
        <v>87495</v>
      </c>
      <c r="D54" s="1">
        <v>111302071</v>
      </c>
      <c r="E54" s="10">
        <f>Tabla2[[#This Row],[Tiempo (ms)]]/60000</f>
        <v>1.45825</v>
      </c>
      <c r="F54" t="s">
        <v>24</v>
      </c>
      <c r="G54" s="1"/>
      <c r="H54" s="1" t="s">
        <v>38</v>
      </c>
      <c r="I54" s="1" t="s">
        <v>43</v>
      </c>
      <c r="J54" s="1">
        <f>2/3*Tabla2[[#This Row],[N]]*LN(Tabla2[[#This Row],[N]])+0.38481*Tabla2[[#This Row],[N]]</f>
        <v>111302071.0063888</v>
      </c>
    </row>
    <row r="55" spans="1:10" x14ac:dyDescent="0.2">
      <c r="A55" t="s">
        <v>12</v>
      </c>
      <c r="B55" s="1">
        <v>10000000</v>
      </c>
      <c r="C55" s="1">
        <v>85207</v>
      </c>
      <c r="D55" s="1">
        <v>111302071</v>
      </c>
      <c r="E55" s="10">
        <f>Tabla2[[#This Row],[Tiempo (ms)]]/60000</f>
        <v>1.4201166666666667</v>
      </c>
      <c r="F55" t="s">
        <v>24</v>
      </c>
      <c r="G55" s="1"/>
      <c r="H55" s="1" t="s">
        <v>38</v>
      </c>
      <c r="I55" s="1" t="s">
        <v>43</v>
      </c>
      <c r="J55" s="1">
        <f>2/3*Tabla2[[#This Row],[N]]*LN(Tabla2[[#This Row],[N]])+0.38481*Tabla2[[#This Row],[N]]</f>
        <v>111302071.0063888</v>
      </c>
    </row>
    <row r="56" spans="1:10" x14ac:dyDescent="0.2">
      <c r="A56" t="s">
        <v>12</v>
      </c>
      <c r="B56" s="1">
        <v>10000000</v>
      </c>
      <c r="C56" s="1">
        <v>81614</v>
      </c>
      <c r="D56" s="1">
        <v>111302071</v>
      </c>
      <c r="E56" s="10">
        <f>Tabla2[[#This Row],[Tiempo (ms)]]/60000</f>
        <v>1.3602333333333334</v>
      </c>
      <c r="F56" t="s">
        <v>24</v>
      </c>
      <c r="G56" s="1"/>
      <c r="H56" s="1" t="s">
        <v>38</v>
      </c>
      <c r="I56" s="1" t="s">
        <v>43</v>
      </c>
      <c r="J56" s="1">
        <f>2/3*Tabla2[[#This Row],[N]]*LN(Tabla2[[#This Row],[N]])+0.38481*Tabla2[[#This Row],[N]]</f>
        <v>111302071.0063888</v>
      </c>
    </row>
    <row r="57" spans="1:10" x14ac:dyDescent="0.2">
      <c r="A57" t="s">
        <v>12</v>
      </c>
      <c r="B57" s="1">
        <v>100000000</v>
      </c>
      <c r="C57" s="1">
        <v>624288</v>
      </c>
      <c r="D57" s="1">
        <v>1266526382</v>
      </c>
      <c r="E57" s="10">
        <f>Tabla2[[#This Row],[Tiempo (ms)]]/60000</f>
        <v>10.4048</v>
      </c>
      <c r="F57" t="s">
        <v>24</v>
      </c>
      <c r="G57" s="1"/>
      <c r="H57" s="1" t="s">
        <v>38</v>
      </c>
      <c r="I57" s="1" t="s">
        <v>43</v>
      </c>
      <c r="J57" s="1">
        <f>2/3*Tabla2[[#This Row],[N]]*LN(Tabla2[[#This Row],[N]])+0.38481*Tabla2[[#This Row],[N]]</f>
        <v>1266526382.9301577</v>
      </c>
    </row>
    <row r="58" spans="1:10" x14ac:dyDescent="0.2">
      <c r="A58" t="s">
        <v>12</v>
      </c>
      <c r="B58" s="1">
        <v>100000000</v>
      </c>
      <c r="C58" s="1">
        <v>615434</v>
      </c>
      <c r="D58" s="1">
        <v>1266526382</v>
      </c>
      <c r="E58" s="10">
        <f>Tabla2[[#This Row],[Tiempo (ms)]]/60000</f>
        <v>10.257233333333334</v>
      </c>
      <c r="F58" t="s">
        <v>24</v>
      </c>
      <c r="G58" s="1"/>
      <c r="H58" s="1" t="s">
        <v>38</v>
      </c>
      <c r="I58" s="1" t="s">
        <v>43</v>
      </c>
      <c r="J58" s="1">
        <f>2/3*Tabla2[[#This Row],[N]]*LN(Tabla2[[#This Row],[N]])+0.38481*Tabla2[[#This Row],[N]]</f>
        <v>1266526382.9301577</v>
      </c>
    </row>
    <row r="59" spans="1:10" x14ac:dyDescent="0.2">
      <c r="A59" t="s">
        <v>12</v>
      </c>
      <c r="B59" s="1">
        <v>100000000</v>
      </c>
      <c r="C59" s="1">
        <v>618599</v>
      </c>
      <c r="D59" s="1">
        <v>1266526382</v>
      </c>
      <c r="E59" s="10">
        <f>Tabla2[[#This Row],[Tiempo (ms)]]/60000</f>
        <v>10.309983333333333</v>
      </c>
      <c r="F59" t="s">
        <v>24</v>
      </c>
      <c r="G59" s="1"/>
      <c r="H59" s="1" t="s">
        <v>38</v>
      </c>
      <c r="I59" s="1" t="s">
        <v>43</v>
      </c>
      <c r="J59" s="1">
        <f>2/3*Tabla2[[#This Row],[N]]*LN(Tabla2[[#This Row],[N]])+0.38481*Tabla2[[#This Row],[N]]</f>
        <v>1266526382.9301577</v>
      </c>
    </row>
    <row r="60" spans="1:10" ht="34" x14ac:dyDescent="0.2">
      <c r="A60" s="15" t="s">
        <v>12</v>
      </c>
      <c r="B60" s="16">
        <v>1000000000</v>
      </c>
      <c r="C60" s="16"/>
      <c r="D60" s="16">
        <v>0</v>
      </c>
      <c r="E60" s="17">
        <f>Tabla2[[#This Row],[Tiempo (ms)]]/60000</f>
        <v>0</v>
      </c>
      <c r="F60" s="15" t="s">
        <v>24</v>
      </c>
      <c r="G60" s="24" t="s">
        <v>33</v>
      </c>
      <c r="H60" s="16" t="s">
        <v>38</v>
      </c>
      <c r="I60" s="16" t="s">
        <v>2</v>
      </c>
      <c r="J60" s="16">
        <f>2/3*Tabla2[[#This Row],[N]]*LN(Tabla2[[#This Row],[N]])+0.38481*Tabla2[[#This Row],[N]]</f>
        <v>14200320557.964273</v>
      </c>
    </row>
    <row r="61" spans="1:10" x14ac:dyDescent="0.2">
      <c r="A61" t="s">
        <v>16</v>
      </c>
      <c r="B61" s="1">
        <v>10000</v>
      </c>
      <c r="C61" s="1">
        <v>33486</v>
      </c>
      <c r="D61" s="1">
        <v>65250</v>
      </c>
      <c r="E61" s="10">
        <f>Tabla2[[#This Row],[Tiempo (ms)]]/60000</f>
        <v>0.55810000000000004</v>
      </c>
      <c r="F61" t="s">
        <v>25</v>
      </c>
      <c r="G61" s="1"/>
      <c r="H61" s="1" t="s">
        <v>38</v>
      </c>
      <c r="I61" s="1" t="s">
        <v>43</v>
      </c>
      <c r="J61" s="1">
        <f>2/3*Tabla2[[#This Row],[N]]*LN(Tabla2[[#This Row],[N]])+0.38481*Tabla2[[#This Row],[N]]</f>
        <v>65250.369146507881</v>
      </c>
    </row>
    <row r="62" spans="1:10" x14ac:dyDescent="0.2">
      <c r="A62" t="s">
        <v>16</v>
      </c>
      <c r="B62" s="1">
        <v>10000</v>
      </c>
      <c r="C62" s="1">
        <v>31567</v>
      </c>
      <c r="D62" s="1">
        <v>65250</v>
      </c>
      <c r="E62" s="10">
        <f>Tabla2[[#This Row],[Tiempo (ms)]]/60000</f>
        <v>0.52611666666666668</v>
      </c>
      <c r="F62" t="s">
        <v>25</v>
      </c>
      <c r="G62" s="1"/>
      <c r="H62" s="1" t="s">
        <v>38</v>
      </c>
      <c r="I62" s="1" t="s">
        <v>43</v>
      </c>
      <c r="J62" s="1">
        <f>2/3*Tabla2[[#This Row],[N]]*LN(Tabla2[[#This Row],[N]])+0.38481*Tabla2[[#This Row],[N]]</f>
        <v>65250.369146507881</v>
      </c>
    </row>
    <row r="63" spans="1:10" x14ac:dyDescent="0.2">
      <c r="A63" t="s">
        <v>16</v>
      </c>
      <c r="B63" s="1">
        <v>10000</v>
      </c>
      <c r="C63" s="1">
        <v>31573</v>
      </c>
      <c r="D63" s="1">
        <v>65250</v>
      </c>
      <c r="E63" s="10">
        <f>Tabla2[[#This Row],[Tiempo (ms)]]/60000</f>
        <v>0.52621666666666667</v>
      </c>
      <c r="F63" t="s">
        <v>25</v>
      </c>
      <c r="G63" s="1"/>
      <c r="H63" s="1" t="s">
        <v>38</v>
      </c>
      <c r="I63" s="1" t="s">
        <v>43</v>
      </c>
      <c r="J63" s="1">
        <f>2/3*Tabla2[[#This Row],[N]]*LN(Tabla2[[#This Row],[N]])+0.38481*Tabla2[[#This Row],[N]]</f>
        <v>65250.369146507881</v>
      </c>
    </row>
    <row r="64" spans="1:10" x14ac:dyDescent="0.2">
      <c r="A64" t="s">
        <v>16</v>
      </c>
      <c r="B64" s="1">
        <v>100000</v>
      </c>
      <c r="C64" s="1">
        <v>33660</v>
      </c>
      <c r="D64" s="1">
        <v>806009</v>
      </c>
      <c r="E64" s="10">
        <f>Tabla2[[#This Row],[Tiempo (ms)]]/60000</f>
        <v>0.56100000000000005</v>
      </c>
      <c r="F64" t="s">
        <v>25</v>
      </c>
      <c r="G64" s="1"/>
      <c r="H64" s="1" t="s">
        <v>38</v>
      </c>
      <c r="I64" s="1" t="s">
        <v>43</v>
      </c>
      <c r="J64" s="1">
        <f>2/3*Tabla2[[#This Row],[N]]*LN(Tabla2[[#This Row],[N]])+0.38481*Tabla2[[#This Row],[N]]</f>
        <v>806009.36433134845</v>
      </c>
    </row>
    <row r="65" spans="1:10" x14ac:dyDescent="0.2">
      <c r="A65" t="s">
        <v>16</v>
      </c>
      <c r="B65" s="1">
        <v>100000</v>
      </c>
      <c r="C65" s="1">
        <v>33443</v>
      </c>
      <c r="D65" s="1">
        <v>806009</v>
      </c>
      <c r="E65" s="10">
        <f>Tabla2[[#This Row],[Tiempo (ms)]]/60000</f>
        <v>0.55738333333333334</v>
      </c>
      <c r="F65" t="s">
        <v>25</v>
      </c>
      <c r="G65" s="1"/>
      <c r="H65" s="1" t="s">
        <v>38</v>
      </c>
      <c r="I65" s="1" t="s">
        <v>43</v>
      </c>
      <c r="J65" s="1">
        <f>2/3*Tabla2[[#This Row],[N]]*LN(Tabla2[[#This Row],[N]])+0.38481*Tabla2[[#This Row],[N]]</f>
        <v>806009.36433134845</v>
      </c>
    </row>
    <row r="66" spans="1:10" x14ac:dyDescent="0.2">
      <c r="A66" t="s">
        <v>16</v>
      </c>
      <c r="B66" s="1">
        <v>100000</v>
      </c>
      <c r="C66" s="1">
        <v>32616</v>
      </c>
      <c r="D66" s="1">
        <v>806009</v>
      </c>
      <c r="E66" s="10">
        <f>Tabla2[[#This Row],[Tiempo (ms)]]/60000</f>
        <v>0.54359999999999997</v>
      </c>
      <c r="F66" t="s">
        <v>25</v>
      </c>
      <c r="G66" s="1"/>
      <c r="H66" s="1" t="s">
        <v>38</v>
      </c>
      <c r="I66" s="1" t="s">
        <v>43</v>
      </c>
      <c r="J66" s="1">
        <f>2/3*Tabla2[[#This Row],[N]]*LN(Tabla2[[#This Row],[N]])+0.38481*Tabla2[[#This Row],[N]]</f>
        <v>806009.36433134845</v>
      </c>
    </row>
    <row r="67" spans="1:10" x14ac:dyDescent="0.2">
      <c r="A67" t="s">
        <v>16</v>
      </c>
      <c r="B67" s="1">
        <v>1000000</v>
      </c>
      <c r="C67" s="1">
        <v>38571</v>
      </c>
      <c r="D67" s="1">
        <v>9595150</v>
      </c>
      <c r="E67" s="10">
        <f>Tabla2[[#This Row],[Tiempo (ms)]]/60000</f>
        <v>0.64285000000000003</v>
      </c>
      <c r="F67" t="s">
        <v>25</v>
      </c>
      <c r="G67" s="1"/>
      <c r="H67" s="1" t="s">
        <v>38</v>
      </c>
      <c r="I67" s="1" t="s">
        <v>43</v>
      </c>
      <c r="J67" s="1">
        <f>2/3*Tabla2[[#This Row],[N]]*LN(Tabla2[[#This Row],[N]])+0.38481*Tabla2[[#This Row],[N]]</f>
        <v>9595150.3719761819</v>
      </c>
    </row>
    <row r="68" spans="1:10" x14ac:dyDescent="0.2">
      <c r="A68" t="s">
        <v>16</v>
      </c>
      <c r="B68" s="1">
        <v>1000000</v>
      </c>
      <c r="C68" s="1">
        <v>35458</v>
      </c>
      <c r="D68" s="1">
        <v>9595150</v>
      </c>
      <c r="E68" s="10">
        <f>Tabla2[[#This Row],[Tiempo (ms)]]/60000</f>
        <v>0.59096666666666664</v>
      </c>
      <c r="F68" t="s">
        <v>25</v>
      </c>
      <c r="G68" s="1"/>
      <c r="H68" s="1" t="s">
        <v>38</v>
      </c>
      <c r="I68" s="1" t="s">
        <v>43</v>
      </c>
      <c r="J68" s="1">
        <f>2/3*Tabla2[[#This Row],[N]]*LN(Tabla2[[#This Row],[N]])+0.38481*Tabla2[[#This Row],[N]]</f>
        <v>9595150.3719761819</v>
      </c>
    </row>
    <row r="69" spans="1:10" x14ac:dyDescent="0.2">
      <c r="A69" t="s">
        <v>16</v>
      </c>
      <c r="B69" s="1">
        <v>1000000</v>
      </c>
      <c r="C69" s="1">
        <v>38546</v>
      </c>
      <c r="D69" s="1">
        <v>9595150</v>
      </c>
      <c r="E69" s="10">
        <f>Tabla2[[#This Row],[Tiempo (ms)]]/60000</f>
        <v>0.6424333333333333</v>
      </c>
      <c r="F69" t="s">
        <v>25</v>
      </c>
      <c r="G69" s="1"/>
      <c r="H69" s="1" t="s">
        <v>38</v>
      </c>
      <c r="I69" s="1" t="s">
        <v>43</v>
      </c>
      <c r="J69" s="1">
        <f>2/3*Tabla2[[#This Row],[N]]*LN(Tabla2[[#This Row],[N]])+0.38481*Tabla2[[#This Row],[N]]</f>
        <v>9595150.3719761819</v>
      </c>
    </row>
    <row r="70" spans="1:10" x14ac:dyDescent="0.2">
      <c r="A70" t="s">
        <v>16</v>
      </c>
      <c r="B70" s="1">
        <v>10000000</v>
      </c>
      <c r="C70" s="1">
        <v>77711</v>
      </c>
      <c r="D70" s="1">
        <v>111302071</v>
      </c>
      <c r="E70" s="10">
        <f>Tabla2[[#This Row],[Tiempo (ms)]]/60000</f>
        <v>1.2951833333333334</v>
      </c>
      <c r="F70" t="s">
        <v>25</v>
      </c>
      <c r="G70" s="1"/>
      <c r="H70" s="1" t="s">
        <v>38</v>
      </c>
      <c r="I70" s="1" t="s">
        <v>43</v>
      </c>
      <c r="J70" s="1">
        <f>2/3*Tabla2[[#This Row],[N]]*LN(Tabla2[[#This Row],[N]])+0.38481*Tabla2[[#This Row],[N]]</f>
        <v>111302071.0063888</v>
      </c>
    </row>
    <row r="71" spans="1:10" x14ac:dyDescent="0.2">
      <c r="A71" t="s">
        <v>16</v>
      </c>
      <c r="B71" s="1">
        <v>10000000</v>
      </c>
      <c r="C71" s="1">
        <v>78719</v>
      </c>
      <c r="D71" s="1">
        <v>111302071</v>
      </c>
      <c r="E71" s="10">
        <f>Tabla2[[#This Row],[Tiempo (ms)]]/60000</f>
        <v>1.3119833333333333</v>
      </c>
      <c r="F71" t="s">
        <v>25</v>
      </c>
      <c r="G71" s="1"/>
      <c r="H71" s="1" t="s">
        <v>38</v>
      </c>
      <c r="I71" s="1" t="s">
        <v>43</v>
      </c>
      <c r="J71" s="1">
        <f>2/3*Tabla2[[#This Row],[N]]*LN(Tabla2[[#This Row],[N]])+0.38481*Tabla2[[#This Row],[N]]</f>
        <v>111302071.0063888</v>
      </c>
    </row>
    <row r="72" spans="1:10" x14ac:dyDescent="0.2">
      <c r="A72" t="s">
        <v>16</v>
      </c>
      <c r="B72" s="1">
        <v>10000000</v>
      </c>
      <c r="C72" s="1">
        <v>75571</v>
      </c>
      <c r="D72" s="1">
        <v>111302071</v>
      </c>
      <c r="E72" s="10">
        <f>Tabla2[[#This Row],[Tiempo (ms)]]/60000</f>
        <v>1.2595166666666666</v>
      </c>
      <c r="F72" t="s">
        <v>25</v>
      </c>
      <c r="G72" s="1"/>
      <c r="H72" s="1" t="s">
        <v>38</v>
      </c>
      <c r="I72" s="1" t="s">
        <v>43</v>
      </c>
      <c r="J72" s="1">
        <f>2/3*Tabla2[[#This Row],[N]]*LN(Tabla2[[#This Row],[N]])+0.38481*Tabla2[[#This Row],[N]]</f>
        <v>111302071.0063888</v>
      </c>
    </row>
    <row r="73" spans="1:10" x14ac:dyDescent="0.2">
      <c r="A73" t="s">
        <v>16</v>
      </c>
      <c r="B73" s="1">
        <v>100000000</v>
      </c>
      <c r="C73" s="1">
        <v>540123</v>
      </c>
      <c r="D73" s="1">
        <v>1266526382</v>
      </c>
      <c r="E73" s="10">
        <f>Tabla2[[#This Row],[Tiempo (ms)]]/60000</f>
        <v>9.0020500000000006</v>
      </c>
      <c r="F73" t="s">
        <v>25</v>
      </c>
      <c r="G73" s="1"/>
      <c r="H73" s="1" t="s">
        <v>38</v>
      </c>
      <c r="I73" s="1" t="s">
        <v>43</v>
      </c>
      <c r="J73" s="1">
        <f>2/3*Tabla2[[#This Row],[N]]*LN(Tabla2[[#This Row],[N]])+0.38481*Tabla2[[#This Row],[N]]</f>
        <v>1266526382.9301577</v>
      </c>
    </row>
    <row r="74" spans="1:10" x14ac:dyDescent="0.2">
      <c r="A74" t="s">
        <v>16</v>
      </c>
      <c r="B74" s="1">
        <v>100000000</v>
      </c>
      <c r="C74" s="1">
        <v>545828</v>
      </c>
      <c r="D74" s="1">
        <v>1266526382</v>
      </c>
      <c r="E74" s="10">
        <f>Tabla2[[#This Row],[Tiempo (ms)]]/60000</f>
        <v>9.0971333333333337</v>
      </c>
      <c r="F74" t="s">
        <v>25</v>
      </c>
      <c r="G74" s="1"/>
      <c r="H74" s="1" t="s">
        <v>38</v>
      </c>
      <c r="I74" s="1" t="s">
        <v>43</v>
      </c>
      <c r="J74" s="1">
        <f>2/3*Tabla2[[#This Row],[N]]*LN(Tabla2[[#This Row],[N]])+0.38481*Tabla2[[#This Row],[N]]</f>
        <v>1266526382.9301577</v>
      </c>
    </row>
    <row r="75" spans="1:10" x14ac:dyDescent="0.2">
      <c r="A75" t="s">
        <v>16</v>
      </c>
      <c r="B75" s="1">
        <v>100000000</v>
      </c>
      <c r="C75" s="1">
        <v>543174</v>
      </c>
      <c r="D75" s="1">
        <v>1266526382</v>
      </c>
      <c r="E75" s="10">
        <f>Tabla2[[#This Row],[Tiempo (ms)]]/60000</f>
        <v>9.0528999999999993</v>
      </c>
      <c r="F75" t="s">
        <v>25</v>
      </c>
      <c r="G75" s="1"/>
      <c r="H75" s="1" t="s">
        <v>38</v>
      </c>
      <c r="I75" s="1" t="s">
        <v>43</v>
      </c>
      <c r="J75" s="1">
        <f>2/3*Tabla2[[#This Row],[N]]*LN(Tabla2[[#This Row],[N]])+0.38481*Tabla2[[#This Row],[N]]</f>
        <v>1266526382.9301577</v>
      </c>
    </row>
    <row r="76" spans="1:10" ht="34" x14ac:dyDescent="0.2">
      <c r="A76" s="15" t="s">
        <v>16</v>
      </c>
      <c r="B76" s="16">
        <v>1000000000</v>
      </c>
      <c r="C76" s="16">
        <v>6858517</v>
      </c>
      <c r="D76" s="16">
        <v>5405332301</v>
      </c>
      <c r="E76" s="17">
        <f>Tabla2[[#This Row],[Tiempo (ms)]]/60000</f>
        <v>114.30861666666667</v>
      </c>
      <c r="F76" s="15" t="s">
        <v>25</v>
      </c>
      <c r="G76" s="24" t="s">
        <v>35</v>
      </c>
      <c r="H76" s="16" t="s">
        <v>38</v>
      </c>
      <c r="I76" s="16" t="s">
        <v>2</v>
      </c>
      <c r="J76" s="16">
        <f>2/3*Tabla2[[#This Row],[N]]*LN(Tabla2[[#This Row],[N]])+0.38481*Tabla2[[#This Row],[N]]</f>
        <v>14200320557.964273</v>
      </c>
    </row>
    <row r="77" spans="1:10" x14ac:dyDescent="0.2">
      <c r="A77" t="s">
        <v>17</v>
      </c>
      <c r="B77" s="1">
        <v>10000</v>
      </c>
      <c r="C77" s="1">
        <v>28340</v>
      </c>
      <c r="D77" s="1">
        <v>65250</v>
      </c>
      <c r="E77" s="10">
        <f>Tabla2[[#This Row],[Tiempo (ms)]]/60000</f>
        <v>0.47233333333333333</v>
      </c>
      <c r="F77" t="s">
        <v>26</v>
      </c>
      <c r="G77" s="1"/>
      <c r="H77" s="1" t="s">
        <v>38</v>
      </c>
      <c r="I77" s="1" t="s">
        <v>43</v>
      </c>
      <c r="J77" s="1">
        <f>2/3*Tabla2[[#This Row],[N]]*LN(Tabla2[[#This Row],[N]])+0.38481*Tabla2[[#This Row],[N]]</f>
        <v>65250.369146507881</v>
      </c>
    </row>
    <row r="78" spans="1:10" x14ac:dyDescent="0.2">
      <c r="A78" t="s">
        <v>17</v>
      </c>
      <c r="B78" s="1">
        <v>10000</v>
      </c>
      <c r="C78" s="1">
        <v>30341</v>
      </c>
      <c r="D78" s="1">
        <v>65250</v>
      </c>
      <c r="E78" s="10">
        <f>Tabla2[[#This Row],[Tiempo (ms)]]/60000</f>
        <v>0.50568333333333337</v>
      </c>
      <c r="F78" t="s">
        <v>26</v>
      </c>
      <c r="G78" s="1"/>
      <c r="H78" s="1" t="s">
        <v>38</v>
      </c>
      <c r="I78" s="1" t="s">
        <v>43</v>
      </c>
      <c r="J78" s="1">
        <f>2/3*Tabla2[[#This Row],[N]]*LN(Tabla2[[#This Row],[N]])+0.38481*Tabla2[[#This Row],[N]]</f>
        <v>65250.369146507881</v>
      </c>
    </row>
    <row r="79" spans="1:10" x14ac:dyDescent="0.2">
      <c r="A79" t="s">
        <v>17</v>
      </c>
      <c r="B79" s="1">
        <v>10000</v>
      </c>
      <c r="C79" s="1">
        <v>27367</v>
      </c>
      <c r="D79" s="1">
        <v>65250</v>
      </c>
      <c r="E79" s="10">
        <f>Tabla2[[#This Row],[Tiempo (ms)]]/60000</f>
        <v>0.45611666666666667</v>
      </c>
      <c r="F79" t="s">
        <v>26</v>
      </c>
      <c r="G79" s="1"/>
      <c r="H79" s="1" t="s">
        <v>38</v>
      </c>
      <c r="I79" s="1" t="s">
        <v>43</v>
      </c>
      <c r="J79" s="1">
        <f>2/3*Tabla2[[#This Row],[N]]*LN(Tabla2[[#This Row],[N]])+0.38481*Tabla2[[#This Row],[N]]</f>
        <v>65250.369146507881</v>
      </c>
    </row>
    <row r="80" spans="1:10" x14ac:dyDescent="0.2">
      <c r="A80" t="s">
        <v>17</v>
      </c>
      <c r="B80" s="1">
        <v>100000</v>
      </c>
      <c r="C80" s="1">
        <v>28353</v>
      </c>
      <c r="D80" s="1">
        <v>806009</v>
      </c>
      <c r="E80" s="10">
        <f>Tabla2[[#This Row],[Tiempo (ms)]]/60000</f>
        <v>0.47255000000000003</v>
      </c>
      <c r="F80" t="s">
        <v>26</v>
      </c>
      <c r="G80" s="1"/>
      <c r="H80" s="1" t="s">
        <v>38</v>
      </c>
      <c r="I80" s="1" t="s">
        <v>43</v>
      </c>
      <c r="J80" s="1">
        <f>2/3*Tabla2[[#This Row],[N]]*LN(Tabla2[[#This Row],[N]])+0.38481*Tabla2[[#This Row],[N]]</f>
        <v>806009.36433134845</v>
      </c>
    </row>
    <row r="81" spans="1:10" x14ac:dyDescent="0.2">
      <c r="A81" t="s">
        <v>17</v>
      </c>
      <c r="B81" s="1">
        <v>100000</v>
      </c>
      <c r="C81" s="1">
        <v>32457</v>
      </c>
      <c r="D81" s="1">
        <v>806009</v>
      </c>
      <c r="E81" s="10">
        <f>Tabla2[[#This Row],[Tiempo (ms)]]/60000</f>
        <v>0.54095000000000004</v>
      </c>
      <c r="F81" t="s">
        <v>26</v>
      </c>
      <c r="G81" s="1"/>
      <c r="H81" s="1" t="s">
        <v>38</v>
      </c>
      <c r="I81" s="1" t="s">
        <v>43</v>
      </c>
      <c r="J81" s="1">
        <f>2/3*Tabla2[[#This Row],[N]]*LN(Tabla2[[#This Row],[N]])+0.38481*Tabla2[[#This Row],[N]]</f>
        <v>806009.36433134845</v>
      </c>
    </row>
    <row r="82" spans="1:10" x14ac:dyDescent="0.2">
      <c r="A82" t="s">
        <v>17</v>
      </c>
      <c r="B82" s="1">
        <v>100000</v>
      </c>
      <c r="C82" s="1">
        <v>28298</v>
      </c>
      <c r="D82" s="1">
        <v>806009</v>
      </c>
      <c r="E82" s="10">
        <f>Tabla2[[#This Row],[Tiempo (ms)]]/60000</f>
        <v>0.47163333333333335</v>
      </c>
      <c r="F82" t="s">
        <v>26</v>
      </c>
      <c r="G82" s="1"/>
      <c r="H82" s="1" t="s">
        <v>38</v>
      </c>
      <c r="I82" s="1" t="s">
        <v>43</v>
      </c>
      <c r="J82" s="1">
        <f>2/3*Tabla2[[#This Row],[N]]*LN(Tabla2[[#This Row],[N]])+0.38481*Tabla2[[#This Row],[N]]</f>
        <v>806009.36433134845</v>
      </c>
    </row>
    <row r="83" spans="1:10" x14ac:dyDescent="0.2">
      <c r="A83" t="s">
        <v>17</v>
      </c>
      <c r="B83" s="1">
        <v>1000000</v>
      </c>
      <c r="C83" s="1">
        <v>31485</v>
      </c>
      <c r="D83" s="1">
        <v>9595150</v>
      </c>
      <c r="E83" s="10">
        <f>Tabla2[[#This Row],[Tiempo (ms)]]/60000</f>
        <v>0.52475000000000005</v>
      </c>
      <c r="F83" t="s">
        <v>26</v>
      </c>
      <c r="G83" s="1"/>
      <c r="H83" s="1" t="s">
        <v>38</v>
      </c>
      <c r="I83" s="1" t="s">
        <v>43</v>
      </c>
      <c r="J83" s="1">
        <f>2/3*Tabla2[[#This Row],[N]]*LN(Tabla2[[#This Row],[N]])+0.38481*Tabla2[[#This Row],[N]]</f>
        <v>9595150.3719761819</v>
      </c>
    </row>
    <row r="84" spans="1:10" x14ac:dyDescent="0.2">
      <c r="A84" t="s">
        <v>17</v>
      </c>
      <c r="B84" s="1">
        <v>1000000</v>
      </c>
      <c r="C84" s="1">
        <v>31366</v>
      </c>
      <c r="D84" s="1">
        <v>9595150</v>
      </c>
      <c r="E84" s="10">
        <f>Tabla2[[#This Row],[Tiempo (ms)]]/60000</f>
        <v>0.52276666666666671</v>
      </c>
      <c r="F84" t="s">
        <v>26</v>
      </c>
      <c r="G84" s="1"/>
      <c r="H84" s="1" t="s">
        <v>38</v>
      </c>
      <c r="I84" s="1" t="s">
        <v>43</v>
      </c>
      <c r="J84" s="1">
        <f>2/3*Tabla2[[#This Row],[N]]*LN(Tabla2[[#This Row],[N]])+0.38481*Tabla2[[#This Row],[N]]</f>
        <v>9595150.3719761819</v>
      </c>
    </row>
    <row r="85" spans="1:10" x14ac:dyDescent="0.2">
      <c r="A85" t="s">
        <v>17</v>
      </c>
      <c r="B85" s="1">
        <v>1000000</v>
      </c>
      <c r="C85" s="1">
        <v>31346</v>
      </c>
      <c r="D85" s="1">
        <v>9595150</v>
      </c>
      <c r="E85" s="10">
        <f>Tabla2[[#This Row],[Tiempo (ms)]]/60000</f>
        <v>0.52243333333333331</v>
      </c>
      <c r="F85" t="s">
        <v>26</v>
      </c>
      <c r="G85" s="1"/>
      <c r="H85" s="1" t="s">
        <v>38</v>
      </c>
      <c r="I85" s="1" t="s">
        <v>43</v>
      </c>
      <c r="J85" s="1">
        <f>2/3*Tabla2[[#This Row],[N]]*LN(Tabla2[[#This Row],[N]])+0.38481*Tabla2[[#This Row],[N]]</f>
        <v>9595150.3719761819</v>
      </c>
    </row>
    <row r="86" spans="1:10" x14ac:dyDescent="0.2">
      <c r="A86" t="s">
        <v>17</v>
      </c>
      <c r="B86" s="1">
        <v>10000000</v>
      </c>
      <c r="C86" s="1">
        <v>66396</v>
      </c>
      <c r="D86" s="1">
        <v>111302071</v>
      </c>
      <c r="E86" s="10">
        <f>Tabla2[[#This Row],[Tiempo (ms)]]/60000</f>
        <v>1.1066</v>
      </c>
      <c r="F86" t="s">
        <v>26</v>
      </c>
      <c r="G86" s="1"/>
      <c r="H86" s="1" t="s">
        <v>38</v>
      </c>
      <c r="I86" s="1" t="s">
        <v>43</v>
      </c>
      <c r="J86" s="1">
        <f>2/3*Tabla2[[#This Row],[N]]*LN(Tabla2[[#This Row],[N]])+0.38481*Tabla2[[#This Row],[N]]</f>
        <v>111302071.0063888</v>
      </c>
    </row>
    <row r="87" spans="1:10" x14ac:dyDescent="0.2">
      <c r="A87" t="s">
        <v>17</v>
      </c>
      <c r="B87" s="1">
        <v>10000000</v>
      </c>
      <c r="C87" s="1">
        <v>66446</v>
      </c>
      <c r="D87" s="1">
        <v>111302071</v>
      </c>
      <c r="E87" s="10">
        <f>Tabla2[[#This Row],[Tiempo (ms)]]/60000</f>
        <v>1.1074333333333333</v>
      </c>
      <c r="F87" t="s">
        <v>26</v>
      </c>
      <c r="G87" s="1"/>
      <c r="H87" s="1" t="s">
        <v>38</v>
      </c>
      <c r="I87" s="1" t="s">
        <v>43</v>
      </c>
      <c r="J87" s="1">
        <f>2/3*Tabla2[[#This Row],[N]]*LN(Tabla2[[#This Row],[N]])+0.38481*Tabla2[[#This Row],[N]]</f>
        <v>111302071.0063888</v>
      </c>
    </row>
    <row r="88" spans="1:10" x14ac:dyDescent="0.2">
      <c r="A88" t="s">
        <v>17</v>
      </c>
      <c r="B88" s="1">
        <v>10000000</v>
      </c>
      <c r="C88" s="1">
        <v>56303</v>
      </c>
      <c r="D88" s="1">
        <v>111302071</v>
      </c>
      <c r="E88" s="10">
        <f>Tabla2[[#This Row],[Tiempo (ms)]]/60000</f>
        <v>0.93838333333333335</v>
      </c>
      <c r="F88" t="s">
        <v>26</v>
      </c>
      <c r="G88" s="1"/>
      <c r="H88" s="1" t="s">
        <v>38</v>
      </c>
      <c r="I88" s="1" t="s">
        <v>43</v>
      </c>
      <c r="J88" s="1">
        <f>2/3*Tabla2[[#This Row],[N]]*LN(Tabla2[[#This Row],[N]])+0.38481*Tabla2[[#This Row],[N]]</f>
        <v>111302071.0063888</v>
      </c>
    </row>
    <row r="89" spans="1:10" x14ac:dyDescent="0.2">
      <c r="A89" t="s">
        <v>17</v>
      </c>
      <c r="B89" s="1">
        <v>100000000</v>
      </c>
      <c r="C89" s="1">
        <v>374265</v>
      </c>
      <c r="D89" s="1">
        <v>1266526382</v>
      </c>
      <c r="E89" s="10">
        <f>Tabla2[[#This Row],[Tiempo (ms)]]/60000</f>
        <v>6.2377500000000001</v>
      </c>
      <c r="F89" t="s">
        <v>26</v>
      </c>
      <c r="G89" s="1"/>
      <c r="H89" s="1" t="s">
        <v>38</v>
      </c>
      <c r="I89" s="1" t="s">
        <v>43</v>
      </c>
      <c r="J89" s="1">
        <f>2/3*Tabla2[[#This Row],[N]]*LN(Tabla2[[#This Row],[N]])+0.38481*Tabla2[[#This Row],[N]]</f>
        <v>1266526382.9301577</v>
      </c>
    </row>
    <row r="90" spans="1:10" x14ac:dyDescent="0.2">
      <c r="A90" t="s">
        <v>17</v>
      </c>
      <c r="B90" s="1">
        <v>100000000</v>
      </c>
      <c r="C90" s="1">
        <v>381841</v>
      </c>
      <c r="D90" s="1">
        <v>1266526382</v>
      </c>
      <c r="E90" s="10">
        <f>Tabla2[[#This Row],[Tiempo (ms)]]/60000</f>
        <v>6.3640166666666671</v>
      </c>
      <c r="F90" t="s">
        <v>26</v>
      </c>
      <c r="G90" s="1"/>
      <c r="H90" s="1" t="s">
        <v>38</v>
      </c>
      <c r="I90" s="1" t="s">
        <v>43</v>
      </c>
      <c r="J90" s="1">
        <f>2/3*Tabla2[[#This Row],[N]]*LN(Tabla2[[#This Row],[N]])+0.38481*Tabla2[[#This Row],[N]]</f>
        <v>1266526382.9301577</v>
      </c>
    </row>
    <row r="91" spans="1:10" x14ac:dyDescent="0.2">
      <c r="A91" t="s">
        <v>17</v>
      </c>
      <c r="B91" s="1">
        <v>100000000</v>
      </c>
      <c r="C91" s="1">
        <v>416336</v>
      </c>
      <c r="D91" s="1">
        <v>1266526382</v>
      </c>
      <c r="E91" s="10">
        <f>Tabla2[[#This Row],[Tiempo (ms)]]/60000</f>
        <v>6.938933333333333</v>
      </c>
      <c r="F91" t="s">
        <v>26</v>
      </c>
      <c r="G91" s="1"/>
      <c r="H91" s="1" t="s">
        <v>38</v>
      </c>
      <c r="I91" s="1" t="s">
        <v>43</v>
      </c>
      <c r="J91" s="1">
        <f>2/3*Tabla2[[#This Row],[N]]*LN(Tabla2[[#This Row],[N]])+0.38481*Tabla2[[#This Row],[N]]</f>
        <v>1266526382.9301577</v>
      </c>
    </row>
    <row r="92" spans="1:10" x14ac:dyDescent="0.2">
      <c r="A92" s="19" t="s">
        <v>17</v>
      </c>
      <c r="B92" s="20">
        <v>1000000000</v>
      </c>
      <c r="C92" s="20">
        <v>5211678</v>
      </c>
      <c r="D92" s="20">
        <v>14200320557</v>
      </c>
      <c r="E92" s="21">
        <f>Tabla2[[#This Row],[Tiempo (ms)]]/60000</f>
        <v>86.8613</v>
      </c>
      <c r="F92" s="19" t="s">
        <v>26</v>
      </c>
      <c r="G92" s="1"/>
      <c r="H92" s="1" t="s">
        <v>38</v>
      </c>
      <c r="I92" s="1" t="s">
        <v>43</v>
      </c>
      <c r="J92" s="1">
        <f>2/3*Tabla2[[#This Row],[N]]*LN(Tabla2[[#This Row],[N]])+0.38481*Tabla2[[#This Row],[N]]</f>
        <v>14200320557.964273</v>
      </c>
    </row>
    <row r="93" spans="1:10" x14ac:dyDescent="0.2">
      <c r="A93" t="s">
        <v>13</v>
      </c>
      <c r="B93" s="1">
        <v>10000</v>
      </c>
      <c r="C93" s="1">
        <v>37075</v>
      </c>
      <c r="D93" s="1">
        <v>65250</v>
      </c>
      <c r="E93" s="10">
        <f>Tabla2[[#This Row],[Tiempo (ms)]]/60000</f>
        <v>0.61791666666666667</v>
      </c>
      <c r="F93" t="s">
        <v>23</v>
      </c>
      <c r="G93" s="1"/>
      <c r="H93" s="1" t="s">
        <v>38</v>
      </c>
      <c r="I93" s="1" t="s">
        <v>43</v>
      </c>
      <c r="J93" s="1">
        <f>2/3*Tabla2[[#This Row],[N]]*LN(Tabla2[[#This Row],[N]])+0.38481*Tabla2[[#This Row],[N]]</f>
        <v>65250.369146507881</v>
      </c>
    </row>
    <row r="94" spans="1:10" x14ac:dyDescent="0.2">
      <c r="A94" t="s">
        <v>13</v>
      </c>
      <c r="B94" s="1">
        <v>10000</v>
      </c>
      <c r="C94" s="1">
        <v>36410</v>
      </c>
      <c r="D94" s="1">
        <v>65250</v>
      </c>
      <c r="E94" s="10">
        <f>Tabla2[[#This Row],[Tiempo (ms)]]/60000</f>
        <v>0.60683333333333334</v>
      </c>
      <c r="F94" t="s">
        <v>23</v>
      </c>
      <c r="G94" s="1"/>
      <c r="H94" s="1" t="s">
        <v>38</v>
      </c>
      <c r="I94" s="1" t="s">
        <v>43</v>
      </c>
      <c r="J94" s="1">
        <f>2/3*Tabla2[[#This Row],[N]]*LN(Tabla2[[#This Row],[N]])+0.38481*Tabla2[[#This Row],[N]]</f>
        <v>65250.369146507881</v>
      </c>
    </row>
    <row r="95" spans="1:10" x14ac:dyDescent="0.2">
      <c r="A95" t="s">
        <v>13</v>
      </c>
      <c r="B95" s="1">
        <v>10000</v>
      </c>
      <c r="C95" s="1">
        <v>32352</v>
      </c>
      <c r="D95" s="1">
        <v>65250</v>
      </c>
      <c r="E95" s="10">
        <f>Tabla2[[#This Row],[Tiempo (ms)]]/60000</f>
        <v>0.53920000000000001</v>
      </c>
      <c r="F95" t="s">
        <v>23</v>
      </c>
      <c r="G95" s="1"/>
      <c r="H95" s="1" t="s">
        <v>38</v>
      </c>
      <c r="I95" s="1" t="s">
        <v>43</v>
      </c>
      <c r="J95" s="1">
        <f>2/3*Tabla2[[#This Row],[N]]*LN(Tabla2[[#This Row],[N]])+0.38481*Tabla2[[#This Row],[N]]</f>
        <v>65250.369146507881</v>
      </c>
    </row>
    <row r="96" spans="1:10" x14ac:dyDescent="0.2">
      <c r="A96" t="s">
        <v>13</v>
      </c>
      <c r="B96" s="1">
        <v>100000</v>
      </c>
      <c r="C96" s="1">
        <v>33150</v>
      </c>
      <c r="D96" s="1">
        <v>806009</v>
      </c>
      <c r="E96" s="10">
        <f>Tabla2[[#This Row],[Tiempo (ms)]]/60000</f>
        <v>0.55249999999999999</v>
      </c>
      <c r="F96" t="s">
        <v>23</v>
      </c>
      <c r="G96" s="1"/>
      <c r="H96" s="1" t="s">
        <v>38</v>
      </c>
      <c r="I96" s="1" t="s">
        <v>43</v>
      </c>
      <c r="J96" s="1">
        <f>2/3*Tabla2[[#This Row],[N]]*LN(Tabla2[[#This Row],[N]])+0.38481*Tabla2[[#This Row],[N]]</f>
        <v>806009.36433134845</v>
      </c>
    </row>
    <row r="97" spans="1:10" x14ac:dyDescent="0.2">
      <c r="A97" t="s">
        <v>13</v>
      </c>
      <c r="B97" s="1">
        <v>100000</v>
      </c>
      <c r="C97" s="1">
        <v>35700</v>
      </c>
      <c r="D97" s="1">
        <v>806009</v>
      </c>
      <c r="E97" s="10">
        <f>Tabla2[[#This Row],[Tiempo (ms)]]/60000</f>
        <v>0.59499999999999997</v>
      </c>
      <c r="F97" t="s">
        <v>23</v>
      </c>
      <c r="G97" s="1"/>
      <c r="H97" s="1" t="s">
        <v>38</v>
      </c>
      <c r="I97" s="1" t="s">
        <v>43</v>
      </c>
      <c r="J97" s="1">
        <f>2/3*Tabla2[[#This Row],[N]]*LN(Tabla2[[#This Row],[N]])+0.38481*Tabla2[[#This Row],[N]]</f>
        <v>806009.36433134845</v>
      </c>
    </row>
    <row r="98" spans="1:10" x14ac:dyDescent="0.2">
      <c r="A98" t="s">
        <v>13</v>
      </c>
      <c r="B98" s="1">
        <v>100000</v>
      </c>
      <c r="C98" s="1">
        <v>35155</v>
      </c>
      <c r="D98" s="1">
        <v>806009</v>
      </c>
      <c r="E98" s="10">
        <f>Tabla2[[#This Row],[Tiempo (ms)]]/60000</f>
        <v>0.58591666666666664</v>
      </c>
      <c r="F98" t="s">
        <v>23</v>
      </c>
      <c r="G98" s="1"/>
      <c r="H98" s="1" t="s">
        <v>38</v>
      </c>
      <c r="I98" s="1" t="s">
        <v>43</v>
      </c>
      <c r="J98" s="1">
        <f>2/3*Tabla2[[#This Row],[N]]*LN(Tabla2[[#This Row],[N]])+0.38481*Tabla2[[#This Row],[N]]</f>
        <v>806009.36433134845</v>
      </c>
    </row>
    <row r="99" spans="1:10" x14ac:dyDescent="0.2">
      <c r="A99" t="s">
        <v>13</v>
      </c>
      <c r="B99" s="1">
        <v>1000000</v>
      </c>
      <c r="C99" s="1">
        <v>36394</v>
      </c>
      <c r="D99" s="1">
        <v>9595150</v>
      </c>
      <c r="E99" s="10">
        <f>Tabla2[[#This Row],[Tiempo (ms)]]/60000</f>
        <v>0.6065666666666667</v>
      </c>
      <c r="F99" t="s">
        <v>23</v>
      </c>
      <c r="G99" s="1"/>
      <c r="H99" s="1" t="s">
        <v>38</v>
      </c>
      <c r="I99" s="1" t="s">
        <v>43</v>
      </c>
      <c r="J99" s="1">
        <f>2/3*Tabla2[[#This Row],[N]]*LN(Tabla2[[#This Row],[N]])+0.38481*Tabla2[[#This Row],[N]]</f>
        <v>9595150.3719761819</v>
      </c>
    </row>
    <row r="100" spans="1:10" x14ac:dyDescent="0.2">
      <c r="A100" t="s">
        <v>13</v>
      </c>
      <c r="B100" s="1">
        <v>1000000</v>
      </c>
      <c r="C100" s="1">
        <v>35060</v>
      </c>
      <c r="D100" s="1">
        <v>9595150</v>
      </c>
      <c r="E100" s="10">
        <f>Tabla2[[#This Row],[Tiempo (ms)]]/60000</f>
        <v>0.58433333333333337</v>
      </c>
      <c r="F100" t="s">
        <v>23</v>
      </c>
      <c r="G100" s="1"/>
      <c r="H100" s="1" t="s">
        <v>38</v>
      </c>
      <c r="I100" s="1" t="s">
        <v>43</v>
      </c>
      <c r="J100" s="1">
        <f>2/3*Tabla2[[#This Row],[N]]*LN(Tabla2[[#This Row],[N]])+0.38481*Tabla2[[#This Row],[N]]</f>
        <v>9595150.3719761819</v>
      </c>
    </row>
    <row r="101" spans="1:10" x14ac:dyDescent="0.2">
      <c r="A101" t="s">
        <v>13</v>
      </c>
      <c r="B101" s="1">
        <v>1000000</v>
      </c>
      <c r="C101" s="1">
        <v>35361</v>
      </c>
      <c r="D101" s="1">
        <v>9595150</v>
      </c>
      <c r="E101" s="10">
        <f>Tabla2[[#This Row],[Tiempo (ms)]]/60000</f>
        <v>0.58935000000000004</v>
      </c>
      <c r="F101" t="s">
        <v>23</v>
      </c>
      <c r="G101" s="1"/>
      <c r="H101" s="1" t="s">
        <v>38</v>
      </c>
      <c r="I101" s="1" t="s">
        <v>43</v>
      </c>
      <c r="J101" s="1">
        <f>2/3*Tabla2[[#This Row],[N]]*LN(Tabla2[[#This Row],[N]])+0.38481*Tabla2[[#This Row],[N]]</f>
        <v>9595150.3719761819</v>
      </c>
    </row>
    <row r="102" spans="1:10" x14ac:dyDescent="0.2">
      <c r="A102" t="s">
        <v>13</v>
      </c>
      <c r="B102" s="1">
        <v>10000000</v>
      </c>
      <c r="C102" s="1">
        <v>57105</v>
      </c>
      <c r="D102" s="1">
        <v>111302071</v>
      </c>
      <c r="E102" s="10">
        <f>Tabla2[[#This Row],[Tiempo (ms)]]/60000</f>
        <v>0.95174999999999998</v>
      </c>
      <c r="F102" t="s">
        <v>23</v>
      </c>
      <c r="G102" s="1"/>
      <c r="H102" s="1" t="s">
        <v>38</v>
      </c>
      <c r="I102" s="1" t="s">
        <v>43</v>
      </c>
      <c r="J102" s="1">
        <f>2/3*Tabla2[[#This Row],[N]]*LN(Tabla2[[#This Row],[N]])+0.38481*Tabla2[[#This Row],[N]]</f>
        <v>111302071.0063888</v>
      </c>
    </row>
    <row r="103" spans="1:10" x14ac:dyDescent="0.2">
      <c r="A103" t="s">
        <v>13</v>
      </c>
      <c r="B103" s="1">
        <v>10000000</v>
      </c>
      <c r="C103" s="1">
        <v>57137</v>
      </c>
      <c r="D103" s="1">
        <v>111302071</v>
      </c>
      <c r="E103" s="10">
        <f>Tabla2[[#This Row],[Tiempo (ms)]]/60000</f>
        <v>0.95228333333333337</v>
      </c>
      <c r="F103" t="s">
        <v>23</v>
      </c>
      <c r="G103" s="1"/>
      <c r="H103" s="1" t="s">
        <v>38</v>
      </c>
      <c r="I103" s="1" t="s">
        <v>43</v>
      </c>
      <c r="J103" s="1">
        <f>2/3*Tabla2[[#This Row],[N]]*LN(Tabla2[[#This Row],[N]])+0.38481*Tabla2[[#This Row],[N]]</f>
        <v>111302071.0063888</v>
      </c>
    </row>
    <row r="104" spans="1:10" x14ac:dyDescent="0.2">
      <c r="A104" t="s">
        <v>13</v>
      </c>
      <c r="B104" s="1">
        <v>10000000</v>
      </c>
      <c r="C104" s="1">
        <v>56430</v>
      </c>
      <c r="D104" s="1">
        <v>111302071</v>
      </c>
      <c r="E104" s="10">
        <f>Tabla2[[#This Row],[Tiempo (ms)]]/60000</f>
        <v>0.9405</v>
      </c>
      <c r="F104" t="s">
        <v>23</v>
      </c>
      <c r="G104" s="1"/>
      <c r="H104" s="1" t="s">
        <v>38</v>
      </c>
      <c r="I104" s="1" t="s">
        <v>43</v>
      </c>
      <c r="J104" s="1">
        <f>2/3*Tabla2[[#This Row],[N]]*LN(Tabla2[[#This Row],[N]])+0.38481*Tabla2[[#This Row],[N]]</f>
        <v>111302071.0063888</v>
      </c>
    </row>
    <row r="105" spans="1:10" x14ac:dyDescent="0.2">
      <c r="A105" t="s">
        <v>13</v>
      </c>
      <c r="B105" s="1">
        <v>100000000</v>
      </c>
      <c r="C105" s="1">
        <v>323979</v>
      </c>
      <c r="D105" s="1">
        <v>1266526382</v>
      </c>
      <c r="E105" s="10">
        <f>Tabla2[[#This Row],[Tiempo (ms)]]/60000</f>
        <v>5.3996500000000003</v>
      </c>
      <c r="F105" t="s">
        <v>23</v>
      </c>
      <c r="G105" s="1"/>
      <c r="H105" s="1" t="s">
        <v>38</v>
      </c>
      <c r="I105" s="1" t="s">
        <v>43</v>
      </c>
      <c r="J105" s="1">
        <f>2/3*Tabla2[[#This Row],[N]]*LN(Tabla2[[#This Row],[N]])+0.38481*Tabla2[[#This Row],[N]]</f>
        <v>1266526382.9301577</v>
      </c>
    </row>
    <row r="106" spans="1:10" x14ac:dyDescent="0.2">
      <c r="A106" t="s">
        <v>13</v>
      </c>
      <c r="B106" s="1">
        <v>100000000</v>
      </c>
      <c r="C106" s="1">
        <v>391980</v>
      </c>
      <c r="D106" s="1">
        <v>1266526382</v>
      </c>
      <c r="E106" s="10">
        <f>Tabla2[[#This Row],[Tiempo (ms)]]/60000</f>
        <v>6.5330000000000004</v>
      </c>
      <c r="F106" t="s">
        <v>23</v>
      </c>
      <c r="G106" s="1"/>
      <c r="H106" s="1" t="s">
        <v>38</v>
      </c>
      <c r="I106" s="1" t="s">
        <v>43</v>
      </c>
      <c r="J106" s="1">
        <f>2/3*Tabla2[[#This Row],[N]]*LN(Tabla2[[#This Row],[N]])+0.38481*Tabla2[[#This Row],[N]]</f>
        <v>1266526382.9301577</v>
      </c>
    </row>
    <row r="107" spans="1:10" x14ac:dyDescent="0.2">
      <c r="A107" t="s">
        <v>13</v>
      </c>
      <c r="B107" s="1">
        <v>100000000</v>
      </c>
      <c r="C107" s="1">
        <v>327124</v>
      </c>
      <c r="D107" s="1">
        <v>1266526382</v>
      </c>
      <c r="E107" s="10">
        <f>Tabla2[[#This Row],[Tiempo (ms)]]/60000</f>
        <v>5.4520666666666671</v>
      </c>
      <c r="F107" t="s">
        <v>23</v>
      </c>
      <c r="G107" s="1"/>
      <c r="H107" s="1" t="s">
        <v>38</v>
      </c>
      <c r="I107" s="1" t="s">
        <v>43</v>
      </c>
      <c r="J107" s="1">
        <f>2/3*Tabla2[[#This Row],[N]]*LN(Tabla2[[#This Row],[N]])+0.38481*Tabla2[[#This Row],[N]]</f>
        <v>1266526382.9301577</v>
      </c>
    </row>
    <row r="108" spans="1:10" x14ac:dyDescent="0.2">
      <c r="A108" s="19" t="s">
        <v>13</v>
      </c>
      <c r="B108" s="20">
        <v>1000000000</v>
      </c>
      <c r="C108" s="20">
        <v>3699920</v>
      </c>
      <c r="D108" s="20">
        <v>14200320557</v>
      </c>
      <c r="E108" s="21">
        <f>Tabla2[[#This Row],[Tiempo (ms)]]/60000</f>
        <v>61.665333333333336</v>
      </c>
      <c r="F108" s="19" t="s">
        <v>23</v>
      </c>
      <c r="G108" s="23"/>
      <c r="H108" s="1" t="s">
        <v>38</v>
      </c>
      <c r="I108" s="1" t="s">
        <v>43</v>
      </c>
      <c r="J108" s="1">
        <f>2/3*Tabla2[[#This Row],[N]]*LN(Tabla2[[#This Row],[N]])+0.38481*Tabla2[[#This Row],[N]]</f>
        <v>14200320557.964273</v>
      </c>
    </row>
    <row r="109" spans="1:10" x14ac:dyDescent="0.2">
      <c r="A109" t="s">
        <v>18</v>
      </c>
      <c r="B109" s="1">
        <v>10000</v>
      </c>
      <c r="C109" s="1">
        <v>33087</v>
      </c>
      <c r="D109" s="1">
        <v>65250</v>
      </c>
      <c r="E109" s="10">
        <f>Tabla2[[#This Row],[Tiempo (ms)]]/60000</f>
        <v>0.55145</v>
      </c>
      <c r="F109" t="s">
        <v>27</v>
      </c>
      <c r="G109" s="1"/>
      <c r="H109" s="1" t="s">
        <v>38</v>
      </c>
      <c r="I109" s="1" t="s">
        <v>43</v>
      </c>
      <c r="J109" s="1">
        <f>2/3*Tabla2[[#This Row],[N]]*LN(Tabla2[[#This Row],[N]])+0.38481*Tabla2[[#This Row],[N]]</f>
        <v>65250.369146507881</v>
      </c>
    </row>
    <row r="110" spans="1:10" x14ac:dyDescent="0.2">
      <c r="A110" t="s">
        <v>18</v>
      </c>
      <c r="B110" s="1">
        <v>10000</v>
      </c>
      <c r="C110" s="1">
        <v>33582</v>
      </c>
      <c r="D110" s="1">
        <v>65250</v>
      </c>
      <c r="E110" s="10">
        <f>Tabla2[[#This Row],[Tiempo (ms)]]/60000</f>
        <v>0.55969999999999998</v>
      </c>
      <c r="F110" t="s">
        <v>27</v>
      </c>
      <c r="G110" s="1"/>
      <c r="H110" s="1" t="s">
        <v>38</v>
      </c>
      <c r="I110" s="1" t="s">
        <v>43</v>
      </c>
      <c r="J110" s="1">
        <f>2/3*Tabla2[[#This Row],[N]]*LN(Tabla2[[#This Row],[N]])+0.38481*Tabla2[[#This Row],[N]]</f>
        <v>65250.369146507881</v>
      </c>
    </row>
    <row r="111" spans="1:10" x14ac:dyDescent="0.2">
      <c r="A111" t="s">
        <v>18</v>
      </c>
      <c r="B111" s="1">
        <v>10000</v>
      </c>
      <c r="C111" s="1">
        <v>32500</v>
      </c>
      <c r="D111" s="1">
        <v>65250</v>
      </c>
      <c r="E111" s="10">
        <f>Tabla2[[#This Row],[Tiempo (ms)]]/60000</f>
        <v>0.54166666666666663</v>
      </c>
      <c r="F111" t="s">
        <v>27</v>
      </c>
      <c r="G111" s="1"/>
      <c r="H111" s="1" t="s">
        <v>38</v>
      </c>
      <c r="I111" s="1" t="s">
        <v>43</v>
      </c>
      <c r="J111" s="1">
        <f>2/3*Tabla2[[#This Row],[N]]*LN(Tabla2[[#This Row],[N]])+0.38481*Tabla2[[#This Row],[N]]</f>
        <v>65250.369146507881</v>
      </c>
    </row>
    <row r="112" spans="1:10" x14ac:dyDescent="0.2">
      <c r="A112" t="s">
        <v>18</v>
      </c>
      <c r="B112" s="1">
        <v>100000</v>
      </c>
      <c r="C112" s="1">
        <v>33619</v>
      </c>
      <c r="D112" s="1">
        <v>806009</v>
      </c>
      <c r="E112" s="10">
        <f>Tabla2[[#This Row],[Tiempo (ms)]]/60000</f>
        <v>0.56031666666666669</v>
      </c>
      <c r="F112" t="s">
        <v>27</v>
      </c>
      <c r="G112" s="1"/>
      <c r="H112" s="1" t="s">
        <v>38</v>
      </c>
      <c r="I112" s="1" t="s">
        <v>43</v>
      </c>
      <c r="J112" s="1">
        <f>2/3*Tabla2[[#This Row],[N]]*LN(Tabla2[[#This Row],[N]])+0.38481*Tabla2[[#This Row],[N]]</f>
        <v>806009.36433134845</v>
      </c>
    </row>
    <row r="113" spans="1:10" x14ac:dyDescent="0.2">
      <c r="A113" t="s">
        <v>18</v>
      </c>
      <c r="B113" s="1">
        <v>100000</v>
      </c>
      <c r="C113" s="1">
        <v>34568</v>
      </c>
      <c r="D113" s="1">
        <v>806009</v>
      </c>
      <c r="E113" s="10">
        <f>Tabla2[[#This Row],[Tiempo (ms)]]/60000</f>
        <v>0.57613333333333339</v>
      </c>
      <c r="F113" t="s">
        <v>27</v>
      </c>
      <c r="G113" s="1"/>
      <c r="H113" s="1" t="s">
        <v>38</v>
      </c>
      <c r="I113" s="1" t="s">
        <v>43</v>
      </c>
      <c r="J113" s="1">
        <f>2/3*Tabla2[[#This Row],[N]]*LN(Tabla2[[#This Row],[N]])+0.38481*Tabla2[[#This Row],[N]]</f>
        <v>806009.36433134845</v>
      </c>
    </row>
    <row r="114" spans="1:10" x14ac:dyDescent="0.2">
      <c r="A114" t="s">
        <v>18</v>
      </c>
      <c r="B114" s="1">
        <v>100000</v>
      </c>
      <c r="C114" s="1">
        <v>33614</v>
      </c>
      <c r="D114" s="1">
        <v>806009</v>
      </c>
      <c r="E114" s="10">
        <f>Tabla2[[#This Row],[Tiempo (ms)]]/60000</f>
        <v>0.56023333333333336</v>
      </c>
      <c r="F114" t="s">
        <v>27</v>
      </c>
      <c r="G114" s="1"/>
      <c r="H114" s="1" t="s">
        <v>38</v>
      </c>
      <c r="I114" s="1" t="s">
        <v>43</v>
      </c>
      <c r="J114" s="1">
        <f>2/3*Tabla2[[#This Row],[N]]*LN(Tabla2[[#This Row],[N]])+0.38481*Tabla2[[#This Row],[N]]</f>
        <v>806009.36433134845</v>
      </c>
    </row>
    <row r="115" spans="1:10" x14ac:dyDescent="0.2">
      <c r="A115" t="s">
        <v>18</v>
      </c>
      <c r="B115" s="1">
        <v>1000000</v>
      </c>
      <c r="C115" s="1">
        <v>36675</v>
      </c>
      <c r="D115" s="1">
        <v>9595150</v>
      </c>
      <c r="E115" s="10">
        <f>Tabla2[[#This Row],[Tiempo (ms)]]/60000</f>
        <v>0.61124999999999996</v>
      </c>
      <c r="F115" t="s">
        <v>27</v>
      </c>
      <c r="G115" s="1"/>
      <c r="H115" s="1" t="s">
        <v>38</v>
      </c>
      <c r="I115" s="1" t="s">
        <v>43</v>
      </c>
      <c r="J115" s="1">
        <f>2/3*Tabla2[[#This Row],[N]]*LN(Tabla2[[#This Row],[N]])+0.38481*Tabla2[[#This Row],[N]]</f>
        <v>9595150.3719761819</v>
      </c>
    </row>
    <row r="116" spans="1:10" x14ac:dyDescent="0.2">
      <c r="A116" t="s">
        <v>18</v>
      </c>
      <c r="B116" s="1">
        <v>1000000</v>
      </c>
      <c r="C116" s="1">
        <v>35620</v>
      </c>
      <c r="D116" s="1">
        <v>9595150</v>
      </c>
      <c r="E116" s="10">
        <f>Tabla2[[#This Row],[Tiempo (ms)]]/60000</f>
        <v>0.59366666666666668</v>
      </c>
      <c r="F116" t="s">
        <v>27</v>
      </c>
      <c r="G116" s="1"/>
      <c r="H116" s="1" t="s">
        <v>38</v>
      </c>
      <c r="I116" s="1" t="s">
        <v>43</v>
      </c>
      <c r="J116" s="1">
        <f>2/3*Tabla2[[#This Row],[N]]*LN(Tabla2[[#This Row],[N]])+0.38481*Tabla2[[#This Row],[N]]</f>
        <v>9595150.3719761819</v>
      </c>
    </row>
    <row r="117" spans="1:10" x14ac:dyDescent="0.2">
      <c r="A117" t="s">
        <v>18</v>
      </c>
      <c r="B117" s="1">
        <v>1000000</v>
      </c>
      <c r="C117" s="1">
        <v>35557</v>
      </c>
      <c r="D117" s="1">
        <v>9595150</v>
      </c>
      <c r="E117" s="10">
        <f>Tabla2[[#This Row],[Tiempo (ms)]]/60000</f>
        <v>0.59261666666666668</v>
      </c>
      <c r="F117" t="s">
        <v>27</v>
      </c>
      <c r="G117" s="1"/>
      <c r="H117" s="1" t="s">
        <v>38</v>
      </c>
      <c r="I117" s="1" t="s">
        <v>43</v>
      </c>
      <c r="J117" s="1">
        <f>2/3*Tabla2[[#This Row],[N]]*LN(Tabla2[[#This Row],[N]])+0.38481*Tabla2[[#This Row],[N]]</f>
        <v>9595150.3719761819</v>
      </c>
    </row>
    <row r="118" spans="1:10" x14ac:dyDescent="0.2">
      <c r="A118" t="s">
        <v>18</v>
      </c>
      <c r="B118" s="1">
        <v>10000000</v>
      </c>
      <c r="C118" s="1">
        <v>54819</v>
      </c>
      <c r="D118" s="1">
        <v>111302071</v>
      </c>
      <c r="E118" s="10">
        <f>Tabla2[[#This Row],[Tiempo (ms)]]/60000</f>
        <v>0.91364999999999996</v>
      </c>
      <c r="F118" t="s">
        <v>27</v>
      </c>
      <c r="G118" s="1"/>
      <c r="H118" s="1" t="s">
        <v>38</v>
      </c>
      <c r="I118" s="1" t="s">
        <v>43</v>
      </c>
      <c r="J118" s="1">
        <f>2/3*Tabla2[[#This Row],[N]]*LN(Tabla2[[#This Row],[N]])+0.38481*Tabla2[[#This Row],[N]]</f>
        <v>111302071.0063888</v>
      </c>
    </row>
    <row r="119" spans="1:10" x14ac:dyDescent="0.2">
      <c r="A119" t="s">
        <v>18</v>
      </c>
      <c r="B119" s="1">
        <v>10000000</v>
      </c>
      <c r="C119" s="1">
        <v>54711</v>
      </c>
      <c r="D119" s="1">
        <v>111302071</v>
      </c>
      <c r="E119" s="10">
        <f>Tabla2[[#This Row],[Tiempo (ms)]]/60000</f>
        <v>0.91185000000000005</v>
      </c>
      <c r="F119" t="s">
        <v>27</v>
      </c>
      <c r="G119" s="1"/>
      <c r="H119" s="1" t="s">
        <v>38</v>
      </c>
      <c r="I119" s="1" t="s">
        <v>43</v>
      </c>
      <c r="J119" s="1">
        <f>2/3*Tabla2[[#This Row],[N]]*LN(Tabla2[[#This Row],[N]])+0.38481*Tabla2[[#This Row],[N]]</f>
        <v>111302071.0063888</v>
      </c>
    </row>
    <row r="120" spans="1:10" x14ac:dyDescent="0.2">
      <c r="A120" t="s">
        <v>18</v>
      </c>
      <c r="B120" s="1">
        <v>10000000</v>
      </c>
      <c r="C120" s="1">
        <v>53420</v>
      </c>
      <c r="D120" s="1">
        <v>111302071</v>
      </c>
      <c r="E120" s="10">
        <f>Tabla2[[#This Row],[Tiempo (ms)]]/60000</f>
        <v>0.89033333333333331</v>
      </c>
      <c r="F120" t="s">
        <v>27</v>
      </c>
      <c r="G120" s="1"/>
      <c r="H120" s="1" t="s">
        <v>38</v>
      </c>
      <c r="I120" s="1" t="s">
        <v>43</v>
      </c>
      <c r="J120" s="1">
        <f>2/3*Tabla2[[#This Row],[N]]*LN(Tabla2[[#This Row],[N]])+0.38481*Tabla2[[#This Row],[N]]</f>
        <v>111302071.0063888</v>
      </c>
    </row>
    <row r="121" spans="1:10" x14ac:dyDescent="0.2">
      <c r="A121" t="s">
        <v>18</v>
      </c>
      <c r="B121" s="1">
        <v>100000000</v>
      </c>
      <c r="C121" s="1">
        <v>299176</v>
      </c>
      <c r="D121" s="1">
        <v>1266526382</v>
      </c>
      <c r="E121" s="10">
        <f>Tabla2[[#This Row],[Tiempo (ms)]]/60000</f>
        <v>4.9862666666666664</v>
      </c>
      <c r="F121" t="s">
        <v>27</v>
      </c>
      <c r="G121" s="1"/>
      <c r="H121" s="1" t="s">
        <v>38</v>
      </c>
      <c r="I121" s="1" t="s">
        <v>43</v>
      </c>
      <c r="J121" s="1">
        <f>2/3*Tabla2[[#This Row],[N]]*LN(Tabla2[[#This Row],[N]])+0.38481*Tabla2[[#This Row],[N]]</f>
        <v>1266526382.9301577</v>
      </c>
    </row>
    <row r="122" spans="1:10" x14ac:dyDescent="0.2">
      <c r="A122" t="s">
        <v>18</v>
      </c>
      <c r="B122" s="1">
        <v>100000000</v>
      </c>
      <c r="C122" s="1">
        <v>286255</v>
      </c>
      <c r="D122" s="1">
        <v>1266526382</v>
      </c>
      <c r="E122" s="10">
        <f>Tabla2[[#This Row],[Tiempo (ms)]]/60000</f>
        <v>4.7709166666666665</v>
      </c>
      <c r="F122" t="s">
        <v>27</v>
      </c>
      <c r="G122" s="1"/>
      <c r="H122" s="1" t="s">
        <v>38</v>
      </c>
      <c r="I122" s="1" t="s">
        <v>43</v>
      </c>
      <c r="J122" s="1">
        <f>2/3*Tabla2[[#This Row],[N]]*LN(Tabla2[[#This Row],[N]])+0.38481*Tabla2[[#This Row],[N]]</f>
        <v>1266526382.9301577</v>
      </c>
    </row>
    <row r="123" spans="1:10" x14ac:dyDescent="0.2">
      <c r="A123" t="s">
        <v>18</v>
      </c>
      <c r="B123" s="1">
        <v>100000000</v>
      </c>
      <c r="C123" s="1">
        <v>287123</v>
      </c>
      <c r="D123" s="1">
        <v>1266526382</v>
      </c>
      <c r="E123" s="10">
        <f>Tabla2[[#This Row],[Tiempo (ms)]]/60000</f>
        <v>4.7853833333333338</v>
      </c>
      <c r="F123" t="s">
        <v>27</v>
      </c>
      <c r="G123" s="1"/>
      <c r="H123" s="1" t="s">
        <v>38</v>
      </c>
      <c r="I123" s="1" t="s">
        <v>43</v>
      </c>
      <c r="J123" s="1">
        <f>2/3*Tabla2[[#This Row],[N]]*LN(Tabla2[[#This Row],[N]])+0.38481*Tabla2[[#This Row],[N]]</f>
        <v>1266526382.9301577</v>
      </c>
    </row>
    <row r="124" spans="1:10" ht="34" x14ac:dyDescent="0.2">
      <c r="A124" s="15" t="s">
        <v>18</v>
      </c>
      <c r="B124" s="16">
        <v>1000000000</v>
      </c>
      <c r="C124" s="16">
        <v>7200000</v>
      </c>
      <c r="D124" s="16">
        <v>0</v>
      </c>
      <c r="E124" s="17">
        <f>Tabla2[[#This Row],[Tiempo (ms)]]/60000</f>
        <v>120</v>
      </c>
      <c r="F124" s="15" t="s">
        <v>27</v>
      </c>
      <c r="G124" s="24" t="s">
        <v>33</v>
      </c>
      <c r="H124" s="16" t="s">
        <v>38</v>
      </c>
      <c r="I124" s="16" t="s">
        <v>2</v>
      </c>
      <c r="J124" s="16">
        <f>2/3*Tabla2[[#This Row],[N]]*LN(Tabla2[[#This Row],[N]])+0.38481*Tabla2[[#This Row],[N]]</f>
        <v>14200320557.964273</v>
      </c>
    </row>
    <row r="125" spans="1:10" x14ac:dyDescent="0.2">
      <c r="A125" t="s">
        <v>18</v>
      </c>
      <c r="B125" s="1">
        <v>1000000000</v>
      </c>
      <c r="C125" s="1">
        <v>3309770</v>
      </c>
      <c r="D125" s="1">
        <v>14200320557</v>
      </c>
      <c r="E125" s="10">
        <f>Tabla2[[#This Row],[Tiempo (ms)]]/60000</f>
        <v>55.162833333333332</v>
      </c>
      <c r="F125" s="1" t="s">
        <v>27</v>
      </c>
      <c r="G125" s="22"/>
      <c r="H125" s="1" t="s">
        <v>38</v>
      </c>
      <c r="I125" s="1" t="s">
        <v>43</v>
      </c>
      <c r="J125" s="1">
        <f>2/3*Tabla2[[#This Row],[N]]*LN(Tabla2[[#This Row],[N]])+0.38481*Tabla2[[#This Row],[N]]</f>
        <v>14200320557.964273</v>
      </c>
    </row>
    <row r="126" spans="1:10" x14ac:dyDescent="0.2">
      <c r="A126" t="s">
        <v>19</v>
      </c>
      <c r="B126" s="1">
        <v>10000</v>
      </c>
      <c r="C126" s="1">
        <v>29284</v>
      </c>
      <c r="D126" s="1">
        <v>65250</v>
      </c>
      <c r="E126" s="10">
        <f>Tabla2[[#This Row],[Tiempo (ms)]]/60000</f>
        <v>0.48806666666666665</v>
      </c>
      <c r="F126" t="s">
        <v>28</v>
      </c>
      <c r="G126" s="1"/>
      <c r="H126" s="1" t="s">
        <v>38</v>
      </c>
      <c r="I126" s="1" t="s">
        <v>43</v>
      </c>
      <c r="J126" s="1">
        <f>2/3*Tabla2[[#This Row],[N]]*LN(Tabla2[[#This Row],[N]])+0.38481*Tabla2[[#This Row],[N]]</f>
        <v>65250.369146507881</v>
      </c>
    </row>
    <row r="127" spans="1:10" x14ac:dyDescent="0.2">
      <c r="A127" t="s">
        <v>19</v>
      </c>
      <c r="B127" s="1">
        <v>10000</v>
      </c>
      <c r="C127" s="1">
        <v>28358</v>
      </c>
      <c r="D127" s="1">
        <v>65250</v>
      </c>
      <c r="E127" s="10">
        <f>Tabla2[[#This Row],[Tiempo (ms)]]/60000</f>
        <v>0.47263333333333335</v>
      </c>
      <c r="F127" t="s">
        <v>28</v>
      </c>
      <c r="G127" s="1"/>
      <c r="H127" s="1" t="s">
        <v>38</v>
      </c>
      <c r="I127" s="1" t="s">
        <v>43</v>
      </c>
      <c r="J127" s="1">
        <f>2/3*Tabla2[[#This Row],[N]]*LN(Tabla2[[#This Row],[N]])+0.38481*Tabla2[[#This Row],[N]]</f>
        <v>65250.369146507881</v>
      </c>
    </row>
    <row r="128" spans="1:10" x14ac:dyDescent="0.2">
      <c r="A128" t="s">
        <v>19</v>
      </c>
      <c r="B128" s="1">
        <v>10000</v>
      </c>
      <c r="C128" s="1">
        <v>28406</v>
      </c>
      <c r="D128" s="1">
        <v>65250</v>
      </c>
      <c r="E128" s="10">
        <f>Tabla2[[#This Row],[Tiempo (ms)]]/60000</f>
        <v>0.47343333333333332</v>
      </c>
      <c r="F128" t="s">
        <v>28</v>
      </c>
      <c r="G128" s="1"/>
      <c r="H128" s="1" t="s">
        <v>38</v>
      </c>
      <c r="I128" s="1" t="s">
        <v>43</v>
      </c>
      <c r="J128" s="1">
        <f>2/3*Tabla2[[#This Row],[N]]*LN(Tabla2[[#This Row],[N]])+0.38481*Tabla2[[#This Row],[N]]</f>
        <v>65250.369146507881</v>
      </c>
    </row>
    <row r="129" spans="1:10" x14ac:dyDescent="0.2">
      <c r="A129" t="s">
        <v>19</v>
      </c>
      <c r="B129" s="1">
        <v>100000</v>
      </c>
      <c r="C129" s="1">
        <v>29809</v>
      </c>
      <c r="D129" s="1">
        <v>806009</v>
      </c>
      <c r="E129" s="10">
        <f>Tabla2[[#This Row],[Tiempo (ms)]]/60000</f>
        <v>0.49681666666666668</v>
      </c>
      <c r="F129" t="s">
        <v>28</v>
      </c>
      <c r="G129" s="1"/>
      <c r="H129" s="1" t="s">
        <v>38</v>
      </c>
      <c r="I129" s="1" t="s">
        <v>43</v>
      </c>
      <c r="J129" s="1">
        <f>2/3*Tabla2[[#This Row],[N]]*LN(Tabla2[[#This Row],[N]])+0.38481*Tabla2[[#This Row],[N]]</f>
        <v>806009.36433134845</v>
      </c>
    </row>
    <row r="130" spans="1:10" x14ac:dyDescent="0.2">
      <c r="A130" t="s">
        <v>19</v>
      </c>
      <c r="B130" s="1">
        <v>100000</v>
      </c>
      <c r="C130" s="1">
        <v>28588</v>
      </c>
      <c r="D130" s="1">
        <v>806009</v>
      </c>
      <c r="E130" s="10">
        <f>Tabla2[[#This Row],[Tiempo (ms)]]/60000</f>
        <v>0.47646666666666665</v>
      </c>
      <c r="F130" t="s">
        <v>28</v>
      </c>
      <c r="G130" s="1"/>
      <c r="H130" s="1" t="s">
        <v>38</v>
      </c>
      <c r="I130" s="1" t="s">
        <v>43</v>
      </c>
      <c r="J130" s="1">
        <f>2/3*Tabla2[[#This Row],[N]]*LN(Tabla2[[#This Row],[N]])+0.38481*Tabla2[[#This Row],[N]]</f>
        <v>806009.36433134845</v>
      </c>
    </row>
    <row r="131" spans="1:10" x14ac:dyDescent="0.2">
      <c r="A131" t="s">
        <v>19</v>
      </c>
      <c r="B131" s="1">
        <v>100000</v>
      </c>
      <c r="C131" s="1">
        <v>28361</v>
      </c>
      <c r="D131" s="1">
        <v>806009</v>
      </c>
      <c r="E131" s="10">
        <f>Tabla2[[#This Row],[Tiempo (ms)]]/60000</f>
        <v>0.47268333333333334</v>
      </c>
      <c r="F131" t="s">
        <v>28</v>
      </c>
      <c r="G131" s="1"/>
      <c r="H131" s="1" t="s">
        <v>38</v>
      </c>
      <c r="I131" s="1" t="s">
        <v>43</v>
      </c>
      <c r="J131" s="1">
        <f>2/3*Tabla2[[#This Row],[N]]*LN(Tabla2[[#This Row],[N]])+0.38481*Tabla2[[#This Row],[N]]</f>
        <v>806009.36433134845</v>
      </c>
    </row>
    <row r="132" spans="1:10" x14ac:dyDescent="0.2">
      <c r="A132" t="s">
        <v>19</v>
      </c>
      <c r="B132" s="1">
        <v>1000000</v>
      </c>
      <c r="C132" s="1">
        <v>30383</v>
      </c>
      <c r="D132" s="1">
        <v>9595150</v>
      </c>
      <c r="E132" s="10">
        <f>Tabla2[[#This Row],[Tiempo (ms)]]/60000</f>
        <v>0.5063833333333333</v>
      </c>
      <c r="F132" t="s">
        <v>28</v>
      </c>
      <c r="G132" s="1"/>
      <c r="H132" s="1" t="s">
        <v>38</v>
      </c>
      <c r="I132" s="1" t="s">
        <v>43</v>
      </c>
      <c r="J132" s="1">
        <f>2/3*Tabla2[[#This Row],[N]]*LN(Tabla2[[#This Row],[N]])+0.38481*Tabla2[[#This Row],[N]]</f>
        <v>9595150.3719761819</v>
      </c>
    </row>
    <row r="133" spans="1:10" x14ac:dyDescent="0.2">
      <c r="A133" t="s">
        <v>19</v>
      </c>
      <c r="B133" s="1">
        <v>1000000</v>
      </c>
      <c r="C133" s="1">
        <v>30290</v>
      </c>
      <c r="D133" s="1">
        <v>9595150</v>
      </c>
      <c r="E133" s="10">
        <f>Tabla2[[#This Row],[Tiempo (ms)]]/60000</f>
        <v>0.50483333333333336</v>
      </c>
      <c r="F133" t="s">
        <v>28</v>
      </c>
      <c r="G133" s="1"/>
      <c r="H133" s="1" t="s">
        <v>38</v>
      </c>
      <c r="I133" s="1" t="s">
        <v>43</v>
      </c>
      <c r="J133" s="1">
        <f>2/3*Tabla2[[#This Row],[N]]*LN(Tabla2[[#This Row],[N]])+0.38481*Tabla2[[#This Row],[N]]</f>
        <v>9595150.3719761819</v>
      </c>
    </row>
    <row r="134" spans="1:10" x14ac:dyDescent="0.2">
      <c r="A134" t="s">
        <v>19</v>
      </c>
      <c r="B134" s="1">
        <v>1000000</v>
      </c>
      <c r="C134" s="1">
        <v>30311</v>
      </c>
      <c r="D134" s="1">
        <v>9595150</v>
      </c>
      <c r="E134" s="10">
        <f>Tabla2[[#This Row],[Tiempo (ms)]]/60000</f>
        <v>0.50518333333333332</v>
      </c>
      <c r="F134" t="s">
        <v>28</v>
      </c>
      <c r="G134" s="1"/>
      <c r="H134" s="1" t="s">
        <v>38</v>
      </c>
      <c r="I134" s="1" t="s">
        <v>43</v>
      </c>
      <c r="J134" s="1">
        <f>2/3*Tabla2[[#This Row],[N]]*LN(Tabla2[[#This Row],[N]])+0.38481*Tabla2[[#This Row],[N]]</f>
        <v>9595150.3719761819</v>
      </c>
    </row>
    <row r="135" spans="1:10" x14ac:dyDescent="0.2">
      <c r="A135" t="s">
        <v>19</v>
      </c>
      <c r="B135" s="1">
        <v>10000000</v>
      </c>
      <c r="C135" s="1">
        <v>42365</v>
      </c>
      <c r="D135" s="1">
        <v>111302071</v>
      </c>
      <c r="E135" s="10">
        <f>Tabla2[[#This Row],[Tiempo (ms)]]/60000</f>
        <v>0.70608333333333329</v>
      </c>
      <c r="F135" t="s">
        <v>28</v>
      </c>
      <c r="G135" s="1"/>
      <c r="H135" s="1" t="s">
        <v>38</v>
      </c>
      <c r="I135" s="1" t="s">
        <v>43</v>
      </c>
      <c r="J135" s="1">
        <f>2/3*Tabla2[[#This Row],[N]]*LN(Tabla2[[#This Row],[N]])+0.38481*Tabla2[[#This Row],[N]]</f>
        <v>111302071.0063888</v>
      </c>
    </row>
    <row r="136" spans="1:10" x14ac:dyDescent="0.2">
      <c r="A136" t="s">
        <v>19</v>
      </c>
      <c r="B136" s="1">
        <v>10000000</v>
      </c>
      <c r="C136" s="1">
        <v>40337</v>
      </c>
      <c r="D136" s="1">
        <v>111302071</v>
      </c>
      <c r="E136" s="10">
        <f>Tabla2[[#This Row],[Tiempo (ms)]]/60000</f>
        <v>0.67228333333333334</v>
      </c>
      <c r="F136" t="s">
        <v>28</v>
      </c>
      <c r="G136" s="1"/>
      <c r="H136" s="1" t="s">
        <v>38</v>
      </c>
      <c r="I136" s="1" t="s">
        <v>43</v>
      </c>
      <c r="J136" s="1">
        <f>2/3*Tabla2[[#This Row],[N]]*LN(Tabla2[[#This Row],[N]])+0.38481*Tabla2[[#This Row],[N]]</f>
        <v>111302071.0063888</v>
      </c>
    </row>
    <row r="137" spans="1:10" x14ac:dyDescent="0.2">
      <c r="A137" t="s">
        <v>19</v>
      </c>
      <c r="B137" s="1">
        <v>10000000</v>
      </c>
      <c r="C137" s="1">
        <v>40392</v>
      </c>
      <c r="D137" s="1">
        <v>111302071</v>
      </c>
      <c r="E137" s="10">
        <f>Tabla2[[#This Row],[Tiempo (ms)]]/60000</f>
        <v>0.67320000000000002</v>
      </c>
      <c r="F137" t="s">
        <v>28</v>
      </c>
      <c r="G137" s="1"/>
      <c r="H137" s="1" t="s">
        <v>38</v>
      </c>
      <c r="I137" s="1" t="s">
        <v>43</v>
      </c>
      <c r="J137" s="1">
        <f>2/3*Tabla2[[#This Row],[N]]*LN(Tabla2[[#This Row],[N]])+0.38481*Tabla2[[#This Row],[N]]</f>
        <v>111302071.0063888</v>
      </c>
    </row>
    <row r="138" spans="1:10" x14ac:dyDescent="0.2">
      <c r="A138" t="s">
        <v>19</v>
      </c>
      <c r="B138" s="1">
        <v>100000000</v>
      </c>
      <c r="C138" s="1">
        <v>260053</v>
      </c>
      <c r="D138" s="1">
        <v>1266526382</v>
      </c>
      <c r="E138" s="10">
        <f>Tabla2[[#This Row],[Tiempo (ms)]]/60000</f>
        <v>4.3342166666666664</v>
      </c>
      <c r="F138" t="s">
        <v>28</v>
      </c>
      <c r="G138" s="1"/>
      <c r="H138" s="1" t="s">
        <v>38</v>
      </c>
      <c r="I138" s="1" t="s">
        <v>43</v>
      </c>
      <c r="J138" s="1">
        <f>2/3*Tabla2[[#This Row],[N]]*LN(Tabla2[[#This Row],[N]])+0.38481*Tabla2[[#This Row],[N]]</f>
        <v>1266526382.9301577</v>
      </c>
    </row>
    <row r="139" spans="1:10" x14ac:dyDescent="0.2">
      <c r="A139" t="s">
        <v>19</v>
      </c>
      <c r="B139" s="1">
        <v>100000000</v>
      </c>
      <c r="C139" s="1">
        <v>198966</v>
      </c>
      <c r="D139" s="1">
        <v>1266526382</v>
      </c>
      <c r="E139" s="10">
        <f>Tabla2[[#This Row],[Tiempo (ms)]]/60000</f>
        <v>3.3161</v>
      </c>
      <c r="F139" t="s">
        <v>28</v>
      </c>
      <c r="G139" s="1"/>
      <c r="H139" s="1" t="s">
        <v>38</v>
      </c>
      <c r="I139" s="1" t="s">
        <v>43</v>
      </c>
      <c r="J139" s="1">
        <f>2/3*Tabla2[[#This Row],[N]]*LN(Tabla2[[#This Row],[N]])+0.38481*Tabla2[[#This Row],[N]]</f>
        <v>1266526382.9301577</v>
      </c>
    </row>
    <row r="140" spans="1:10" x14ac:dyDescent="0.2">
      <c r="A140" t="s">
        <v>19</v>
      </c>
      <c r="B140" s="1">
        <v>100000000</v>
      </c>
      <c r="C140" s="1">
        <v>198074</v>
      </c>
      <c r="D140" s="1">
        <v>1266526382</v>
      </c>
      <c r="E140" s="10">
        <f>Tabla2[[#This Row],[Tiempo (ms)]]/60000</f>
        <v>3.3012333333333332</v>
      </c>
      <c r="F140" t="s">
        <v>28</v>
      </c>
      <c r="G140" s="1"/>
      <c r="H140" s="1" t="s">
        <v>38</v>
      </c>
      <c r="I140" s="1" t="s">
        <v>43</v>
      </c>
      <c r="J140" s="1">
        <f>2/3*Tabla2[[#This Row],[N]]*LN(Tabla2[[#This Row],[N]])+0.38481*Tabla2[[#This Row],[N]]</f>
        <v>1266526382.9301577</v>
      </c>
    </row>
    <row r="141" spans="1:10" x14ac:dyDescent="0.2">
      <c r="A141" s="19" t="s">
        <v>19</v>
      </c>
      <c r="B141" s="20">
        <v>1000000000</v>
      </c>
      <c r="C141" s="20">
        <v>2255067</v>
      </c>
      <c r="D141" s="20">
        <v>14200320557</v>
      </c>
      <c r="E141" s="21">
        <f>Tabla2[[#This Row],[Tiempo (ms)]]/60000</f>
        <v>37.584449999999997</v>
      </c>
      <c r="F141" s="19" t="s">
        <v>28</v>
      </c>
      <c r="G141" s="1"/>
      <c r="H141" s="1" t="s">
        <v>38</v>
      </c>
      <c r="I141" s="1" t="s">
        <v>43</v>
      </c>
      <c r="J141" s="1">
        <f>2/3*Tabla2[[#This Row],[N]]*LN(Tabla2[[#This Row],[N]])+0.38481*Tabla2[[#This Row],[N]]</f>
        <v>14200320557.964273</v>
      </c>
    </row>
    <row r="142" spans="1:10" x14ac:dyDescent="0.2">
      <c r="A142" s="19" t="s">
        <v>19</v>
      </c>
      <c r="B142" s="20">
        <v>1000000000</v>
      </c>
      <c r="C142" s="20">
        <f>41*60000+52*1000</f>
        <v>2512000</v>
      </c>
      <c r="D142" s="20">
        <v>14200320557</v>
      </c>
      <c r="E142" s="21">
        <f>Tabla2[[#This Row],[Tiempo (ms)]]/60000</f>
        <v>41.866666666666667</v>
      </c>
      <c r="F142" s="20" t="s">
        <v>28</v>
      </c>
      <c r="G142" s="22"/>
      <c r="H142" s="1" t="s">
        <v>38</v>
      </c>
      <c r="I142" s="1" t="s">
        <v>43</v>
      </c>
      <c r="J142" s="1">
        <f>2/3*Tabla2[[#This Row],[N]]*LN(Tabla2[[#This Row],[N]])+0.38481*Tabla2[[#This Row],[N]]</f>
        <v>14200320557.964273</v>
      </c>
    </row>
    <row r="143" spans="1:10" x14ac:dyDescent="0.2">
      <c r="A143" t="s">
        <v>11</v>
      </c>
      <c r="B143" s="1">
        <v>10000</v>
      </c>
      <c r="C143" s="1">
        <v>26630</v>
      </c>
      <c r="D143" s="1"/>
      <c r="E143" s="10">
        <f>Tabla2[[#This Row],[Tiempo (ms)]]/60000</f>
        <v>0.44383333333333336</v>
      </c>
      <c r="F143" s="1" t="s">
        <v>29</v>
      </c>
      <c r="G143" s="1"/>
      <c r="H143" s="1" t="s">
        <v>39</v>
      </c>
      <c r="I143" s="1" t="s">
        <v>43</v>
      </c>
      <c r="J143" s="1">
        <f>2/3*Tabla2[[#This Row],[N]]*LN(Tabla2[[#This Row],[N]])+0.38481*Tabla2[[#This Row],[N]]</f>
        <v>65250.369146507881</v>
      </c>
    </row>
    <row r="144" spans="1:10" x14ac:dyDescent="0.2">
      <c r="A144" t="s">
        <v>11</v>
      </c>
      <c r="B144" s="1">
        <v>10000</v>
      </c>
      <c r="C144" s="1">
        <v>31744</v>
      </c>
      <c r="D144" s="1"/>
      <c r="E144" s="10">
        <f>Tabla2[[#This Row],[Tiempo (ms)]]/60000</f>
        <v>0.52906666666666669</v>
      </c>
      <c r="F144" s="1" t="s">
        <v>29</v>
      </c>
      <c r="G144" s="1"/>
      <c r="H144" s="1" t="s">
        <v>39</v>
      </c>
      <c r="I144" s="1" t="s">
        <v>43</v>
      </c>
      <c r="J144" s="1">
        <f>2/3*Tabla2[[#This Row],[N]]*LN(Tabla2[[#This Row],[N]])+0.38481*Tabla2[[#This Row],[N]]</f>
        <v>65250.369146507881</v>
      </c>
    </row>
    <row r="145" spans="1:10" x14ac:dyDescent="0.2">
      <c r="A145" t="s">
        <v>11</v>
      </c>
      <c r="B145" s="1">
        <v>10000</v>
      </c>
      <c r="C145" s="1">
        <v>21478</v>
      </c>
      <c r="D145" s="1"/>
      <c r="E145" s="10">
        <f>Tabla2[[#This Row],[Tiempo (ms)]]/60000</f>
        <v>0.35796666666666666</v>
      </c>
      <c r="F145" s="1" t="s">
        <v>29</v>
      </c>
      <c r="G145" s="1"/>
      <c r="H145" s="1" t="s">
        <v>39</v>
      </c>
      <c r="I145" s="1" t="s">
        <v>43</v>
      </c>
      <c r="J145" s="1">
        <f>2/3*Tabla2[[#This Row],[N]]*LN(Tabla2[[#This Row],[N]])+0.38481*Tabla2[[#This Row],[N]]</f>
        <v>65250.369146507881</v>
      </c>
    </row>
    <row r="146" spans="1:10" x14ac:dyDescent="0.2">
      <c r="A146" t="s">
        <v>11</v>
      </c>
      <c r="B146" s="1">
        <v>100000</v>
      </c>
      <c r="C146" s="1">
        <v>26569</v>
      </c>
      <c r="D146" s="1"/>
      <c r="E146" s="10">
        <f>Tabla2[[#This Row],[Tiempo (ms)]]/60000</f>
        <v>0.44281666666666669</v>
      </c>
      <c r="F146" s="1" t="s">
        <v>29</v>
      </c>
      <c r="G146" s="1"/>
      <c r="H146" s="1" t="s">
        <v>39</v>
      </c>
      <c r="I146" s="1" t="s">
        <v>43</v>
      </c>
      <c r="J146" s="1">
        <f>2/3*Tabla2[[#This Row],[N]]*LN(Tabla2[[#This Row],[N]])+0.38481*Tabla2[[#This Row],[N]]</f>
        <v>806009.36433134845</v>
      </c>
    </row>
    <row r="147" spans="1:10" x14ac:dyDescent="0.2">
      <c r="A147" t="s">
        <v>11</v>
      </c>
      <c r="B147" s="1">
        <v>100000</v>
      </c>
      <c r="C147" s="1">
        <v>31729</v>
      </c>
      <c r="D147" s="1"/>
      <c r="E147" s="10">
        <f>Tabla2[[#This Row],[Tiempo (ms)]]/60000</f>
        <v>0.52881666666666671</v>
      </c>
      <c r="F147" s="1" t="s">
        <v>29</v>
      </c>
      <c r="G147" s="1"/>
      <c r="H147" s="1" t="s">
        <v>39</v>
      </c>
      <c r="I147" s="1" t="s">
        <v>43</v>
      </c>
      <c r="J147" s="1">
        <f>2/3*Tabla2[[#This Row],[N]]*LN(Tabla2[[#This Row],[N]])+0.38481*Tabla2[[#This Row],[N]]</f>
        <v>806009.36433134845</v>
      </c>
    </row>
    <row r="148" spans="1:10" x14ac:dyDescent="0.2">
      <c r="A148" t="s">
        <v>11</v>
      </c>
      <c r="B148" s="1">
        <v>100000</v>
      </c>
      <c r="C148" s="1">
        <v>21580</v>
      </c>
      <c r="D148" s="1"/>
      <c r="E148" s="10">
        <f>Tabla2[[#This Row],[Tiempo (ms)]]/60000</f>
        <v>0.35966666666666669</v>
      </c>
      <c r="F148" s="1" t="s">
        <v>29</v>
      </c>
      <c r="G148" s="1"/>
      <c r="H148" s="1" t="s">
        <v>39</v>
      </c>
      <c r="I148" s="1" t="s">
        <v>43</v>
      </c>
      <c r="J148" s="1">
        <f>2/3*Tabla2[[#This Row],[N]]*LN(Tabla2[[#This Row],[N]])+0.38481*Tabla2[[#This Row],[N]]</f>
        <v>806009.36433134845</v>
      </c>
    </row>
    <row r="149" spans="1:10" x14ac:dyDescent="0.2">
      <c r="A149" t="s">
        <v>11</v>
      </c>
      <c r="B149" s="1">
        <v>1000000</v>
      </c>
      <c r="C149" s="1">
        <v>36629</v>
      </c>
      <c r="D149" s="1"/>
      <c r="E149" s="10">
        <f>Tabla2[[#This Row],[Tiempo (ms)]]/60000</f>
        <v>0.61048333333333338</v>
      </c>
      <c r="F149" s="1" t="s">
        <v>29</v>
      </c>
      <c r="G149" s="1"/>
      <c r="H149" s="1" t="s">
        <v>39</v>
      </c>
      <c r="I149" s="1" t="s">
        <v>43</v>
      </c>
      <c r="J149" s="1">
        <f>2/3*Tabla2[[#This Row],[N]]*LN(Tabla2[[#This Row],[N]])+0.38481*Tabla2[[#This Row],[N]]</f>
        <v>9595150.3719761819</v>
      </c>
    </row>
    <row r="150" spans="1:10" x14ac:dyDescent="0.2">
      <c r="A150" t="s">
        <v>11</v>
      </c>
      <c r="B150" s="1">
        <v>1000000</v>
      </c>
      <c r="C150" s="1">
        <v>36537</v>
      </c>
      <c r="D150" s="1"/>
      <c r="E150" s="10">
        <f>Tabla2[[#This Row],[Tiempo (ms)]]/60000</f>
        <v>0.60894999999999999</v>
      </c>
      <c r="F150" s="1" t="s">
        <v>29</v>
      </c>
      <c r="G150" s="1"/>
      <c r="H150" s="1" t="s">
        <v>39</v>
      </c>
      <c r="I150" s="1" t="s">
        <v>43</v>
      </c>
      <c r="J150" s="1">
        <f>2/3*Tabla2[[#This Row],[N]]*LN(Tabla2[[#This Row],[N]])+0.38481*Tabla2[[#This Row],[N]]</f>
        <v>9595150.3719761819</v>
      </c>
    </row>
    <row r="151" spans="1:10" x14ac:dyDescent="0.2">
      <c r="A151" t="s">
        <v>11</v>
      </c>
      <c r="B151" s="1">
        <v>1000000</v>
      </c>
      <c r="C151" s="1">
        <v>36479</v>
      </c>
      <c r="D151" s="1"/>
      <c r="E151" s="10">
        <f>Tabla2[[#This Row],[Tiempo (ms)]]/60000</f>
        <v>0.60798333333333332</v>
      </c>
      <c r="F151" s="1" t="s">
        <v>29</v>
      </c>
      <c r="G151" s="1"/>
      <c r="H151" s="1" t="s">
        <v>39</v>
      </c>
      <c r="I151" s="1" t="s">
        <v>43</v>
      </c>
      <c r="J151" s="1">
        <f>2/3*Tabla2[[#This Row],[N]]*LN(Tabla2[[#This Row],[N]])+0.38481*Tabla2[[#This Row],[N]]</f>
        <v>9595150.3719761819</v>
      </c>
    </row>
    <row r="152" spans="1:10" x14ac:dyDescent="0.2">
      <c r="A152" t="s">
        <v>11</v>
      </c>
      <c r="B152" s="1">
        <v>10000000</v>
      </c>
      <c r="C152" s="1">
        <v>76791</v>
      </c>
      <c r="D152" s="1"/>
      <c r="E152" s="10">
        <f>Tabla2[[#This Row],[Tiempo (ms)]]/60000</f>
        <v>1.2798499999999999</v>
      </c>
      <c r="F152" s="1" t="s">
        <v>29</v>
      </c>
      <c r="G152" s="1"/>
      <c r="H152" s="1" t="s">
        <v>39</v>
      </c>
      <c r="I152" s="1" t="s">
        <v>43</v>
      </c>
      <c r="J152" s="1">
        <f>2/3*Tabla2[[#This Row],[N]]*LN(Tabla2[[#This Row],[N]])+0.38481*Tabla2[[#This Row],[N]]</f>
        <v>111302071.0063888</v>
      </c>
    </row>
    <row r="153" spans="1:10" x14ac:dyDescent="0.2">
      <c r="A153" t="s">
        <v>11</v>
      </c>
      <c r="B153" s="1">
        <v>10000000</v>
      </c>
      <c r="C153" s="1">
        <v>66495</v>
      </c>
      <c r="D153" s="1"/>
      <c r="E153" s="10">
        <f>Tabla2[[#This Row],[Tiempo (ms)]]/60000</f>
        <v>1.10825</v>
      </c>
      <c r="F153" s="1" t="s">
        <v>29</v>
      </c>
      <c r="G153" s="1"/>
      <c r="H153" s="1" t="s">
        <v>39</v>
      </c>
      <c r="I153" s="1" t="s">
        <v>43</v>
      </c>
      <c r="J153" s="1">
        <f>2/3*Tabla2[[#This Row],[N]]*LN(Tabla2[[#This Row],[N]])+0.38481*Tabla2[[#This Row],[N]]</f>
        <v>111302071.0063888</v>
      </c>
    </row>
    <row r="154" spans="1:10" x14ac:dyDescent="0.2">
      <c r="A154" t="s">
        <v>11</v>
      </c>
      <c r="B154" s="1">
        <v>10000000</v>
      </c>
      <c r="C154" s="1">
        <v>41471</v>
      </c>
      <c r="D154" s="1"/>
      <c r="E154" s="10">
        <f>Tabla2[[#This Row],[Tiempo (ms)]]/60000</f>
        <v>0.69118333333333337</v>
      </c>
      <c r="F154" s="1" t="s">
        <v>29</v>
      </c>
      <c r="G154" s="1"/>
      <c r="H154" s="1" t="s">
        <v>39</v>
      </c>
      <c r="I154" s="1" t="s">
        <v>43</v>
      </c>
      <c r="J154" s="1">
        <f>2/3*Tabla2[[#This Row],[N]]*LN(Tabla2[[#This Row],[N]])+0.38481*Tabla2[[#This Row],[N]]</f>
        <v>111302071.0063888</v>
      </c>
    </row>
    <row r="155" spans="1:10" x14ac:dyDescent="0.2">
      <c r="A155" t="s">
        <v>11</v>
      </c>
      <c r="B155" s="1">
        <v>100000000</v>
      </c>
      <c r="C155" s="1">
        <v>46850</v>
      </c>
      <c r="D155" s="1"/>
      <c r="E155" s="10">
        <f>Tabla2[[#This Row],[Tiempo (ms)]]/60000</f>
        <v>0.78083333333333338</v>
      </c>
      <c r="F155" s="1" t="s">
        <v>29</v>
      </c>
      <c r="G155" s="1" t="s">
        <v>40</v>
      </c>
      <c r="H155" s="1" t="s">
        <v>39</v>
      </c>
      <c r="I155" s="1" t="s">
        <v>2</v>
      </c>
      <c r="J155" s="1">
        <f>2/3*Tabla2[[#This Row],[N]]*LN(Tabla2[[#This Row],[N]])+0.38481*Tabla2[[#This Row],[N]]</f>
        <v>1266526382.9301577</v>
      </c>
    </row>
    <row r="156" spans="1:10" x14ac:dyDescent="0.2">
      <c r="A156" t="s">
        <v>11</v>
      </c>
      <c r="B156" s="1">
        <v>100000000</v>
      </c>
      <c r="C156" s="1">
        <v>291461</v>
      </c>
      <c r="D156" s="1"/>
      <c r="E156" s="10">
        <f>Tabla2[[#This Row],[Tiempo (ms)]]/60000</f>
        <v>4.8576833333333331</v>
      </c>
      <c r="F156" s="1" t="s">
        <v>29</v>
      </c>
      <c r="G156" s="1"/>
      <c r="H156" s="1" t="s">
        <v>39</v>
      </c>
      <c r="I156" s="1" t="s">
        <v>43</v>
      </c>
      <c r="J156" s="1">
        <f>2/3*Tabla2[[#This Row],[N]]*LN(Tabla2[[#This Row],[N]])+0.38481*Tabla2[[#This Row],[N]]</f>
        <v>1266526382.9301577</v>
      </c>
    </row>
    <row r="157" spans="1:10" x14ac:dyDescent="0.2">
      <c r="A157" t="s">
        <v>11</v>
      </c>
      <c r="B157" s="1">
        <v>100000000</v>
      </c>
      <c r="C157" s="1">
        <v>318433</v>
      </c>
      <c r="D157" s="1">
        <f>SUM(92442262,
72122952,
92543854,
81559707,
117522547,
94982844)</f>
        <v>551174166</v>
      </c>
      <c r="E157" s="10">
        <f>Tabla2[[#This Row],[Tiempo (ms)]]/60000</f>
        <v>5.3072166666666662</v>
      </c>
      <c r="F157" s="1" t="s">
        <v>29</v>
      </c>
      <c r="G157" s="1"/>
      <c r="H157" s="1" t="s">
        <v>39</v>
      </c>
      <c r="I157" s="1" t="s">
        <v>43</v>
      </c>
      <c r="J157" s="1">
        <f>2/3*Tabla2[[#This Row],[N]]*LN(Tabla2[[#This Row],[N]])+0.38481*Tabla2[[#This Row],[N]]</f>
        <v>1266526382.9301577</v>
      </c>
    </row>
    <row r="158" spans="1:10" x14ac:dyDescent="0.2">
      <c r="A158" t="s">
        <v>14</v>
      </c>
      <c r="B158" s="1">
        <v>10000</v>
      </c>
      <c r="C158" s="1">
        <v>20969</v>
      </c>
      <c r="D158" s="1"/>
      <c r="E158" s="10">
        <f>Tabla2[[#This Row],[Tiempo (ms)]]/60000</f>
        <v>0.34948333333333331</v>
      </c>
      <c r="F158" s="1" t="s">
        <v>30</v>
      </c>
      <c r="G158" s="1"/>
      <c r="H158" s="1" t="s">
        <v>39</v>
      </c>
      <c r="I158" s="1" t="s">
        <v>43</v>
      </c>
      <c r="J158" s="1">
        <f>2/3*Tabla2[[#This Row],[N]]*LN(Tabla2[[#This Row],[N]])+0.38481*Tabla2[[#This Row],[N]]</f>
        <v>65250.369146507881</v>
      </c>
    </row>
    <row r="159" spans="1:10" x14ac:dyDescent="0.2">
      <c r="A159" t="s">
        <v>14</v>
      </c>
      <c r="B159" s="1">
        <v>10000</v>
      </c>
      <c r="C159" s="1">
        <v>21012</v>
      </c>
      <c r="D159" s="1"/>
      <c r="E159" s="10">
        <f>Tabla2[[#This Row],[Tiempo (ms)]]/60000</f>
        <v>0.35020000000000001</v>
      </c>
      <c r="F159" s="1" t="s">
        <v>30</v>
      </c>
      <c r="G159" s="1"/>
      <c r="H159" s="1" t="s">
        <v>39</v>
      </c>
      <c r="I159" s="1" t="s">
        <v>43</v>
      </c>
      <c r="J159" s="1">
        <f>2/3*Tabla2[[#This Row],[N]]*LN(Tabla2[[#This Row],[N]])+0.38481*Tabla2[[#This Row],[N]]</f>
        <v>65250.369146507881</v>
      </c>
    </row>
    <row r="160" spans="1:10" x14ac:dyDescent="0.2">
      <c r="A160" t="s">
        <v>14</v>
      </c>
      <c r="B160" s="1">
        <v>10000</v>
      </c>
      <c r="C160" s="1">
        <v>21027</v>
      </c>
      <c r="D160" s="1"/>
      <c r="E160" s="10">
        <f>Tabla2[[#This Row],[Tiempo (ms)]]/60000</f>
        <v>0.35044999999999998</v>
      </c>
      <c r="F160" s="1" t="s">
        <v>30</v>
      </c>
      <c r="G160" s="1"/>
      <c r="H160" s="1" t="s">
        <v>39</v>
      </c>
      <c r="I160" s="1" t="s">
        <v>43</v>
      </c>
      <c r="J160" s="1">
        <f>2/3*Tabla2[[#This Row],[N]]*LN(Tabla2[[#This Row],[N]])+0.38481*Tabla2[[#This Row],[N]]</f>
        <v>65250.369146507881</v>
      </c>
    </row>
    <row r="161" spans="1:10" x14ac:dyDescent="0.2">
      <c r="A161" t="s">
        <v>14</v>
      </c>
      <c r="B161" s="1">
        <v>100000</v>
      </c>
      <c r="C161" s="1">
        <v>21125</v>
      </c>
      <c r="D161" s="1"/>
      <c r="E161" s="10">
        <f>Tabla2[[#This Row],[Tiempo (ms)]]/60000</f>
        <v>0.35208333333333336</v>
      </c>
      <c r="F161" s="1" t="s">
        <v>30</v>
      </c>
      <c r="G161" s="1"/>
      <c r="H161" s="1" t="s">
        <v>39</v>
      </c>
      <c r="I161" s="1" t="s">
        <v>43</v>
      </c>
      <c r="J161" s="1">
        <f>2/3*Tabla2[[#This Row],[N]]*LN(Tabla2[[#This Row],[N]])+0.38481*Tabla2[[#This Row],[N]]</f>
        <v>806009.36433134845</v>
      </c>
    </row>
    <row r="162" spans="1:10" x14ac:dyDescent="0.2">
      <c r="A162" t="s">
        <v>14</v>
      </c>
      <c r="B162" s="1">
        <v>100000</v>
      </c>
      <c r="C162" s="1">
        <v>21098</v>
      </c>
      <c r="D162" s="1"/>
      <c r="E162" s="10">
        <f>Tabla2[[#This Row],[Tiempo (ms)]]/60000</f>
        <v>0.35163333333333335</v>
      </c>
      <c r="F162" s="1" t="s">
        <v>30</v>
      </c>
      <c r="G162" s="1"/>
      <c r="H162" s="1" t="s">
        <v>39</v>
      </c>
      <c r="I162" s="1" t="s">
        <v>43</v>
      </c>
      <c r="J162" s="1">
        <f>2/3*Tabla2[[#This Row],[N]]*LN(Tabla2[[#This Row],[N]])+0.38481*Tabla2[[#This Row],[N]]</f>
        <v>806009.36433134845</v>
      </c>
    </row>
    <row r="163" spans="1:10" x14ac:dyDescent="0.2">
      <c r="A163" t="s">
        <v>14</v>
      </c>
      <c r="B163" s="1">
        <v>100000</v>
      </c>
      <c r="C163" s="1">
        <v>20988</v>
      </c>
      <c r="D163" s="1"/>
      <c r="E163" s="10">
        <f>Tabla2[[#This Row],[Tiempo (ms)]]/60000</f>
        <v>0.3498</v>
      </c>
      <c r="F163" s="1" t="s">
        <v>30</v>
      </c>
      <c r="G163" s="1"/>
      <c r="H163" s="1" t="s">
        <v>39</v>
      </c>
      <c r="I163" s="1" t="s">
        <v>43</v>
      </c>
      <c r="J163" s="1">
        <f>2/3*Tabla2[[#This Row],[N]]*LN(Tabla2[[#This Row],[N]])+0.38481*Tabla2[[#This Row],[N]]</f>
        <v>806009.36433134845</v>
      </c>
    </row>
    <row r="164" spans="1:10" x14ac:dyDescent="0.2">
      <c r="A164" t="s">
        <v>14</v>
      </c>
      <c r="B164" s="1">
        <v>1000000</v>
      </c>
      <c r="C164" s="1">
        <v>21127</v>
      </c>
      <c r="D164" s="1"/>
      <c r="E164" s="10">
        <f>Tabla2[[#This Row],[Tiempo (ms)]]/60000</f>
        <v>0.35211666666666669</v>
      </c>
      <c r="F164" s="1" t="s">
        <v>30</v>
      </c>
      <c r="G164" s="1"/>
      <c r="H164" s="1" t="s">
        <v>39</v>
      </c>
      <c r="I164" s="1" t="s">
        <v>43</v>
      </c>
      <c r="J164" s="1">
        <f>2/3*Tabla2[[#This Row],[N]]*LN(Tabla2[[#This Row],[N]])+0.38481*Tabla2[[#This Row],[N]]</f>
        <v>9595150.3719761819</v>
      </c>
    </row>
    <row r="165" spans="1:10" x14ac:dyDescent="0.2">
      <c r="A165" t="s">
        <v>14</v>
      </c>
      <c r="B165" s="1">
        <v>1000000</v>
      </c>
      <c r="C165" s="1">
        <v>26115</v>
      </c>
      <c r="D165" s="1"/>
      <c r="E165" s="10">
        <f>Tabla2[[#This Row],[Tiempo (ms)]]/60000</f>
        <v>0.43525000000000003</v>
      </c>
      <c r="F165" s="1" t="s">
        <v>30</v>
      </c>
      <c r="G165" s="1"/>
      <c r="H165" s="1" t="s">
        <v>39</v>
      </c>
      <c r="I165" s="1" t="s">
        <v>43</v>
      </c>
      <c r="J165" s="1">
        <f>2/3*Tabla2[[#This Row],[N]]*LN(Tabla2[[#This Row],[N]])+0.38481*Tabla2[[#This Row],[N]]</f>
        <v>9595150.3719761819</v>
      </c>
    </row>
    <row r="166" spans="1:10" x14ac:dyDescent="0.2">
      <c r="A166" t="s">
        <v>14</v>
      </c>
      <c r="B166" s="1">
        <v>1000000</v>
      </c>
      <c r="C166" s="1">
        <v>21050</v>
      </c>
      <c r="D166" s="1"/>
      <c r="E166" s="10">
        <f>Tabla2[[#This Row],[Tiempo (ms)]]/60000</f>
        <v>0.35083333333333333</v>
      </c>
      <c r="F166" s="1" t="s">
        <v>30</v>
      </c>
      <c r="G166" s="1"/>
      <c r="H166" s="1" t="s">
        <v>39</v>
      </c>
      <c r="I166" s="1" t="s">
        <v>43</v>
      </c>
      <c r="J166" s="1">
        <f>2/3*Tabla2[[#This Row],[N]]*LN(Tabla2[[#This Row],[N]])+0.38481*Tabla2[[#This Row],[N]]</f>
        <v>9595150.3719761819</v>
      </c>
    </row>
    <row r="167" spans="1:10" x14ac:dyDescent="0.2">
      <c r="A167" t="s">
        <v>14</v>
      </c>
      <c r="B167" s="1">
        <v>10000000</v>
      </c>
      <c r="C167" s="1">
        <v>36081</v>
      </c>
      <c r="D167" s="1"/>
      <c r="E167" s="10">
        <f>Tabla2[[#This Row],[Tiempo (ms)]]/60000</f>
        <v>0.60135000000000005</v>
      </c>
      <c r="F167" s="1" t="s">
        <v>30</v>
      </c>
      <c r="G167" s="1"/>
      <c r="H167" s="1" t="s">
        <v>39</v>
      </c>
      <c r="I167" s="1" t="s">
        <v>43</v>
      </c>
      <c r="J167" s="1">
        <f>2/3*Tabla2[[#This Row],[N]]*LN(Tabla2[[#This Row],[N]])+0.38481*Tabla2[[#This Row],[N]]</f>
        <v>111302071.0063888</v>
      </c>
    </row>
    <row r="168" spans="1:10" x14ac:dyDescent="0.2">
      <c r="A168" t="s">
        <v>14</v>
      </c>
      <c r="B168" s="1">
        <v>10000000</v>
      </c>
      <c r="C168" s="1">
        <v>51039</v>
      </c>
      <c r="D168" s="1"/>
      <c r="E168" s="10">
        <f>Tabla2[[#This Row],[Tiempo (ms)]]/60000</f>
        <v>0.85065000000000002</v>
      </c>
      <c r="F168" s="1" t="s">
        <v>30</v>
      </c>
      <c r="G168" s="1"/>
      <c r="H168" s="1" t="s">
        <v>39</v>
      </c>
      <c r="I168" s="1" t="s">
        <v>43</v>
      </c>
      <c r="J168" s="1">
        <f>2/3*Tabla2[[#This Row],[N]]*LN(Tabla2[[#This Row],[N]])+0.38481*Tabla2[[#This Row],[N]]</f>
        <v>111302071.0063888</v>
      </c>
    </row>
    <row r="169" spans="1:10" x14ac:dyDescent="0.2">
      <c r="A169" t="s">
        <v>14</v>
      </c>
      <c r="B169" s="1">
        <v>10000000</v>
      </c>
      <c r="C169" s="1">
        <v>41028</v>
      </c>
      <c r="D169" s="1"/>
      <c r="E169" s="10">
        <f>Tabla2[[#This Row],[Tiempo (ms)]]/60000</f>
        <v>0.68379999999999996</v>
      </c>
      <c r="F169" s="1" t="s">
        <v>30</v>
      </c>
      <c r="G169" s="1"/>
      <c r="H169" s="1" t="s">
        <v>39</v>
      </c>
      <c r="I169" s="1" t="s">
        <v>43</v>
      </c>
      <c r="J169" s="1">
        <f>2/3*Tabla2[[#This Row],[N]]*LN(Tabla2[[#This Row],[N]])+0.38481*Tabla2[[#This Row],[N]]</f>
        <v>111302071.0063888</v>
      </c>
    </row>
    <row r="170" spans="1:10" x14ac:dyDescent="0.2">
      <c r="A170" t="s">
        <v>14</v>
      </c>
      <c r="B170" s="1">
        <v>100000000</v>
      </c>
      <c r="C170" s="1">
        <v>201125</v>
      </c>
      <c r="D170" s="1"/>
      <c r="E170" s="10">
        <f>Tabla2[[#This Row],[Tiempo (ms)]]/60000</f>
        <v>3.3520833333333333</v>
      </c>
      <c r="F170" s="1" t="s">
        <v>30</v>
      </c>
      <c r="G170" s="1"/>
      <c r="H170" s="1" t="s">
        <v>39</v>
      </c>
      <c r="I170" s="1" t="s">
        <v>43</v>
      </c>
      <c r="J170" s="1">
        <f>2/3*Tabla2[[#This Row],[N]]*LN(Tabla2[[#This Row],[N]])+0.38481*Tabla2[[#This Row],[N]]</f>
        <v>1266526382.9301577</v>
      </c>
    </row>
    <row r="171" spans="1:10" x14ac:dyDescent="0.2">
      <c r="A171" t="s">
        <v>14</v>
      </c>
      <c r="B171" s="1">
        <v>100000000</v>
      </c>
      <c r="C171" s="1">
        <v>366143</v>
      </c>
      <c r="D171" s="1"/>
      <c r="E171" s="10">
        <f>Tabla2[[#This Row],[Tiempo (ms)]]/60000</f>
        <v>6.102383333333333</v>
      </c>
      <c r="F171" s="1" t="s">
        <v>30</v>
      </c>
      <c r="G171" s="1"/>
      <c r="H171" s="1" t="s">
        <v>39</v>
      </c>
      <c r="I171" s="1" t="s">
        <v>43</v>
      </c>
      <c r="J171" s="1">
        <f>2/3*Tabla2[[#This Row],[N]]*LN(Tabla2[[#This Row],[N]])+0.38481*Tabla2[[#This Row],[N]]</f>
        <v>1266526382.9301577</v>
      </c>
    </row>
    <row r="172" spans="1:10" x14ac:dyDescent="0.2">
      <c r="A172" t="s">
        <v>14</v>
      </c>
      <c r="B172" s="1">
        <v>100000000</v>
      </c>
      <c r="C172" s="1">
        <v>196067</v>
      </c>
      <c r="D172" s="1"/>
      <c r="E172" s="10">
        <f>Tabla2[[#This Row],[Tiempo (ms)]]/60000</f>
        <v>3.2677833333333335</v>
      </c>
      <c r="F172" s="1" t="s">
        <v>30</v>
      </c>
      <c r="G172" s="1"/>
      <c r="H172" s="1" t="s">
        <v>39</v>
      </c>
      <c r="I172" s="1" t="s">
        <v>43</v>
      </c>
      <c r="J172" s="1">
        <f>2/3*Tabla2[[#This Row],[N]]*LN(Tabla2[[#This Row],[N]])+0.38481*Tabla2[[#This Row],[N]]</f>
        <v>1266526382.9301577</v>
      </c>
    </row>
    <row r="173" spans="1:10" x14ac:dyDescent="0.2">
      <c r="A173" t="s">
        <v>15</v>
      </c>
      <c r="B173" s="1">
        <v>10000</v>
      </c>
      <c r="C173" s="1">
        <v>15924</v>
      </c>
      <c r="D173" s="1"/>
      <c r="E173" s="10">
        <f>Tabla2[[#This Row],[Tiempo (ms)]]/60000</f>
        <v>0.26540000000000002</v>
      </c>
      <c r="F173" s="1" t="s">
        <v>31</v>
      </c>
      <c r="G173" s="1"/>
      <c r="H173" s="1" t="s">
        <v>39</v>
      </c>
      <c r="I173" s="1" t="s">
        <v>43</v>
      </c>
      <c r="J173" s="1">
        <f>2/3*Tabla2[[#This Row],[N]]*LN(Tabla2[[#This Row],[N]])+0.38481*Tabla2[[#This Row],[N]]</f>
        <v>65250.369146507881</v>
      </c>
    </row>
    <row r="174" spans="1:10" x14ac:dyDescent="0.2">
      <c r="A174" t="s">
        <v>15</v>
      </c>
      <c r="B174" s="1">
        <v>10000</v>
      </c>
      <c r="C174" s="1">
        <v>15892</v>
      </c>
      <c r="D174" s="1"/>
      <c r="E174" s="10">
        <f>Tabla2[[#This Row],[Tiempo (ms)]]/60000</f>
        <v>0.26486666666666664</v>
      </c>
      <c r="F174" s="1" t="s">
        <v>31</v>
      </c>
      <c r="G174" s="1"/>
      <c r="H174" s="1" t="s">
        <v>39</v>
      </c>
      <c r="I174" s="1" t="s">
        <v>43</v>
      </c>
      <c r="J174" s="1">
        <f>2/3*Tabla2[[#This Row],[N]]*LN(Tabla2[[#This Row],[N]])+0.38481*Tabla2[[#This Row],[N]]</f>
        <v>65250.369146507881</v>
      </c>
    </row>
    <row r="175" spans="1:10" x14ac:dyDescent="0.2">
      <c r="A175" t="s">
        <v>15</v>
      </c>
      <c r="B175" s="1">
        <v>10000</v>
      </c>
      <c r="C175" s="1">
        <v>15951</v>
      </c>
      <c r="D175" s="1"/>
      <c r="E175" s="10">
        <f>Tabla2[[#This Row],[Tiempo (ms)]]/60000</f>
        <v>0.26584999999999998</v>
      </c>
      <c r="F175" s="1" t="s">
        <v>31</v>
      </c>
      <c r="G175" s="1"/>
      <c r="H175" s="1" t="s">
        <v>39</v>
      </c>
      <c r="I175" s="1" t="s">
        <v>43</v>
      </c>
      <c r="J175" s="1">
        <f>2/3*Tabla2[[#This Row],[N]]*LN(Tabla2[[#This Row],[N]])+0.38481*Tabla2[[#This Row],[N]]</f>
        <v>65250.369146507881</v>
      </c>
    </row>
    <row r="176" spans="1:10" x14ac:dyDescent="0.2">
      <c r="A176" t="s">
        <v>15</v>
      </c>
      <c r="B176" s="1">
        <v>100000</v>
      </c>
      <c r="C176" s="1">
        <v>16082</v>
      </c>
      <c r="D176" s="1"/>
      <c r="E176" s="10">
        <f>Tabla2[[#This Row],[Tiempo (ms)]]/60000</f>
        <v>0.26803333333333335</v>
      </c>
      <c r="F176" s="1" t="s">
        <v>31</v>
      </c>
      <c r="G176" s="1"/>
      <c r="H176" s="1" t="s">
        <v>39</v>
      </c>
      <c r="I176" s="1" t="s">
        <v>43</v>
      </c>
      <c r="J176" s="1">
        <f>2/3*Tabla2[[#This Row],[N]]*LN(Tabla2[[#This Row],[N]])+0.38481*Tabla2[[#This Row],[N]]</f>
        <v>806009.36433134845</v>
      </c>
    </row>
    <row r="177" spans="1:10" x14ac:dyDescent="0.2">
      <c r="A177" t="s">
        <v>15</v>
      </c>
      <c r="B177" s="1">
        <v>100000</v>
      </c>
      <c r="C177" s="1">
        <v>15914</v>
      </c>
      <c r="D177" s="1"/>
      <c r="E177" s="10">
        <f>Tabla2[[#This Row],[Tiempo (ms)]]/60000</f>
        <v>0.26523333333333332</v>
      </c>
      <c r="F177" s="1" t="s">
        <v>31</v>
      </c>
      <c r="G177" s="1"/>
      <c r="H177" s="1" t="s">
        <v>39</v>
      </c>
      <c r="I177" s="1" t="s">
        <v>43</v>
      </c>
      <c r="J177" s="1">
        <f>2/3*Tabla2[[#This Row],[N]]*LN(Tabla2[[#This Row],[N]])+0.38481*Tabla2[[#This Row],[N]]</f>
        <v>806009.36433134845</v>
      </c>
    </row>
    <row r="178" spans="1:10" x14ac:dyDescent="0.2">
      <c r="A178" t="s">
        <v>15</v>
      </c>
      <c r="B178" s="1">
        <v>100000</v>
      </c>
      <c r="C178" s="1">
        <v>15895</v>
      </c>
      <c r="D178" s="1"/>
      <c r="E178" s="10">
        <f>Tabla2[[#This Row],[Tiempo (ms)]]/60000</f>
        <v>0.26491666666666669</v>
      </c>
      <c r="F178" s="1" t="s">
        <v>31</v>
      </c>
      <c r="G178" s="1"/>
      <c r="H178" s="1" t="s">
        <v>39</v>
      </c>
      <c r="I178" s="1" t="s">
        <v>43</v>
      </c>
      <c r="J178" s="1">
        <f>2/3*Tabla2[[#This Row],[N]]*LN(Tabla2[[#This Row],[N]])+0.38481*Tabla2[[#This Row],[N]]</f>
        <v>806009.36433134845</v>
      </c>
    </row>
    <row r="179" spans="1:10" x14ac:dyDescent="0.2">
      <c r="A179" t="s">
        <v>15</v>
      </c>
      <c r="B179" s="1">
        <v>1000000</v>
      </c>
      <c r="C179" s="1">
        <v>15964</v>
      </c>
      <c r="D179" s="1"/>
      <c r="E179" s="10">
        <f>Tabla2[[#This Row],[Tiempo (ms)]]/60000</f>
        <v>0.26606666666666667</v>
      </c>
      <c r="F179" s="1" t="s">
        <v>31</v>
      </c>
      <c r="G179" s="1"/>
      <c r="H179" s="1" t="s">
        <v>39</v>
      </c>
      <c r="I179" s="1" t="s">
        <v>43</v>
      </c>
      <c r="J179" s="1">
        <f>2/3*Tabla2[[#This Row],[N]]*LN(Tabla2[[#This Row],[N]])+0.38481*Tabla2[[#This Row],[N]]</f>
        <v>9595150.3719761819</v>
      </c>
    </row>
    <row r="180" spans="1:10" x14ac:dyDescent="0.2">
      <c r="A180" t="s">
        <v>15</v>
      </c>
      <c r="B180" s="1">
        <v>1000000</v>
      </c>
      <c r="C180" s="1">
        <v>20937</v>
      </c>
      <c r="D180" s="1"/>
      <c r="E180" s="10">
        <f>Tabla2[[#This Row],[Tiempo (ms)]]/60000</f>
        <v>0.34894999999999998</v>
      </c>
      <c r="F180" s="1" t="s">
        <v>31</v>
      </c>
      <c r="G180" s="1"/>
      <c r="H180" s="1" t="s">
        <v>39</v>
      </c>
      <c r="I180" s="1" t="s">
        <v>43</v>
      </c>
      <c r="J180" s="1">
        <f>2/3*Tabla2[[#This Row],[N]]*LN(Tabla2[[#This Row],[N]])+0.38481*Tabla2[[#This Row],[N]]</f>
        <v>9595150.3719761819</v>
      </c>
    </row>
    <row r="181" spans="1:10" x14ac:dyDescent="0.2">
      <c r="A181" t="s">
        <v>15</v>
      </c>
      <c r="B181" s="1">
        <v>1000000</v>
      </c>
      <c r="C181" s="1">
        <v>15962</v>
      </c>
      <c r="D181" s="1"/>
      <c r="E181" s="10">
        <f>Tabla2[[#This Row],[Tiempo (ms)]]/60000</f>
        <v>0.26603333333333334</v>
      </c>
      <c r="F181" s="1" t="s">
        <v>31</v>
      </c>
      <c r="G181" s="1"/>
      <c r="H181" s="1" t="s">
        <v>39</v>
      </c>
      <c r="I181" s="1" t="s">
        <v>43</v>
      </c>
      <c r="J181" s="1">
        <f>2/3*Tabla2[[#This Row],[N]]*LN(Tabla2[[#This Row],[N]])+0.38481*Tabla2[[#This Row],[N]]</f>
        <v>9595150.3719761819</v>
      </c>
    </row>
    <row r="182" spans="1:10" x14ac:dyDescent="0.2">
      <c r="A182" t="s">
        <v>15</v>
      </c>
      <c r="B182" s="1">
        <v>10000000</v>
      </c>
      <c r="C182" s="1">
        <v>30940</v>
      </c>
      <c r="D182" s="1"/>
      <c r="E182" s="10">
        <f>Tabla2[[#This Row],[Tiempo (ms)]]/60000</f>
        <v>0.51566666666666672</v>
      </c>
      <c r="F182" s="1" t="s">
        <v>31</v>
      </c>
      <c r="G182" s="1"/>
      <c r="H182" s="1" t="s">
        <v>39</v>
      </c>
      <c r="I182" s="1" t="s">
        <v>43</v>
      </c>
      <c r="J182" s="1">
        <f>2/3*Tabla2[[#This Row],[N]]*LN(Tabla2[[#This Row],[N]])+0.38481*Tabla2[[#This Row],[N]]</f>
        <v>111302071.0063888</v>
      </c>
    </row>
    <row r="183" spans="1:10" x14ac:dyDescent="0.2">
      <c r="A183" t="s">
        <v>15</v>
      </c>
      <c r="B183" s="1">
        <v>10000000</v>
      </c>
      <c r="C183" s="1">
        <v>25951</v>
      </c>
      <c r="D183" s="1"/>
      <c r="E183" s="10">
        <f>Tabla2[[#This Row],[Tiempo (ms)]]/60000</f>
        <v>0.43251666666666666</v>
      </c>
      <c r="F183" s="1" t="s">
        <v>31</v>
      </c>
      <c r="G183" s="1"/>
      <c r="H183" s="1" t="s">
        <v>39</v>
      </c>
      <c r="I183" s="1" t="s">
        <v>43</v>
      </c>
      <c r="J183" s="1">
        <f>2/3*Tabla2[[#This Row],[N]]*LN(Tabla2[[#This Row],[N]])+0.38481*Tabla2[[#This Row],[N]]</f>
        <v>111302071.0063888</v>
      </c>
    </row>
    <row r="184" spans="1:10" x14ac:dyDescent="0.2">
      <c r="A184" t="s">
        <v>15</v>
      </c>
      <c r="B184" s="1">
        <v>10000000</v>
      </c>
      <c r="C184" s="1">
        <v>30931</v>
      </c>
      <c r="D184" s="1"/>
      <c r="E184" s="10">
        <f>Tabla2[[#This Row],[Tiempo (ms)]]/60000</f>
        <v>0.51551666666666662</v>
      </c>
      <c r="F184" s="1" t="s">
        <v>31</v>
      </c>
      <c r="G184" s="1"/>
      <c r="H184" s="1" t="s">
        <v>39</v>
      </c>
      <c r="I184" s="1" t="s">
        <v>43</v>
      </c>
      <c r="J184" s="1">
        <f>2/3*Tabla2[[#This Row],[N]]*LN(Tabla2[[#This Row],[N]])+0.38481*Tabla2[[#This Row],[N]]</f>
        <v>111302071.0063888</v>
      </c>
    </row>
    <row r="185" spans="1:10" x14ac:dyDescent="0.2">
      <c r="A185" t="s">
        <v>15</v>
      </c>
      <c r="B185" s="1">
        <v>100000000</v>
      </c>
      <c r="C185" s="1">
        <v>30912</v>
      </c>
      <c r="D185" s="1"/>
      <c r="E185" s="10">
        <f>Tabla2[[#This Row],[Tiempo (ms)]]/60000</f>
        <v>0.51519999999999999</v>
      </c>
      <c r="F185" s="1" t="s">
        <v>31</v>
      </c>
      <c r="G185" s="1"/>
      <c r="H185" s="1" t="s">
        <v>39</v>
      </c>
      <c r="I185" s="1" t="s">
        <v>43</v>
      </c>
      <c r="J185" s="1">
        <f>2/3*Tabla2[[#This Row],[N]]*LN(Tabla2[[#This Row],[N]])+0.38481*Tabla2[[#This Row],[N]]</f>
        <v>1266526382.9301577</v>
      </c>
    </row>
    <row r="186" spans="1:10" x14ac:dyDescent="0.2">
      <c r="A186" t="s">
        <v>15</v>
      </c>
      <c r="B186" s="1">
        <v>100000000</v>
      </c>
      <c r="C186" s="1">
        <v>160981</v>
      </c>
      <c r="D186" s="1"/>
      <c r="E186" s="10">
        <f>Tabla2[[#This Row],[Tiempo (ms)]]/60000</f>
        <v>2.6830166666666666</v>
      </c>
      <c r="F186" s="1" t="s">
        <v>31</v>
      </c>
      <c r="G186" s="1"/>
      <c r="H186" s="1" t="s">
        <v>39</v>
      </c>
      <c r="I186" s="1" t="s">
        <v>43</v>
      </c>
      <c r="J186" s="1">
        <f>2/3*Tabla2[[#This Row],[N]]*LN(Tabla2[[#This Row],[N]])+0.38481*Tabla2[[#This Row],[N]]</f>
        <v>1266526382.9301577</v>
      </c>
    </row>
    <row r="187" spans="1:10" x14ac:dyDescent="0.2">
      <c r="A187" t="s">
        <v>15</v>
      </c>
      <c r="B187" s="1">
        <v>100000000</v>
      </c>
      <c r="C187" s="1">
        <v>152692</v>
      </c>
      <c r="D187" s="1">
        <f>SUM(108383310,
111741270,
105115237,
114959314,
102387574,
125442292)</f>
        <v>668028997</v>
      </c>
      <c r="E187" s="10">
        <f>Tabla2[[#This Row],[Tiempo (ms)]]/60000</f>
        <v>2.5448666666666666</v>
      </c>
      <c r="F187" s="1" t="s">
        <v>31</v>
      </c>
      <c r="G187" s="1"/>
      <c r="H187" s="1" t="s">
        <v>39</v>
      </c>
      <c r="I187" s="1" t="s">
        <v>43</v>
      </c>
      <c r="J187" s="1">
        <f>2/3*Tabla2[[#This Row],[N]]*LN(Tabla2[[#This Row],[N]])+0.38481*Tabla2[[#This Row],[N]]</f>
        <v>1266526382.9301577</v>
      </c>
    </row>
    <row r="188" spans="1:10" x14ac:dyDescent="0.2">
      <c r="A188" t="s">
        <v>12</v>
      </c>
      <c r="B188" s="1">
        <v>10000</v>
      </c>
      <c r="C188" s="1">
        <v>32501</v>
      </c>
      <c r="D188" s="1">
        <f>SUM(1776,
2055,
1842,
5954,
2053,
8940,
4425,
4224,
8879,
2107,
2112,
1511,
4051,
4048,
3450,
7391)</f>
        <v>64818</v>
      </c>
      <c r="E188" s="10">
        <f>Tabla2[[#This Row],[Tiempo (ms)]]/60000</f>
        <v>0.54168333333333329</v>
      </c>
      <c r="F188" s="1" t="s">
        <v>24</v>
      </c>
      <c r="G188" s="1"/>
      <c r="H188" s="1" t="s">
        <v>39</v>
      </c>
      <c r="I188" s="1" t="s">
        <v>43</v>
      </c>
      <c r="J188" s="1">
        <f>2/3*Tabla2[[#This Row],[N]]*LN(Tabla2[[#This Row],[N]])+0.38481*Tabla2[[#This Row],[N]]</f>
        <v>65250.369146507881</v>
      </c>
    </row>
    <row r="189" spans="1:10" x14ac:dyDescent="0.2">
      <c r="A189" t="s">
        <v>12</v>
      </c>
      <c r="B189" s="1">
        <v>10000</v>
      </c>
      <c r="C189" s="1">
        <v>32598</v>
      </c>
      <c r="D189" s="1">
        <f>SUM(8609,
8009,
8462,
6943,
3246,
1376,
6878,
3242,
1386,
4352,
2516,
1628,
8277)</f>
        <v>64924</v>
      </c>
      <c r="E189" s="10">
        <f>Tabla2[[#This Row],[Tiempo (ms)]]/60000</f>
        <v>0.54330000000000001</v>
      </c>
      <c r="F189" s="1" t="s">
        <v>24</v>
      </c>
      <c r="G189" s="1"/>
      <c r="H189" s="1" t="s">
        <v>39</v>
      </c>
      <c r="I189" s="1" t="s">
        <v>43</v>
      </c>
      <c r="J189" s="1">
        <f>2/3*Tabla2[[#This Row],[N]]*LN(Tabla2[[#This Row],[N]])+0.38481*Tabla2[[#This Row],[N]]</f>
        <v>65250.369146507881</v>
      </c>
    </row>
    <row r="190" spans="1:10" x14ac:dyDescent="0.2">
      <c r="A190" t="s">
        <v>12</v>
      </c>
      <c r="B190" s="1">
        <v>10000</v>
      </c>
      <c r="C190" s="1">
        <v>31542</v>
      </c>
      <c r="D190" s="1">
        <f>SUM(1413,
1431,
5746,
7078,
6328,
3511,
3415,
2037,
7032,
3454,
6459,
2054,
3513,
1487,
2643,
7538)</f>
        <v>65139</v>
      </c>
      <c r="E190" s="10">
        <f>Tabla2[[#This Row],[Tiempo (ms)]]/60000</f>
        <v>0.52569999999999995</v>
      </c>
      <c r="F190" s="1" t="s">
        <v>24</v>
      </c>
      <c r="G190" s="1"/>
      <c r="H190" s="1" t="s">
        <v>39</v>
      </c>
      <c r="I190" s="1" t="s">
        <v>43</v>
      </c>
      <c r="J190" s="1">
        <f>2/3*Tabla2[[#This Row],[N]]*LN(Tabla2[[#This Row],[N]])+0.38481*Tabla2[[#This Row],[N]]</f>
        <v>65250.369146507881</v>
      </c>
    </row>
    <row r="191" spans="1:10" x14ac:dyDescent="0.2">
      <c r="A191" t="s">
        <v>12</v>
      </c>
      <c r="B191" s="1">
        <v>100000</v>
      </c>
      <c r="C191" s="1">
        <v>31591</v>
      </c>
      <c r="D191" s="1">
        <f>SUM(50181,
49953,
50325,
45163,
50550,
48824,
49547,
48531,
48218,
49128,
48537,
48942,
47210,
48754,
49256,
49063)</f>
        <v>782182</v>
      </c>
      <c r="E191" s="10">
        <f>Tabla2[[#This Row],[Tiempo (ms)]]/60000</f>
        <v>0.52651666666666663</v>
      </c>
      <c r="F191" s="1" t="s">
        <v>24</v>
      </c>
      <c r="G191" s="1"/>
      <c r="H191" s="1" t="s">
        <v>39</v>
      </c>
      <c r="I191" s="1" t="s">
        <v>43</v>
      </c>
      <c r="J191" s="1">
        <f>2/3*Tabla2[[#This Row],[N]]*LN(Tabla2[[#This Row],[N]])+0.38481*Tabla2[[#This Row],[N]]</f>
        <v>806009.36433134845</v>
      </c>
    </row>
    <row r="192" spans="1:10" x14ac:dyDescent="0.2">
      <c r="A192" t="s">
        <v>12</v>
      </c>
      <c r="B192" s="1">
        <v>100000</v>
      </c>
      <c r="C192" s="1">
        <v>31637</v>
      </c>
      <c r="D192" s="1">
        <f>SUM(49765,
49461,
50885,
49115,
48356,
48875,
50248,
47789,
48688,
50162,
49770,
49854,
45638,
50260,
44240,
44571)</f>
        <v>777677</v>
      </c>
      <c r="E192" s="10">
        <f>Tabla2[[#This Row],[Tiempo (ms)]]/60000</f>
        <v>0.52728333333333333</v>
      </c>
      <c r="F192" s="1" t="s">
        <v>24</v>
      </c>
      <c r="G192" s="1"/>
      <c r="H192" s="1" t="s">
        <v>39</v>
      </c>
      <c r="I192" s="1" t="s">
        <v>43</v>
      </c>
      <c r="J192" s="1">
        <f>2/3*Tabla2[[#This Row],[N]]*LN(Tabla2[[#This Row],[N]])+0.38481*Tabla2[[#This Row],[N]]</f>
        <v>806009.36433134845</v>
      </c>
    </row>
    <row r="193" spans="1:10" x14ac:dyDescent="0.2">
      <c r="A193" t="s">
        <v>12</v>
      </c>
      <c r="B193" s="1">
        <v>100000</v>
      </c>
      <c r="C193" s="1">
        <v>31631</v>
      </c>
      <c r="D193" s="1">
        <f>SUM(49815,
48954,
49730,
49048,
48994,
46913,
47538,
48788,
49392,
50147,
46653,
46146,
53567,
53452,
46577,
48497)</f>
        <v>784211</v>
      </c>
      <c r="E193" s="10">
        <f>Tabla2[[#This Row],[Tiempo (ms)]]/60000</f>
        <v>0.52718333333333334</v>
      </c>
      <c r="F193" s="1" t="s">
        <v>24</v>
      </c>
      <c r="G193" s="1"/>
      <c r="H193" s="1" t="s">
        <v>39</v>
      </c>
      <c r="I193" s="1" t="s">
        <v>43</v>
      </c>
      <c r="J193" s="1">
        <f>2/3*Tabla2[[#This Row],[N]]*LN(Tabla2[[#This Row],[N]])+0.38481*Tabla2[[#This Row],[N]]</f>
        <v>806009.36433134845</v>
      </c>
    </row>
    <row r="194" spans="1:10" x14ac:dyDescent="0.2">
      <c r="A194" t="s">
        <v>12</v>
      </c>
      <c r="B194" s="1">
        <v>1000000</v>
      </c>
      <c r="C194" s="1">
        <v>36517</v>
      </c>
      <c r="D194" s="1">
        <f>SUM(599089,
581445,
554258,
541676,
598346,
591108,
578562,
589824,
590950,
591864,
574803,
556168,
589899,
575182,
594775,
593310)</f>
        <v>9301259</v>
      </c>
      <c r="E194" s="10">
        <f>Tabla2[[#This Row],[Tiempo (ms)]]/60000</f>
        <v>0.60861666666666669</v>
      </c>
      <c r="F194" s="1" t="s">
        <v>24</v>
      </c>
      <c r="G194" s="1"/>
      <c r="H194" s="1" t="s">
        <v>39</v>
      </c>
      <c r="I194" s="1" t="s">
        <v>43</v>
      </c>
      <c r="J194" s="1">
        <f>2/3*Tabla2[[#This Row],[N]]*LN(Tabla2[[#This Row],[N]])+0.38481*Tabla2[[#This Row],[N]]</f>
        <v>9595150.3719761819</v>
      </c>
    </row>
    <row r="195" spans="1:10" x14ac:dyDescent="0.2">
      <c r="A195" t="s">
        <v>12</v>
      </c>
      <c r="B195" s="1">
        <v>1000000</v>
      </c>
      <c r="C195" s="1">
        <v>31653</v>
      </c>
      <c r="D195" s="1">
        <f>SUM(572351,
569925,
569205,
569386,
555371,
516282,
498261,
471849,
487863,
496016,
513945,
455564,
554720,
541196,
541501,
523980)</f>
        <v>8437415</v>
      </c>
      <c r="E195" s="10">
        <f>Tabla2[[#This Row],[Tiempo (ms)]]/60000</f>
        <v>0.52754999999999996</v>
      </c>
      <c r="F195" s="1" t="s">
        <v>24</v>
      </c>
      <c r="G195" s="1"/>
      <c r="H195" s="1" t="s">
        <v>39</v>
      </c>
      <c r="I195" s="1" t="s">
        <v>43</v>
      </c>
      <c r="J195" s="1">
        <f>2/3*Tabla2[[#This Row],[N]]*LN(Tabla2[[#This Row],[N]])+0.38481*Tabla2[[#This Row],[N]]</f>
        <v>9595150.3719761819</v>
      </c>
    </row>
    <row r="196" spans="1:10" x14ac:dyDescent="0.2">
      <c r="A196" t="s">
        <v>12</v>
      </c>
      <c r="B196" s="1">
        <v>1000000</v>
      </c>
      <c r="C196" s="1">
        <v>36617</v>
      </c>
      <c r="D196" s="1">
        <f>SUM(590012,
588829,
588165,
589353,
592105,
589238,
571392,
585108,
574879,
570919,
539693,
575447,
579668,
589491,
589909,
590910)</f>
        <v>9305118</v>
      </c>
      <c r="E196" s="10">
        <f>Tabla2[[#This Row],[Tiempo (ms)]]/60000</f>
        <v>0.61028333333333329</v>
      </c>
      <c r="F196" s="1" t="s">
        <v>24</v>
      </c>
      <c r="G196" s="1"/>
      <c r="H196" s="1" t="s">
        <v>39</v>
      </c>
      <c r="I196" s="1" t="s">
        <v>43</v>
      </c>
      <c r="J196" s="1">
        <f>2/3*Tabla2[[#This Row],[N]]*LN(Tabla2[[#This Row],[N]])+0.38481*Tabla2[[#This Row],[N]]</f>
        <v>9595150.3719761819</v>
      </c>
    </row>
    <row r="197" spans="1:10" x14ac:dyDescent="0.2">
      <c r="A197" t="s">
        <v>12</v>
      </c>
      <c r="B197" s="1">
        <v>10000000</v>
      </c>
      <c r="C197" s="1">
        <v>51739</v>
      </c>
      <c r="D197" s="1">
        <f>SUM(5518345,
5530847,
4598964,
5554208,
5623889,
4932916,
4914094,
5551213,
4758009,
4982047,
5614944,
4978426,
5514082,
4981028,
4582525,
4298050)</f>
        <v>81933587</v>
      </c>
      <c r="E197" s="10">
        <f>Tabla2[[#This Row],[Tiempo (ms)]]/60000</f>
        <v>0.86231666666666662</v>
      </c>
      <c r="F197" s="1" t="s">
        <v>24</v>
      </c>
      <c r="G197" s="1"/>
      <c r="H197" s="1" t="s">
        <v>39</v>
      </c>
      <c r="I197" s="1" t="s">
        <v>43</v>
      </c>
      <c r="J197" s="1">
        <f>2/3*Tabla2[[#This Row],[N]]*LN(Tabla2[[#This Row],[N]])+0.38481*Tabla2[[#This Row],[N]]</f>
        <v>111302071.0063888</v>
      </c>
    </row>
    <row r="198" spans="1:10" x14ac:dyDescent="0.2">
      <c r="A198" t="s">
        <v>12</v>
      </c>
      <c r="B198" s="1">
        <v>10000000</v>
      </c>
      <c r="C198" s="1">
        <v>56553</v>
      </c>
      <c r="D198" s="1">
        <f>SUM(5694654,
6113150,
5145525,
5857019,
5392831,
6115175,
5404914,
5218376,
5909737,
5908744,
5823517,
5821067,
5402109,
5138287,
5136397,
3950052)</f>
        <v>88031554</v>
      </c>
      <c r="E198" s="10">
        <f>Tabla2[[#This Row],[Tiempo (ms)]]/60000</f>
        <v>0.94255</v>
      </c>
      <c r="F198" s="1" t="s">
        <v>24</v>
      </c>
      <c r="G198" s="1"/>
      <c r="H198" s="1" t="s">
        <v>39</v>
      </c>
      <c r="I198" s="1" t="s">
        <v>43</v>
      </c>
      <c r="J198" s="1">
        <f>2/3*Tabla2[[#This Row],[N]]*LN(Tabla2[[#This Row],[N]])+0.38481*Tabla2[[#This Row],[N]]</f>
        <v>111302071.0063888</v>
      </c>
    </row>
    <row r="199" spans="1:10" x14ac:dyDescent="0.2">
      <c r="A199" t="s">
        <v>12</v>
      </c>
      <c r="B199" s="1">
        <v>10000000</v>
      </c>
      <c r="C199" s="1">
        <v>56517</v>
      </c>
      <c r="D199" s="1">
        <f>SUM(5108508,
4724731,
5072694,
4943551,
5368255,
5130208,
4907426,
5706439,
5374144,
5706477,
3949700,
4663800,
4703161,
5952084,
5946648,
4057397)</f>
        <v>81315223</v>
      </c>
      <c r="E199" s="10">
        <f>Tabla2[[#This Row],[Tiempo (ms)]]/60000</f>
        <v>0.94194999999999995</v>
      </c>
      <c r="F199" s="1" t="s">
        <v>24</v>
      </c>
      <c r="G199" s="1"/>
      <c r="H199" s="1" t="s">
        <v>39</v>
      </c>
      <c r="I199" s="1" t="s">
        <v>43</v>
      </c>
      <c r="J199" s="1">
        <f>2/3*Tabla2[[#This Row],[N]]*LN(Tabla2[[#This Row],[N]])+0.38481*Tabla2[[#This Row],[N]]</f>
        <v>111302071.0063888</v>
      </c>
    </row>
    <row r="200" spans="1:10" x14ac:dyDescent="0.2">
      <c r="A200" t="s">
        <v>12</v>
      </c>
      <c r="B200" s="1">
        <v>100000000</v>
      </c>
      <c r="C200" s="1">
        <v>41465</v>
      </c>
      <c r="D200" s="1">
        <v>0</v>
      </c>
      <c r="E200" s="10">
        <f>Tabla2[[#This Row],[Tiempo (ms)]]/60000</f>
        <v>0.69108333333333338</v>
      </c>
      <c r="F200" s="1" t="s">
        <v>24</v>
      </c>
      <c r="G200" s="1" t="s">
        <v>41</v>
      </c>
      <c r="H200" s="1" t="s">
        <v>39</v>
      </c>
      <c r="I200" s="1" t="s">
        <v>2</v>
      </c>
      <c r="J200" s="1">
        <f>2/3*Tabla2[[#This Row],[N]]*LN(Tabla2[[#This Row],[N]])+0.38481*Tabla2[[#This Row],[N]]</f>
        <v>1266526382.9301577</v>
      </c>
    </row>
    <row r="201" spans="1:10" x14ac:dyDescent="0.2">
      <c r="A201" t="s">
        <v>12</v>
      </c>
      <c r="B201" s="1">
        <v>100000000</v>
      </c>
      <c r="C201" s="1">
        <v>261504</v>
      </c>
      <c r="D201" s="1">
        <f>SUM(48122936,
60380130,
54246814,
48418046,
54861598,
60368989,
53234931,
61365860,
44880195,
61238903,
55114270,)</f>
        <v>602232672</v>
      </c>
      <c r="E201" s="10">
        <f>Tabla2[[#This Row],[Tiempo (ms)]]/60000</f>
        <v>4.3583999999999996</v>
      </c>
      <c r="F201" s="1" t="s">
        <v>24</v>
      </c>
      <c r="G201" s="1"/>
      <c r="H201" s="1" t="s">
        <v>39</v>
      </c>
      <c r="I201" s="1" t="s">
        <v>43</v>
      </c>
      <c r="J201" s="1">
        <f>2/3*Tabla2[[#This Row],[N]]*LN(Tabla2[[#This Row],[N]])+0.38481*Tabla2[[#This Row],[N]]</f>
        <v>1266526382.9301577</v>
      </c>
    </row>
    <row r="202" spans="1:10" x14ac:dyDescent="0.2">
      <c r="A202" t="s">
        <v>12</v>
      </c>
      <c r="B202" s="1">
        <v>100000000</v>
      </c>
      <c r="C202" s="1">
        <v>36357</v>
      </c>
      <c r="D202" s="1">
        <v>0</v>
      </c>
      <c r="E202" s="10">
        <f>Tabla2[[#This Row],[Tiempo (ms)]]/60000</f>
        <v>0.60594999999999999</v>
      </c>
      <c r="F202" s="1" t="s">
        <v>24</v>
      </c>
      <c r="G202" s="1" t="s">
        <v>41</v>
      </c>
      <c r="H202" s="1" t="s">
        <v>39</v>
      </c>
      <c r="I202" s="1" t="s">
        <v>2</v>
      </c>
      <c r="J202" s="1">
        <f>2/3*Tabla2[[#This Row],[N]]*LN(Tabla2[[#This Row],[N]])+0.38481*Tabla2[[#This Row],[N]]</f>
        <v>1266526382.9301577</v>
      </c>
    </row>
    <row r="203" spans="1:10" x14ac:dyDescent="0.2">
      <c r="A203" t="s">
        <v>12</v>
      </c>
      <c r="B203" s="1">
        <v>100000000</v>
      </c>
      <c r="C203" s="1">
        <v>218216</v>
      </c>
      <c r="D203" s="1">
        <f>SUM(56677021,
67150780,
51324889,
51344418,
66369074,
66236839,
66334352,
51016325,
67435237,
50572915,
66308743)</f>
        <v>660770593</v>
      </c>
      <c r="E203" s="10">
        <f>Tabla2[[#This Row],[Tiempo (ms)]]/60000</f>
        <v>3.6369333333333334</v>
      </c>
      <c r="F203" s="1" t="s">
        <v>24</v>
      </c>
      <c r="G203" s="1"/>
      <c r="H203" s="1" t="s">
        <v>39</v>
      </c>
      <c r="I203" s="1" t="s">
        <v>43</v>
      </c>
      <c r="J203" s="1">
        <f>2/3*Tabla2[[#This Row],[N]]*LN(Tabla2[[#This Row],[N]])+0.38481*Tabla2[[#This Row],[N]]</f>
        <v>1266526382.9301577</v>
      </c>
    </row>
    <row r="204" spans="1:10" x14ac:dyDescent="0.2">
      <c r="A204" t="s">
        <v>16</v>
      </c>
      <c r="B204" s="1">
        <v>10000</v>
      </c>
      <c r="C204" s="1">
        <v>26413</v>
      </c>
      <c r="D204" s="1"/>
      <c r="E204" s="10">
        <f>Tabla2[[#This Row],[Tiempo (ms)]]/60000</f>
        <v>0.44021666666666665</v>
      </c>
      <c r="F204" s="1" t="s">
        <v>25</v>
      </c>
      <c r="G204" s="1"/>
      <c r="H204" s="1" t="s">
        <v>39</v>
      </c>
      <c r="I204" s="1" t="s">
        <v>43</v>
      </c>
      <c r="J204" s="1">
        <f>2/3*Tabla2[[#This Row],[N]]*LN(Tabla2[[#This Row],[N]])+0.38481*Tabla2[[#This Row],[N]]</f>
        <v>65250.369146507881</v>
      </c>
    </row>
    <row r="205" spans="1:10" x14ac:dyDescent="0.2">
      <c r="A205" t="s">
        <v>16</v>
      </c>
      <c r="B205" s="1">
        <v>10000</v>
      </c>
      <c r="C205" s="1">
        <v>26361</v>
      </c>
      <c r="D205" s="1"/>
      <c r="E205" s="10">
        <f>Tabla2[[#This Row],[Tiempo (ms)]]/60000</f>
        <v>0.43935000000000002</v>
      </c>
      <c r="F205" s="1" t="s">
        <v>25</v>
      </c>
      <c r="G205" s="1"/>
      <c r="H205" s="1" t="s">
        <v>39</v>
      </c>
      <c r="I205" s="1" t="s">
        <v>43</v>
      </c>
      <c r="J205" s="1">
        <f>2/3*Tabla2[[#This Row],[N]]*LN(Tabla2[[#This Row],[N]])+0.38481*Tabla2[[#This Row],[N]]</f>
        <v>65250.369146507881</v>
      </c>
    </row>
    <row r="206" spans="1:10" x14ac:dyDescent="0.2">
      <c r="A206" t="s">
        <v>16</v>
      </c>
      <c r="B206" s="1">
        <v>10000</v>
      </c>
      <c r="C206" s="1">
        <v>26326</v>
      </c>
      <c r="D206" s="1"/>
      <c r="E206" s="10">
        <f>Tabla2[[#This Row],[Tiempo (ms)]]/60000</f>
        <v>0.43876666666666669</v>
      </c>
      <c r="F206" s="1" t="s">
        <v>25</v>
      </c>
      <c r="G206" s="1"/>
      <c r="H206" s="1" t="s">
        <v>39</v>
      </c>
      <c r="I206" s="1" t="s">
        <v>43</v>
      </c>
      <c r="J206" s="1">
        <f>2/3*Tabla2[[#This Row],[N]]*LN(Tabla2[[#This Row],[N]])+0.38481*Tabla2[[#This Row],[N]]</f>
        <v>65250.369146507881</v>
      </c>
    </row>
    <row r="207" spans="1:10" x14ac:dyDescent="0.2">
      <c r="A207" t="s">
        <v>16</v>
      </c>
      <c r="B207" s="1">
        <v>100000</v>
      </c>
      <c r="C207" s="1">
        <v>31171</v>
      </c>
      <c r="D207" s="1"/>
      <c r="E207" s="10">
        <f>Tabla2[[#This Row],[Tiempo (ms)]]/60000</f>
        <v>0.51951666666666663</v>
      </c>
      <c r="F207" s="1" t="s">
        <v>25</v>
      </c>
      <c r="G207" s="1"/>
      <c r="H207" s="1" t="s">
        <v>39</v>
      </c>
      <c r="I207" s="1" t="s">
        <v>43</v>
      </c>
      <c r="J207" s="1">
        <f>2/3*Tabla2[[#This Row],[N]]*LN(Tabla2[[#This Row],[N]])+0.38481*Tabla2[[#This Row],[N]]</f>
        <v>806009.36433134845</v>
      </c>
    </row>
    <row r="208" spans="1:10" x14ac:dyDescent="0.2">
      <c r="A208" t="s">
        <v>16</v>
      </c>
      <c r="B208" s="1">
        <v>100000</v>
      </c>
      <c r="C208" s="1">
        <v>36083</v>
      </c>
      <c r="D208" s="1"/>
      <c r="E208" s="10">
        <f>Tabla2[[#This Row],[Tiempo (ms)]]/60000</f>
        <v>0.60138333333333338</v>
      </c>
      <c r="F208" s="1" t="s">
        <v>25</v>
      </c>
      <c r="G208" s="1"/>
      <c r="H208" s="1" t="s">
        <v>39</v>
      </c>
      <c r="I208" s="1" t="s">
        <v>43</v>
      </c>
      <c r="J208" s="1">
        <f>2/3*Tabla2[[#This Row],[N]]*LN(Tabla2[[#This Row],[N]])+0.38481*Tabla2[[#This Row],[N]]</f>
        <v>806009.36433134845</v>
      </c>
    </row>
    <row r="209" spans="1:10" x14ac:dyDescent="0.2">
      <c r="A209" t="s">
        <v>16</v>
      </c>
      <c r="B209" s="1">
        <v>100000</v>
      </c>
      <c r="C209" s="1">
        <v>26130</v>
      </c>
      <c r="D209" s="1"/>
      <c r="E209" s="10">
        <f>Tabla2[[#This Row],[Tiempo (ms)]]/60000</f>
        <v>0.4355</v>
      </c>
      <c r="F209" s="1" t="s">
        <v>25</v>
      </c>
      <c r="G209" s="1"/>
      <c r="H209" s="1" t="s">
        <v>39</v>
      </c>
      <c r="I209" s="1" t="s">
        <v>43</v>
      </c>
      <c r="J209" s="1">
        <f>2/3*Tabla2[[#This Row],[N]]*LN(Tabla2[[#This Row],[N]])+0.38481*Tabla2[[#This Row],[N]]</f>
        <v>806009.36433134845</v>
      </c>
    </row>
    <row r="210" spans="1:10" x14ac:dyDescent="0.2">
      <c r="A210" t="s">
        <v>16</v>
      </c>
      <c r="B210" s="1">
        <v>1000000</v>
      </c>
      <c r="C210" s="1">
        <v>26158</v>
      </c>
      <c r="D210" s="1"/>
      <c r="E210" s="10">
        <f>Tabla2[[#This Row],[Tiempo (ms)]]/60000</f>
        <v>0.43596666666666667</v>
      </c>
      <c r="F210" s="1" t="s">
        <v>25</v>
      </c>
      <c r="G210" s="1"/>
      <c r="H210" s="1" t="s">
        <v>39</v>
      </c>
      <c r="I210" s="1" t="s">
        <v>43</v>
      </c>
      <c r="J210" s="1">
        <f>2/3*Tabla2[[#This Row],[N]]*LN(Tabla2[[#This Row],[N]])+0.38481*Tabla2[[#This Row],[N]]</f>
        <v>9595150.3719761819</v>
      </c>
    </row>
    <row r="211" spans="1:10" x14ac:dyDescent="0.2">
      <c r="A211" t="s">
        <v>16</v>
      </c>
      <c r="B211" s="1">
        <v>1000000</v>
      </c>
      <c r="C211" s="1">
        <v>26262</v>
      </c>
      <c r="D211" s="1"/>
      <c r="E211" s="10">
        <f>Tabla2[[#This Row],[Tiempo (ms)]]/60000</f>
        <v>0.43769999999999998</v>
      </c>
      <c r="F211" s="1" t="s">
        <v>25</v>
      </c>
      <c r="G211" s="1"/>
      <c r="H211" s="1" t="s">
        <v>39</v>
      </c>
      <c r="I211" s="1" t="s">
        <v>43</v>
      </c>
      <c r="J211" s="1">
        <f>2/3*Tabla2[[#This Row],[N]]*LN(Tabla2[[#This Row],[N]])+0.38481*Tabla2[[#This Row],[N]]</f>
        <v>9595150.3719761819</v>
      </c>
    </row>
    <row r="212" spans="1:10" x14ac:dyDescent="0.2">
      <c r="A212" t="s">
        <v>16</v>
      </c>
      <c r="B212" s="1">
        <v>1000000</v>
      </c>
      <c r="C212" s="1">
        <v>26113</v>
      </c>
      <c r="D212" s="1"/>
      <c r="E212" s="10">
        <f>Tabla2[[#This Row],[Tiempo (ms)]]/60000</f>
        <v>0.43521666666666664</v>
      </c>
      <c r="F212" s="1" t="s">
        <v>25</v>
      </c>
      <c r="G212" s="1"/>
      <c r="H212" s="1" t="s">
        <v>39</v>
      </c>
      <c r="I212" s="1" t="s">
        <v>43</v>
      </c>
      <c r="J212" s="1">
        <f>2/3*Tabla2[[#This Row],[N]]*LN(Tabla2[[#This Row],[N]])+0.38481*Tabla2[[#This Row],[N]]</f>
        <v>9595150.3719761819</v>
      </c>
    </row>
    <row r="213" spans="1:10" x14ac:dyDescent="0.2">
      <c r="A213" t="s">
        <v>16</v>
      </c>
      <c r="B213" s="1">
        <v>10000000</v>
      </c>
      <c r="C213" s="1">
        <v>36136</v>
      </c>
      <c r="D213" s="1"/>
      <c r="E213" s="10">
        <f>Tabla2[[#This Row],[Tiempo (ms)]]/60000</f>
        <v>0.60226666666666662</v>
      </c>
      <c r="F213" s="1" t="s">
        <v>25</v>
      </c>
      <c r="G213" s="1"/>
      <c r="H213" s="1" t="s">
        <v>39</v>
      </c>
      <c r="I213" s="1" t="s">
        <v>43</v>
      </c>
      <c r="J213" s="1">
        <f>2/3*Tabla2[[#This Row],[N]]*LN(Tabla2[[#This Row],[N]])+0.38481*Tabla2[[#This Row],[N]]</f>
        <v>111302071.0063888</v>
      </c>
    </row>
    <row r="214" spans="1:10" x14ac:dyDescent="0.2">
      <c r="A214" t="s">
        <v>16</v>
      </c>
      <c r="B214" s="1">
        <v>10000000</v>
      </c>
      <c r="C214" s="1">
        <v>36256</v>
      </c>
      <c r="D214" s="1"/>
      <c r="E214" s="10">
        <f>Tabla2[[#This Row],[Tiempo (ms)]]/60000</f>
        <v>0.60426666666666662</v>
      </c>
      <c r="F214" s="1" t="s">
        <v>25</v>
      </c>
      <c r="G214" s="1"/>
      <c r="H214" s="1" t="s">
        <v>39</v>
      </c>
      <c r="I214" s="1" t="s">
        <v>43</v>
      </c>
      <c r="J214" s="1">
        <f>2/3*Tabla2[[#This Row],[N]]*LN(Tabla2[[#This Row],[N]])+0.38481*Tabla2[[#This Row],[N]]</f>
        <v>111302071.0063888</v>
      </c>
    </row>
    <row r="215" spans="1:10" x14ac:dyDescent="0.2">
      <c r="A215" t="s">
        <v>16</v>
      </c>
      <c r="B215" s="1">
        <v>10000000</v>
      </c>
      <c r="C215" s="1">
        <v>46198</v>
      </c>
      <c r="D215" s="1"/>
      <c r="E215" s="10">
        <f>Tabla2[[#This Row],[Tiempo (ms)]]/60000</f>
        <v>0.76996666666666669</v>
      </c>
      <c r="F215" s="1" t="s">
        <v>25</v>
      </c>
      <c r="G215" s="1"/>
      <c r="H215" s="1" t="s">
        <v>39</v>
      </c>
      <c r="I215" s="1" t="s">
        <v>43</v>
      </c>
      <c r="J215" s="1">
        <f>2/3*Tabla2[[#This Row],[N]]*LN(Tabla2[[#This Row],[N]])+0.38481*Tabla2[[#This Row],[N]]</f>
        <v>111302071.0063888</v>
      </c>
    </row>
    <row r="216" spans="1:10" x14ac:dyDescent="0.2">
      <c r="A216" t="s">
        <v>16</v>
      </c>
      <c r="B216" s="1">
        <v>100000000</v>
      </c>
      <c r="C216" s="1">
        <v>146328</v>
      </c>
      <c r="D216" s="1"/>
      <c r="E216" s="10">
        <f>Tabla2[[#This Row],[Tiempo (ms)]]/60000</f>
        <v>2.4388000000000001</v>
      </c>
      <c r="F216" s="1" t="s">
        <v>25</v>
      </c>
      <c r="G216" s="1"/>
      <c r="H216" s="1" t="s">
        <v>39</v>
      </c>
      <c r="I216" s="1" t="s">
        <v>43</v>
      </c>
      <c r="J216" s="1">
        <f>2/3*Tabla2[[#This Row],[N]]*LN(Tabla2[[#This Row],[N]])+0.38481*Tabla2[[#This Row],[N]]</f>
        <v>1266526382.9301577</v>
      </c>
    </row>
    <row r="217" spans="1:10" x14ac:dyDescent="0.2">
      <c r="A217" t="s">
        <v>16</v>
      </c>
      <c r="B217" s="1">
        <v>100000000</v>
      </c>
      <c r="C217" s="1">
        <v>161180</v>
      </c>
      <c r="D217" s="1"/>
      <c r="E217" s="10">
        <f>Tabla2[[#This Row],[Tiempo (ms)]]/60000</f>
        <v>2.6863333333333332</v>
      </c>
      <c r="F217" s="1" t="s">
        <v>25</v>
      </c>
      <c r="G217" s="1"/>
      <c r="H217" s="1" t="s">
        <v>39</v>
      </c>
      <c r="I217" s="1" t="s">
        <v>43</v>
      </c>
      <c r="J217" s="1">
        <f>2/3*Tabla2[[#This Row],[N]]*LN(Tabla2[[#This Row],[N]])+0.38481*Tabla2[[#This Row],[N]]</f>
        <v>1266526382.9301577</v>
      </c>
    </row>
    <row r="218" spans="1:10" x14ac:dyDescent="0.2">
      <c r="A218" t="s">
        <v>16</v>
      </c>
      <c r="B218" s="1">
        <v>100000000</v>
      </c>
      <c r="C218" s="1">
        <v>41183</v>
      </c>
      <c r="D218" s="1"/>
      <c r="E218" s="10">
        <f>Tabla2[[#This Row],[Tiempo (ms)]]/60000</f>
        <v>0.68638333333333335</v>
      </c>
      <c r="F218" s="1" t="s">
        <v>25</v>
      </c>
      <c r="G218" s="1"/>
      <c r="H218" s="1" t="s">
        <v>39</v>
      </c>
      <c r="I218" s="1" t="s">
        <v>43</v>
      </c>
      <c r="J218" s="1">
        <f>2/3*Tabla2[[#This Row],[N]]*LN(Tabla2[[#This Row],[N]])+0.38481*Tabla2[[#This Row],[N]]</f>
        <v>1266526382.9301577</v>
      </c>
    </row>
    <row r="219" spans="1:10" x14ac:dyDescent="0.2">
      <c r="A219" t="s">
        <v>17</v>
      </c>
      <c r="B219" s="1">
        <v>10000</v>
      </c>
      <c r="C219" s="1">
        <v>20935</v>
      </c>
      <c r="D219" s="1">
        <f>SUM(3115,
3181,
3235,
2146,
6205,
2173,
7069,
6207,
6504,
2665,
2169,
2135,
6480,
2688,
3479,
5699)</f>
        <v>65150</v>
      </c>
      <c r="E219" s="10">
        <f>Tabla2[[#This Row],[Tiempo (ms)]]/60000</f>
        <v>0.34891666666666665</v>
      </c>
      <c r="F219" s="1" t="s">
        <v>26</v>
      </c>
      <c r="G219" s="1"/>
      <c r="H219" s="1" t="s">
        <v>39</v>
      </c>
      <c r="I219" s="1" t="s">
        <v>43</v>
      </c>
      <c r="J219" s="1">
        <f>2/3*Tabla2[[#This Row],[N]]*LN(Tabla2[[#This Row],[N]])+0.38481*Tabla2[[#This Row],[N]]</f>
        <v>65250.369146507881</v>
      </c>
    </row>
    <row r="220" spans="1:10" x14ac:dyDescent="0.2">
      <c r="A220" t="s">
        <v>17</v>
      </c>
      <c r="B220" s="1">
        <v>10000</v>
      </c>
      <c r="C220" s="1">
        <v>15967</v>
      </c>
      <c r="D220" s="1">
        <f>SUM(1522,
1573,
7666,
5712,
3083,
3044,
5728,
2332,
7754,
5808,
2353,
3104,
3034,
1603,
2819,
7972)</f>
        <v>65107</v>
      </c>
      <c r="E220" s="10">
        <f>Tabla2[[#This Row],[Tiempo (ms)]]/60000</f>
        <v>0.26611666666666667</v>
      </c>
      <c r="F220" s="1" t="s">
        <v>26</v>
      </c>
      <c r="G220" s="1"/>
      <c r="H220" s="1" t="s">
        <v>39</v>
      </c>
      <c r="I220" s="1" t="s">
        <v>43</v>
      </c>
      <c r="J220" s="1">
        <f>2/3*Tabla2[[#This Row],[N]]*LN(Tabla2[[#This Row],[N]])+0.38481*Tabla2[[#This Row],[N]]</f>
        <v>65250.369146507881</v>
      </c>
    </row>
    <row r="221" spans="1:10" x14ac:dyDescent="0.2">
      <c r="A221" t="s">
        <v>17</v>
      </c>
      <c r="B221" s="1">
        <v>10000</v>
      </c>
      <c r="C221" s="1">
        <v>15961</v>
      </c>
      <c r="D221" s="1">
        <f>SUM(3044,
3019,
7581,
685,
721,
7545,
5101,
2897,
8457,
5187,
2991,
3535,
3516,
1217,
3526,
5930)</f>
        <v>64952</v>
      </c>
      <c r="E221" s="10">
        <f>Tabla2[[#This Row],[Tiempo (ms)]]/60000</f>
        <v>0.26601666666666668</v>
      </c>
      <c r="F221" s="1" t="s">
        <v>26</v>
      </c>
      <c r="G221" s="1"/>
      <c r="H221" s="1" t="s">
        <v>39</v>
      </c>
      <c r="I221" s="1" t="s">
        <v>43</v>
      </c>
      <c r="J221" s="1">
        <f>2/3*Tabla2[[#This Row],[N]]*LN(Tabla2[[#This Row],[N]])+0.38481*Tabla2[[#This Row],[N]]</f>
        <v>65250.369146507881</v>
      </c>
    </row>
    <row r="222" spans="1:10" x14ac:dyDescent="0.2">
      <c r="A222" t="s">
        <v>17</v>
      </c>
      <c r="B222" s="1">
        <v>100000</v>
      </c>
      <c r="C222" s="1">
        <v>20941</v>
      </c>
      <c r="D222" s="1">
        <f>SUM(49633,
49277,
51759,
49166,
48248,
48467,
49437,
48448,
48436,
49067,
47943,
47673,
50099,
50153,
48924,
48902)</f>
        <v>785632</v>
      </c>
      <c r="E222" s="10">
        <f>Tabla2[[#This Row],[Tiempo (ms)]]/60000</f>
        <v>0.34901666666666664</v>
      </c>
      <c r="F222" s="1" t="s">
        <v>26</v>
      </c>
      <c r="G222" s="1"/>
      <c r="H222" s="1" t="s">
        <v>39</v>
      </c>
      <c r="I222" s="1" t="s">
        <v>43</v>
      </c>
      <c r="J222" s="1">
        <f>2/3*Tabla2[[#This Row],[N]]*LN(Tabla2[[#This Row],[N]])+0.38481*Tabla2[[#This Row],[N]]</f>
        <v>806009.36433134845</v>
      </c>
    </row>
    <row r="223" spans="1:10" x14ac:dyDescent="0.2">
      <c r="A223" t="s">
        <v>17</v>
      </c>
      <c r="B223" s="1">
        <v>100000</v>
      </c>
      <c r="C223" s="1">
        <v>20930</v>
      </c>
      <c r="D223" s="1">
        <f>SUM(50159,
50051,
49056,
50208,
50138,
48483,
49816,
49029,
48448,
49484,
49733,
48969,
48513,
48153,
47775,
46976)</f>
        <v>784991</v>
      </c>
      <c r="E223" s="10">
        <f>Tabla2[[#This Row],[Tiempo (ms)]]/60000</f>
        <v>0.34883333333333333</v>
      </c>
      <c r="F223" s="1" t="s">
        <v>26</v>
      </c>
      <c r="G223" s="1"/>
      <c r="H223" s="1" t="s">
        <v>39</v>
      </c>
      <c r="I223" s="1" t="s">
        <v>43</v>
      </c>
      <c r="J223" s="1">
        <f>2/3*Tabla2[[#This Row],[N]]*LN(Tabla2[[#This Row],[N]])+0.38481*Tabla2[[#This Row],[N]]</f>
        <v>806009.36433134845</v>
      </c>
    </row>
    <row r="224" spans="1:10" x14ac:dyDescent="0.2">
      <c r="A224" t="s">
        <v>17</v>
      </c>
      <c r="B224" s="1">
        <v>100000</v>
      </c>
      <c r="C224" s="1">
        <v>21035</v>
      </c>
      <c r="D224" s="1">
        <f>SUM(51966,
51605,
51469,
49876,
50187,
51472,
49932,
49908,
49243,
51036,
49780,
49842,
49039,
49121,
51462,
49166)</f>
        <v>805104</v>
      </c>
      <c r="E224" s="10">
        <f>Tabla2[[#This Row],[Tiempo (ms)]]/60000</f>
        <v>0.35058333333333336</v>
      </c>
      <c r="F224" s="1" t="s">
        <v>26</v>
      </c>
      <c r="G224" s="1"/>
      <c r="H224" s="1" t="s">
        <v>39</v>
      </c>
      <c r="I224" s="1" t="s">
        <v>43</v>
      </c>
      <c r="J224" s="1">
        <f>2/3*Tabla2[[#This Row],[N]]*LN(Tabla2[[#This Row],[N]])+0.38481*Tabla2[[#This Row],[N]]</f>
        <v>806009.36433134845</v>
      </c>
    </row>
    <row r="225" spans="1:10" x14ac:dyDescent="0.2">
      <c r="A225" t="s">
        <v>17</v>
      </c>
      <c r="B225" s="1">
        <v>1000000</v>
      </c>
      <c r="C225" s="1">
        <v>20953</v>
      </c>
      <c r="D225" s="1">
        <f>SUM(529931,
563457,
534870,
561742,
501292,
545561,
481996,
546234,
551869,
539368,
515012,
530483,
503681,
559986,
542150,
560758)</f>
        <v>8568390</v>
      </c>
      <c r="E225" s="10">
        <f>Tabla2[[#This Row],[Tiempo (ms)]]/60000</f>
        <v>0.34921666666666668</v>
      </c>
      <c r="F225" s="1" t="s">
        <v>26</v>
      </c>
      <c r="G225" s="1"/>
      <c r="H225" s="1" t="s">
        <v>39</v>
      </c>
      <c r="I225" s="1" t="s">
        <v>43</v>
      </c>
      <c r="J225" s="1">
        <f>2/3*Tabla2[[#This Row],[N]]*LN(Tabla2[[#This Row],[N]])+0.38481*Tabla2[[#This Row],[N]]</f>
        <v>9595150.3719761819</v>
      </c>
    </row>
    <row r="226" spans="1:10" x14ac:dyDescent="0.2">
      <c r="A226" t="s">
        <v>17</v>
      </c>
      <c r="B226" s="1">
        <v>1000000</v>
      </c>
      <c r="C226" s="1">
        <v>20927</v>
      </c>
      <c r="D226" s="1">
        <f>SUM(585602,
585698,
590083,
589971,
580795,
556885,
584853,
583838,
536749,
584851,
578615,
485789,
556684,
580823,
533501,
586240)</f>
        <v>9100977</v>
      </c>
      <c r="E226" s="10">
        <f>Tabla2[[#This Row],[Tiempo (ms)]]/60000</f>
        <v>0.34878333333333333</v>
      </c>
      <c r="F226" s="1" t="s">
        <v>26</v>
      </c>
      <c r="G226" s="1"/>
      <c r="H226" s="1" t="s">
        <v>39</v>
      </c>
      <c r="I226" s="1" t="s">
        <v>43</v>
      </c>
      <c r="J226" s="1">
        <f>2/3*Tabla2[[#This Row],[N]]*LN(Tabla2[[#This Row],[N]])+0.38481*Tabla2[[#This Row],[N]]</f>
        <v>9595150.3719761819</v>
      </c>
    </row>
    <row r="227" spans="1:10" x14ac:dyDescent="0.2">
      <c r="A227" t="s">
        <v>17</v>
      </c>
      <c r="B227" s="1">
        <v>1000000</v>
      </c>
      <c r="C227" s="1">
        <v>24414</v>
      </c>
      <c r="D227" s="1">
        <f>SUM(585028,
584355,
585035,
584621,
585229,
584325,
585536,
579839,
584215,
584763,
556718,
577243,
562072,
586219,
561974,
586652)</f>
        <v>9273824</v>
      </c>
      <c r="E227" s="10">
        <f>Tabla2[[#This Row],[Tiempo (ms)]]/60000</f>
        <v>0.40689999999999998</v>
      </c>
      <c r="F227" s="1" t="s">
        <v>26</v>
      </c>
      <c r="G227" s="1"/>
      <c r="H227" s="1" t="s">
        <v>39</v>
      </c>
      <c r="I227" s="1" t="s">
        <v>43</v>
      </c>
      <c r="J227" s="1">
        <f>2/3*Tabla2[[#This Row],[N]]*LN(Tabla2[[#This Row],[N]])+0.38481*Tabla2[[#This Row],[N]]</f>
        <v>9595150.3719761819</v>
      </c>
    </row>
    <row r="228" spans="1:10" x14ac:dyDescent="0.2">
      <c r="A228" t="s">
        <v>17</v>
      </c>
      <c r="B228" s="1">
        <v>10000000</v>
      </c>
      <c r="C228" s="1">
        <v>25959</v>
      </c>
      <c r="D228" s="1">
        <f>SUM(5731263,
3235897,
5449966,
4436882,
4536395,
5489508,
5461644,
5557642,
4794477,
5330831,
4794679,
5583236,
5689161,
5832032,
5827770,
5691051)</f>
        <v>83442434</v>
      </c>
      <c r="E228" s="10">
        <f>Tabla2[[#This Row],[Tiempo (ms)]]/60000</f>
        <v>0.43264999999999998</v>
      </c>
      <c r="F228" s="1" t="s">
        <v>26</v>
      </c>
      <c r="G228" s="1"/>
      <c r="H228" s="1" t="s">
        <v>39</v>
      </c>
      <c r="I228" s="1" t="s">
        <v>43</v>
      </c>
      <c r="J228" s="1">
        <f>2/3*Tabla2[[#This Row],[N]]*LN(Tabla2[[#This Row],[N]])+0.38481*Tabla2[[#This Row],[N]]</f>
        <v>111302071.0063888</v>
      </c>
    </row>
    <row r="229" spans="1:10" x14ac:dyDescent="0.2">
      <c r="A229" t="s">
        <v>17</v>
      </c>
      <c r="B229" s="1">
        <v>10000000</v>
      </c>
      <c r="C229" s="1">
        <v>35963</v>
      </c>
      <c r="D229" s="1">
        <f>SUM(6271609,
4952540,
6026856,
4846379,
6025292,
6190334,
5494786,
6295718,
6026842,
5714295,
6229786,
5533903,
5045789,
6204292,
6275418,
5043031)</f>
        <v>92176870</v>
      </c>
      <c r="E229" s="10">
        <f>Tabla2[[#This Row],[Tiempo (ms)]]/60000</f>
        <v>0.59938333333333338</v>
      </c>
      <c r="F229" s="1" t="s">
        <v>26</v>
      </c>
      <c r="G229" s="1"/>
      <c r="H229" s="1" t="s">
        <v>39</v>
      </c>
      <c r="I229" s="1" t="s">
        <v>43</v>
      </c>
      <c r="J229" s="1">
        <f>2/3*Tabla2[[#This Row],[N]]*LN(Tabla2[[#This Row],[N]])+0.38481*Tabla2[[#This Row],[N]]</f>
        <v>111302071.0063888</v>
      </c>
    </row>
    <row r="230" spans="1:10" x14ac:dyDescent="0.2">
      <c r="A230" t="s">
        <v>17</v>
      </c>
      <c r="B230" s="1">
        <v>10000000</v>
      </c>
      <c r="C230" s="1">
        <v>31038</v>
      </c>
      <c r="D230" s="1">
        <f>SUM(6264779,
6466411,
6257833,
5865764,
6025858,
6095022,
6096966,
6483221,
4932320,
6424230,
6395926,
6423988,
6449089,
5547514,
6350804,
5546431)</f>
        <v>97626156</v>
      </c>
      <c r="E230" s="10">
        <f>Tabla2[[#This Row],[Tiempo (ms)]]/60000</f>
        <v>0.51729999999999998</v>
      </c>
      <c r="F230" s="1" t="s">
        <v>26</v>
      </c>
      <c r="G230" s="1"/>
      <c r="H230" s="1" t="s">
        <v>39</v>
      </c>
      <c r="I230" s="1" t="s">
        <v>43</v>
      </c>
      <c r="J230" s="1">
        <f>2/3*Tabla2[[#This Row],[N]]*LN(Tabla2[[#This Row],[N]])+0.38481*Tabla2[[#This Row],[N]]</f>
        <v>111302071.0063888</v>
      </c>
    </row>
    <row r="231" spans="1:10" x14ac:dyDescent="0.2">
      <c r="A231" t="s">
        <v>17</v>
      </c>
      <c r="B231" s="1">
        <v>100000000</v>
      </c>
      <c r="C231" s="1">
        <v>30911</v>
      </c>
      <c r="D231" s="1">
        <v>0</v>
      </c>
      <c r="E231" s="10">
        <f>Tabla2[[#This Row],[Tiempo (ms)]]/60000</f>
        <v>0.51518333333333333</v>
      </c>
      <c r="F231" s="1" t="s">
        <v>26</v>
      </c>
      <c r="G231" s="1" t="s">
        <v>41</v>
      </c>
      <c r="H231" s="1" t="s">
        <v>39</v>
      </c>
      <c r="I231" s="1" t="s">
        <v>43</v>
      </c>
      <c r="J231" s="1">
        <f>2/3*Tabla2[[#This Row],[N]]*LN(Tabla2[[#This Row],[N]])+0.38481*Tabla2[[#This Row],[N]]</f>
        <v>1266526382.9301577</v>
      </c>
    </row>
    <row r="232" spans="1:10" x14ac:dyDescent="0.2">
      <c r="A232" t="s">
        <v>17</v>
      </c>
      <c r="B232" s="1">
        <v>100000000</v>
      </c>
      <c r="C232" s="1">
        <v>85998</v>
      </c>
      <c r="D232" s="1">
        <f>SUM(57817426,
57967191,
51267740,
57510859,
57517136,
33944167,
41931354,
51370020,
52881426,
41769369,
52719501,)</f>
        <v>556696189</v>
      </c>
      <c r="E232" s="10">
        <f>Tabla2[[#This Row],[Tiempo (ms)]]/60000</f>
        <v>1.4333</v>
      </c>
      <c r="F232" s="1" t="s">
        <v>26</v>
      </c>
      <c r="G232" s="1"/>
      <c r="H232" s="1" t="s">
        <v>39</v>
      </c>
      <c r="I232" s="1" t="s">
        <v>43</v>
      </c>
      <c r="J232" s="1">
        <f>2/3*Tabla2[[#This Row],[N]]*LN(Tabla2[[#This Row],[N]])+0.38481*Tabla2[[#This Row],[N]]</f>
        <v>1266526382.9301577</v>
      </c>
    </row>
    <row r="233" spans="1:10" x14ac:dyDescent="0.2">
      <c r="A233" t="s">
        <v>17</v>
      </c>
      <c r="B233" s="1">
        <v>100000000</v>
      </c>
      <c r="C233" s="1">
        <v>91917</v>
      </c>
      <c r="D233" s="1">
        <f>SUM(60231115,
37579688,
55843164,
48022055,
60211953,
60145437,
60019709,
58647319,
60071288,
37560318,
58857599)</f>
        <v>597189645</v>
      </c>
      <c r="E233" s="10">
        <f>Tabla2[[#This Row],[Tiempo (ms)]]/60000</f>
        <v>1.5319499999999999</v>
      </c>
      <c r="F233" s="1" t="s">
        <v>26</v>
      </c>
      <c r="G233" s="1"/>
      <c r="H233" s="1" t="s">
        <v>39</v>
      </c>
      <c r="I233" s="1" t="s">
        <v>43</v>
      </c>
      <c r="J233" s="1">
        <f>2/3*Tabla2[[#This Row],[N]]*LN(Tabla2[[#This Row],[N]])+0.38481*Tabla2[[#This Row],[N]]</f>
        <v>1266526382.9301577</v>
      </c>
    </row>
    <row r="234" spans="1:10" x14ac:dyDescent="0.2">
      <c r="A234" t="s">
        <v>13</v>
      </c>
      <c r="B234" s="1">
        <v>10000</v>
      </c>
      <c r="C234" s="1">
        <v>31576</v>
      </c>
      <c r="D234" s="1"/>
      <c r="E234" s="10">
        <f>Tabla2[[#This Row],[Tiempo (ms)]]/60000</f>
        <v>0.52626666666666666</v>
      </c>
      <c r="F234" s="1" t="s">
        <v>23</v>
      </c>
      <c r="G234" s="1"/>
      <c r="H234" s="1" t="s">
        <v>39</v>
      </c>
      <c r="I234" s="1" t="s">
        <v>43</v>
      </c>
      <c r="J234" s="1">
        <f>2/3*Tabla2[[#This Row],[N]]*LN(Tabla2[[#This Row],[N]])+0.38481*Tabla2[[#This Row],[N]]</f>
        <v>65250.369146507881</v>
      </c>
    </row>
    <row r="235" spans="1:10" x14ac:dyDescent="0.2">
      <c r="A235" t="s">
        <v>13</v>
      </c>
      <c r="B235" s="1">
        <v>10000</v>
      </c>
      <c r="C235" s="1">
        <v>31492</v>
      </c>
      <c r="D235" s="1"/>
      <c r="E235" s="10">
        <f>Tabla2[[#This Row],[Tiempo (ms)]]/60000</f>
        <v>0.5248666666666667</v>
      </c>
      <c r="F235" s="1" t="s">
        <v>23</v>
      </c>
      <c r="G235" s="1"/>
      <c r="H235" s="1" t="s">
        <v>39</v>
      </c>
      <c r="I235" s="1" t="s">
        <v>43</v>
      </c>
      <c r="J235" s="1">
        <f>2/3*Tabla2[[#This Row],[N]]*LN(Tabla2[[#This Row],[N]])+0.38481*Tabla2[[#This Row],[N]]</f>
        <v>65250.369146507881</v>
      </c>
    </row>
    <row r="236" spans="1:10" x14ac:dyDescent="0.2">
      <c r="A236" t="s">
        <v>13</v>
      </c>
      <c r="B236" s="1">
        <v>10000</v>
      </c>
      <c r="C236" s="1">
        <v>31620</v>
      </c>
      <c r="D236" s="1"/>
      <c r="E236" s="10">
        <f>Tabla2[[#This Row],[Tiempo (ms)]]/60000</f>
        <v>0.52700000000000002</v>
      </c>
      <c r="F236" s="1" t="s">
        <v>23</v>
      </c>
      <c r="G236" s="1"/>
      <c r="H236" s="1" t="s">
        <v>39</v>
      </c>
      <c r="I236" s="1" t="s">
        <v>43</v>
      </c>
      <c r="J236" s="1">
        <f>2/3*Tabla2[[#This Row],[N]]*LN(Tabla2[[#This Row],[N]])+0.38481*Tabla2[[#This Row],[N]]</f>
        <v>65250.369146507881</v>
      </c>
    </row>
    <row r="237" spans="1:10" x14ac:dyDescent="0.2">
      <c r="A237" t="s">
        <v>13</v>
      </c>
      <c r="B237" s="1">
        <v>100000</v>
      </c>
      <c r="C237" s="1">
        <v>31556</v>
      </c>
      <c r="D237" s="1"/>
      <c r="E237" s="10">
        <f>Tabla2[[#This Row],[Tiempo (ms)]]/60000</f>
        <v>0.52593333333333336</v>
      </c>
      <c r="F237" s="1" t="s">
        <v>23</v>
      </c>
      <c r="G237" s="1"/>
      <c r="H237" s="1" t="s">
        <v>39</v>
      </c>
      <c r="I237" s="1" t="s">
        <v>43</v>
      </c>
      <c r="J237" s="1">
        <f>2/3*Tabla2[[#This Row],[N]]*LN(Tabla2[[#This Row],[N]])+0.38481*Tabla2[[#This Row],[N]]</f>
        <v>806009.36433134845</v>
      </c>
    </row>
    <row r="238" spans="1:10" x14ac:dyDescent="0.2">
      <c r="A238" t="s">
        <v>13</v>
      </c>
      <c r="B238" s="1">
        <v>100000</v>
      </c>
      <c r="C238" s="1">
        <v>31639</v>
      </c>
      <c r="D238" s="1"/>
      <c r="E238" s="10">
        <f>Tabla2[[#This Row],[Tiempo (ms)]]/60000</f>
        <v>0.52731666666666666</v>
      </c>
      <c r="F238" s="1" t="s">
        <v>23</v>
      </c>
      <c r="G238" s="1"/>
      <c r="H238" s="1" t="s">
        <v>39</v>
      </c>
      <c r="I238" s="1" t="s">
        <v>43</v>
      </c>
      <c r="J238" s="1">
        <f>2/3*Tabla2[[#This Row],[N]]*LN(Tabla2[[#This Row],[N]])+0.38481*Tabla2[[#This Row],[N]]</f>
        <v>806009.36433134845</v>
      </c>
    </row>
    <row r="239" spans="1:10" x14ac:dyDescent="0.2">
      <c r="A239" t="s">
        <v>13</v>
      </c>
      <c r="B239" s="1">
        <v>100000</v>
      </c>
      <c r="C239" s="1">
        <v>31561</v>
      </c>
      <c r="D239" s="1"/>
      <c r="E239" s="10">
        <f>Tabla2[[#This Row],[Tiempo (ms)]]/60000</f>
        <v>0.52601666666666669</v>
      </c>
      <c r="F239" s="1" t="s">
        <v>23</v>
      </c>
      <c r="G239" s="1"/>
      <c r="H239" s="1" t="s">
        <v>39</v>
      </c>
      <c r="I239" s="1" t="s">
        <v>43</v>
      </c>
      <c r="J239" s="1">
        <f>2/3*Tabla2[[#This Row],[N]]*LN(Tabla2[[#This Row],[N]])+0.38481*Tabla2[[#This Row],[N]]</f>
        <v>806009.36433134845</v>
      </c>
    </row>
    <row r="240" spans="1:10" x14ac:dyDescent="0.2">
      <c r="A240" t="s">
        <v>13</v>
      </c>
      <c r="B240" s="1">
        <v>1000000</v>
      </c>
      <c r="C240" s="1">
        <v>31578</v>
      </c>
      <c r="D240" s="1"/>
      <c r="E240" s="10">
        <f>Tabla2[[#This Row],[Tiempo (ms)]]/60000</f>
        <v>0.52629999999999999</v>
      </c>
      <c r="F240" s="1" t="s">
        <v>23</v>
      </c>
      <c r="G240" s="1"/>
      <c r="H240" s="1" t="s">
        <v>39</v>
      </c>
      <c r="I240" s="1" t="s">
        <v>43</v>
      </c>
      <c r="J240" s="1">
        <f>2/3*Tabla2[[#This Row],[N]]*LN(Tabla2[[#This Row],[N]])+0.38481*Tabla2[[#This Row],[N]]</f>
        <v>9595150.3719761819</v>
      </c>
    </row>
    <row r="241" spans="1:10" x14ac:dyDescent="0.2">
      <c r="A241" t="s">
        <v>13</v>
      </c>
      <c r="B241" s="1">
        <v>1000000</v>
      </c>
      <c r="C241" s="1">
        <v>36683</v>
      </c>
      <c r="D241" s="1"/>
      <c r="E241" s="10">
        <f>Tabla2[[#This Row],[Tiempo (ms)]]/60000</f>
        <v>0.61138333333333328</v>
      </c>
      <c r="F241" s="1" t="s">
        <v>23</v>
      </c>
      <c r="G241" s="1"/>
      <c r="H241" s="1" t="s">
        <v>39</v>
      </c>
      <c r="I241" s="1" t="s">
        <v>43</v>
      </c>
      <c r="J241" s="1">
        <f>2/3*Tabla2[[#This Row],[N]]*LN(Tabla2[[#This Row],[N]])+0.38481*Tabla2[[#This Row],[N]]</f>
        <v>9595150.3719761819</v>
      </c>
    </row>
    <row r="242" spans="1:10" x14ac:dyDescent="0.2">
      <c r="A242" t="s">
        <v>13</v>
      </c>
      <c r="B242" s="1">
        <v>1000000</v>
      </c>
      <c r="C242" s="1">
        <v>36467</v>
      </c>
      <c r="D242" s="1"/>
      <c r="E242" s="10">
        <f>Tabla2[[#This Row],[Tiempo (ms)]]/60000</f>
        <v>0.60778333333333334</v>
      </c>
      <c r="F242" s="1" t="s">
        <v>23</v>
      </c>
      <c r="G242" s="1"/>
      <c r="H242" s="1" t="s">
        <v>39</v>
      </c>
      <c r="I242" s="1" t="s">
        <v>43</v>
      </c>
      <c r="J242" s="1">
        <f>2/3*Tabla2[[#This Row],[N]]*LN(Tabla2[[#This Row],[N]])+0.38481*Tabla2[[#This Row],[N]]</f>
        <v>9595150.3719761819</v>
      </c>
    </row>
    <row r="243" spans="1:10" x14ac:dyDescent="0.2">
      <c r="A243" t="s">
        <v>13</v>
      </c>
      <c r="B243" s="1">
        <v>10000000</v>
      </c>
      <c r="C243" s="1">
        <v>46673</v>
      </c>
      <c r="D243" s="1"/>
      <c r="E243" s="10">
        <f>Tabla2[[#This Row],[Tiempo (ms)]]/60000</f>
        <v>0.77788333333333337</v>
      </c>
      <c r="F243" s="1" t="s">
        <v>23</v>
      </c>
      <c r="G243" s="1"/>
      <c r="H243" s="1" t="s">
        <v>39</v>
      </c>
      <c r="I243" s="1" t="s">
        <v>43</v>
      </c>
      <c r="J243" s="1">
        <f>2/3*Tabla2[[#This Row],[N]]*LN(Tabla2[[#This Row],[N]])+0.38481*Tabla2[[#This Row],[N]]</f>
        <v>111302071.0063888</v>
      </c>
    </row>
    <row r="244" spans="1:10" x14ac:dyDescent="0.2">
      <c r="A244" t="s">
        <v>13</v>
      </c>
      <c r="B244" s="1">
        <v>10000000</v>
      </c>
      <c r="C244" s="1">
        <v>46743</v>
      </c>
      <c r="D244" s="1"/>
      <c r="E244" s="10">
        <f>Tabla2[[#This Row],[Tiempo (ms)]]/60000</f>
        <v>0.77905000000000002</v>
      </c>
      <c r="F244" s="1" t="s">
        <v>23</v>
      </c>
      <c r="G244" s="1"/>
      <c r="H244" s="1" t="s">
        <v>39</v>
      </c>
      <c r="I244" s="1" t="s">
        <v>43</v>
      </c>
      <c r="J244" s="1">
        <f>2/3*Tabla2[[#This Row],[N]]*LN(Tabla2[[#This Row],[N]])+0.38481*Tabla2[[#This Row],[N]]</f>
        <v>111302071.0063888</v>
      </c>
    </row>
    <row r="245" spans="1:10" x14ac:dyDescent="0.2">
      <c r="A245" t="s">
        <v>13</v>
      </c>
      <c r="B245" s="1">
        <v>10000000</v>
      </c>
      <c r="C245" s="1">
        <v>46616</v>
      </c>
      <c r="D245" s="1"/>
      <c r="E245" s="10">
        <f>Tabla2[[#This Row],[Tiempo (ms)]]/60000</f>
        <v>0.77693333333333336</v>
      </c>
      <c r="F245" s="1" t="s">
        <v>23</v>
      </c>
      <c r="G245" s="1"/>
      <c r="H245" s="1" t="s">
        <v>39</v>
      </c>
      <c r="I245" s="1" t="s">
        <v>43</v>
      </c>
      <c r="J245" s="1">
        <f>2/3*Tabla2[[#This Row],[N]]*LN(Tabla2[[#This Row],[N]])+0.38481*Tabla2[[#This Row],[N]]</f>
        <v>111302071.0063888</v>
      </c>
    </row>
    <row r="246" spans="1:10" x14ac:dyDescent="0.2">
      <c r="A246" t="s">
        <v>13</v>
      </c>
      <c r="B246" s="1">
        <v>100000000</v>
      </c>
      <c r="C246" s="1">
        <v>136542</v>
      </c>
      <c r="D246" s="1"/>
      <c r="E246" s="10">
        <f>Tabla2[[#This Row],[Tiempo (ms)]]/60000</f>
        <v>2.2757000000000001</v>
      </c>
      <c r="F246" s="1" t="s">
        <v>23</v>
      </c>
      <c r="G246" s="1" t="s">
        <v>41</v>
      </c>
      <c r="H246" s="1" t="s">
        <v>39</v>
      </c>
      <c r="I246" s="1" t="s">
        <v>43</v>
      </c>
      <c r="J246" s="1">
        <f>2/3*Tabla2[[#This Row],[N]]*LN(Tabla2[[#This Row],[N]])+0.38481*Tabla2[[#This Row],[N]]</f>
        <v>1266526382.9301577</v>
      </c>
    </row>
    <row r="247" spans="1:10" x14ac:dyDescent="0.2">
      <c r="A247" t="s">
        <v>13</v>
      </c>
      <c r="B247" s="1">
        <v>100000000</v>
      </c>
      <c r="C247" s="1">
        <v>141561</v>
      </c>
      <c r="D247" s="1"/>
      <c r="E247" s="10">
        <f>Tabla2[[#This Row],[Tiempo (ms)]]/60000</f>
        <v>2.3593500000000001</v>
      </c>
      <c r="F247" s="1" t="s">
        <v>23</v>
      </c>
      <c r="G247" s="1"/>
      <c r="H247" s="1" t="s">
        <v>39</v>
      </c>
      <c r="I247" s="1" t="s">
        <v>43</v>
      </c>
      <c r="J247" s="1">
        <f>2/3*Tabla2[[#This Row],[N]]*LN(Tabla2[[#This Row],[N]])+0.38481*Tabla2[[#This Row],[N]]</f>
        <v>1266526382.9301577</v>
      </c>
    </row>
    <row r="248" spans="1:10" x14ac:dyDescent="0.2">
      <c r="A248" t="s">
        <v>13</v>
      </c>
      <c r="B248" s="1">
        <v>100000000</v>
      </c>
      <c r="C248" s="1">
        <v>139539</v>
      </c>
      <c r="D248" s="1"/>
      <c r="E248" s="10">
        <f>Tabla2[[#This Row],[Tiempo (ms)]]/60000</f>
        <v>2.32565</v>
      </c>
      <c r="F248" s="1" t="s">
        <v>23</v>
      </c>
      <c r="G248" s="1" t="s">
        <v>41</v>
      </c>
      <c r="H248" s="1" t="s">
        <v>39</v>
      </c>
      <c r="I248" s="1" t="s">
        <v>43</v>
      </c>
      <c r="J248" s="1">
        <f>2/3*Tabla2[[#This Row],[N]]*LN(Tabla2[[#This Row],[N]])+0.38481*Tabla2[[#This Row],[N]]</f>
        <v>1266526382.9301577</v>
      </c>
    </row>
    <row r="249" spans="1:10" x14ac:dyDescent="0.2">
      <c r="A249" t="s">
        <v>18</v>
      </c>
      <c r="B249" s="1">
        <v>10000</v>
      </c>
      <c r="C249" s="1">
        <v>26244</v>
      </c>
      <c r="D249" s="1"/>
      <c r="E249" s="10">
        <f>Tabla2[[#This Row],[Tiempo (ms)]]/60000</f>
        <v>0.43740000000000001</v>
      </c>
      <c r="F249" s="1" t="s">
        <v>27</v>
      </c>
      <c r="G249" s="1"/>
      <c r="H249" s="1" t="s">
        <v>39</v>
      </c>
      <c r="I249" s="1" t="s">
        <v>43</v>
      </c>
      <c r="J249" s="1">
        <f>2/3*Tabla2[[#This Row],[N]]*LN(Tabla2[[#This Row],[N]])+0.38481*Tabla2[[#This Row],[N]]</f>
        <v>65250.369146507881</v>
      </c>
    </row>
    <row r="250" spans="1:10" x14ac:dyDescent="0.2">
      <c r="A250" t="s">
        <v>18</v>
      </c>
      <c r="B250" s="1">
        <v>10000</v>
      </c>
      <c r="C250" s="1">
        <v>26166</v>
      </c>
      <c r="D250" s="1"/>
      <c r="E250" s="10">
        <f>Tabla2[[#This Row],[Tiempo (ms)]]/60000</f>
        <v>0.43609999999999999</v>
      </c>
      <c r="F250" s="1" t="s">
        <v>27</v>
      </c>
      <c r="G250" s="1"/>
      <c r="H250" s="1" t="s">
        <v>39</v>
      </c>
      <c r="I250" s="1" t="s">
        <v>43</v>
      </c>
      <c r="J250" s="1">
        <f>2/3*Tabla2[[#This Row],[N]]*LN(Tabla2[[#This Row],[N]])+0.38481*Tabla2[[#This Row],[N]]</f>
        <v>65250.369146507881</v>
      </c>
    </row>
    <row r="251" spans="1:10" x14ac:dyDescent="0.2">
      <c r="A251" t="s">
        <v>18</v>
      </c>
      <c r="B251" s="1">
        <v>10000</v>
      </c>
      <c r="C251" s="1">
        <v>26192</v>
      </c>
      <c r="D251" s="1"/>
      <c r="E251" s="10">
        <f>Tabla2[[#This Row],[Tiempo (ms)]]/60000</f>
        <v>0.43653333333333333</v>
      </c>
      <c r="F251" s="1" t="s">
        <v>27</v>
      </c>
      <c r="G251" s="1"/>
      <c r="H251" s="1" t="s">
        <v>39</v>
      </c>
      <c r="I251" s="1" t="s">
        <v>43</v>
      </c>
      <c r="J251" s="1">
        <f>2/3*Tabla2[[#This Row],[N]]*LN(Tabla2[[#This Row],[N]])+0.38481*Tabla2[[#This Row],[N]]</f>
        <v>65250.369146507881</v>
      </c>
    </row>
    <row r="252" spans="1:10" x14ac:dyDescent="0.2">
      <c r="A252" t="s">
        <v>18</v>
      </c>
      <c r="B252" s="1">
        <v>100000</v>
      </c>
      <c r="C252" s="1">
        <v>26841</v>
      </c>
      <c r="D252" s="1"/>
      <c r="E252" s="10">
        <f>Tabla2[[#This Row],[Tiempo (ms)]]/60000</f>
        <v>0.44735000000000003</v>
      </c>
      <c r="F252" s="1" t="s">
        <v>27</v>
      </c>
      <c r="G252" s="1"/>
      <c r="H252" s="1" t="s">
        <v>39</v>
      </c>
      <c r="I252" s="1" t="s">
        <v>43</v>
      </c>
      <c r="J252" s="1">
        <f>2/3*Tabla2[[#This Row],[N]]*LN(Tabla2[[#This Row],[N]])+0.38481*Tabla2[[#This Row],[N]]</f>
        <v>806009.36433134845</v>
      </c>
    </row>
    <row r="253" spans="1:10" x14ac:dyDescent="0.2">
      <c r="A253" t="s">
        <v>18</v>
      </c>
      <c r="B253" s="1">
        <v>100000</v>
      </c>
      <c r="C253" s="1">
        <v>26217</v>
      </c>
      <c r="D253" s="1"/>
      <c r="E253" s="10">
        <f>Tabla2[[#This Row],[Tiempo (ms)]]/60000</f>
        <v>0.43695000000000001</v>
      </c>
      <c r="F253" s="1" t="s">
        <v>27</v>
      </c>
      <c r="G253" s="1"/>
      <c r="H253" s="1" t="s">
        <v>39</v>
      </c>
      <c r="I253" s="1" t="s">
        <v>43</v>
      </c>
      <c r="J253" s="1">
        <f>2/3*Tabla2[[#This Row],[N]]*LN(Tabla2[[#This Row],[N]])+0.38481*Tabla2[[#This Row],[N]]</f>
        <v>806009.36433134845</v>
      </c>
    </row>
    <row r="254" spans="1:10" x14ac:dyDescent="0.2">
      <c r="A254" t="s">
        <v>18</v>
      </c>
      <c r="B254" s="1">
        <v>100000</v>
      </c>
      <c r="C254" s="1">
        <v>26158</v>
      </c>
      <c r="D254" s="1"/>
      <c r="E254" s="10">
        <f>Tabla2[[#This Row],[Tiempo (ms)]]/60000</f>
        <v>0.43596666666666667</v>
      </c>
      <c r="F254" s="1" t="s">
        <v>27</v>
      </c>
      <c r="G254" s="1"/>
      <c r="H254" s="1" t="s">
        <v>39</v>
      </c>
      <c r="I254" s="1" t="s">
        <v>43</v>
      </c>
      <c r="J254" s="1">
        <f>2/3*Tabla2[[#This Row],[N]]*LN(Tabla2[[#This Row],[N]])+0.38481*Tabla2[[#This Row],[N]]</f>
        <v>806009.36433134845</v>
      </c>
    </row>
    <row r="255" spans="1:10" x14ac:dyDescent="0.2">
      <c r="A255" t="s">
        <v>18</v>
      </c>
      <c r="B255" s="1">
        <v>1000000</v>
      </c>
      <c r="C255" s="1">
        <v>31193</v>
      </c>
      <c r="D255" s="1"/>
      <c r="E255" s="10">
        <f>Tabla2[[#This Row],[Tiempo (ms)]]/60000</f>
        <v>0.51988333333333336</v>
      </c>
      <c r="F255" s="1" t="s">
        <v>27</v>
      </c>
      <c r="G255" s="1"/>
      <c r="H255" s="1" t="s">
        <v>39</v>
      </c>
      <c r="I255" s="1" t="s">
        <v>43</v>
      </c>
      <c r="J255" s="1">
        <f>2/3*Tabla2[[#This Row],[N]]*LN(Tabla2[[#This Row],[N]])+0.38481*Tabla2[[#This Row],[N]]</f>
        <v>9595150.3719761819</v>
      </c>
    </row>
    <row r="256" spans="1:10" x14ac:dyDescent="0.2">
      <c r="A256" t="s">
        <v>18</v>
      </c>
      <c r="B256" s="1">
        <v>1000000</v>
      </c>
      <c r="C256" s="1">
        <v>31322</v>
      </c>
      <c r="D256" s="1"/>
      <c r="E256" s="10">
        <f>Tabla2[[#This Row],[Tiempo (ms)]]/60000</f>
        <v>0.52203333333333335</v>
      </c>
      <c r="F256" s="1" t="s">
        <v>27</v>
      </c>
      <c r="G256" s="1"/>
      <c r="H256" s="1" t="s">
        <v>39</v>
      </c>
      <c r="I256" s="1" t="s">
        <v>43</v>
      </c>
      <c r="J256" s="1">
        <f>2/3*Tabla2[[#This Row],[N]]*LN(Tabla2[[#This Row],[N]])+0.38481*Tabla2[[#This Row],[N]]</f>
        <v>9595150.3719761819</v>
      </c>
    </row>
    <row r="257" spans="1:10" x14ac:dyDescent="0.2">
      <c r="A257" t="s">
        <v>18</v>
      </c>
      <c r="B257" s="1">
        <v>1000000</v>
      </c>
      <c r="C257" s="1">
        <v>26169</v>
      </c>
      <c r="D257" s="1"/>
      <c r="E257" s="10">
        <f>Tabla2[[#This Row],[Tiempo (ms)]]/60000</f>
        <v>0.43614999999999998</v>
      </c>
      <c r="F257" s="1" t="s">
        <v>27</v>
      </c>
      <c r="G257" s="1"/>
      <c r="H257" s="1" t="s">
        <v>39</v>
      </c>
      <c r="I257" s="1" t="s">
        <v>43</v>
      </c>
      <c r="J257" s="1">
        <f>2/3*Tabla2[[#This Row],[N]]*LN(Tabla2[[#This Row],[N]])+0.38481*Tabla2[[#This Row],[N]]</f>
        <v>9595150.3719761819</v>
      </c>
    </row>
    <row r="258" spans="1:10" x14ac:dyDescent="0.2">
      <c r="A258" t="s">
        <v>18</v>
      </c>
      <c r="B258" s="1">
        <v>10000000</v>
      </c>
      <c r="C258" s="1">
        <v>51295</v>
      </c>
      <c r="D258" s="1"/>
      <c r="E258" s="10">
        <f>Tabla2[[#This Row],[Tiempo (ms)]]/60000</f>
        <v>0.85491666666666666</v>
      </c>
      <c r="F258" s="1" t="s">
        <v>27</v>
      </c>
      <c r="G258" s="1"/>
      <c r="H258" s="1" t="s">
        <v>39</v>
      </c>
      <c r="I258" s="1" t="s">
        <v>43</v>
      </c>
      <c r="J258" s="1">
        <f>2/3*Tabla2[[#This Row],[N]]*LN(Tabla2[[#This Row],[N]])+0.38481*Tabla2[[#This Row],[N]]</f>
        <v>111302071.0063888</v>
      </c>
    </row>
    <row r="259" spans="1:10" x14ac:dyDescent="0.2">
      <c r="A259" t="s">
        <v>18</v>
      </c>
      <c r="B259" s="1">
        <v>10000000</v>
      </c>
      <c r="C259" s="1">
        <v>41200</v>
      </c>
      <c r="D259" s="1"/>
      <c r="E259" s="10">
        <f>Tabla2[[#This Row],[Tiempo (ms)]]/60000</f>
        <v>0.68666666666666665</v>
      </c>
      <c r="F259" s="1" t="s">
        <v>27</v>
      </c>
      <c r="G259" s="1"/>
      <c r="H259" s="1" t="s">
        <v>39</v>
      </c>
      <c r="I259" s="1" t="s">
        <v>43</v>
      </c>
      <c r="J259" s="1">
        <f>2/3*Tabla2[[#This Row],[N]]*LN(Tabla2[[#This Row],[N]])+0.38481*Tabla2[[#This Row],[N]]</f>
        <v>111302071.0063888</v>
      </c>
    </row>
    <row r="260" spans="1:10" x14ac:dyDescent="0.2">
      <c r="A260" t="s">
        <v>18</v>
      </c>
      <c r="B260" s="1">
        <v>10000000</v>
      </c>
      <c r="C260" s="1">
        <v>36152</v>
      </c>
      <c r="D260" s="1"/>
      <c r="E260" s="10">
        <f>Tabla2[[#This Row],[Tiempo (ms)]]/60000</f>
        <v>0.60253333333333337</v>
      </c>
      <c r="F260" s="1" t="s">
        <v>27</v>
      </c>
      <c r="G260" s="1"/>
      <c r="H260" s="1" t="s">
        <v>39</v>
      </c>
      <c r="I260" s="1" t="s">
        <v>43</v>
      </c>
      <c r="J260" s="1">
        <f>2/3*Tabla2[[#This Row],[N]]*LN(Tabla2[[#This Row],[N]])+0.38481*Tabla2[[#This Row],[N]]</f>
        <v>111302071.0063888</v>
      </c>
    </row>
    <row r="261" spans="1:10" x14ac:dyDescent="0.2">
      <c r="A261" t="s">
        <v>18</v>
      </c>
      <c r="B261" s="1">
        <v>100000000</v>
      </c>
      <c r="C261" s="1">
        <v>91269</v>
      </c>
      <c r="D261" s="1"/>
      <c r="E261" s="10">
        <f>Tabla2[[#This Row],[Tiempo (ms)]]/60000</f>
        <v>1.52115</v>
      </c>
      <c r="F261" s="1" t="s">
        <v>27</v>
      </c>
      <c r="G261" s="1" t="s">
        <v>41</v>
      </c>
      <c r="H261" s="1" t="s">
        <v>39</v>
      </c>
      <c r="I261" s="1" t="s">
        <v>43</v>
      </c>
      <c r="J261" s="1">
        <f>2/3*Tabla2[[#This Row],[N]]*LN(Tabla2[[#This Row],[N]])+0.38481*Tabla2[[#This Row],[N]]</f>
        <v>1266526382.9301577</v>
      </c>
    </row>
    <row r="262" spans="1:10" x14ac:dyDescent="0.2">
      <c r="A262" t="s">
        <v>18</v>
      </c>
      <c r="B262" s="1">
        <v>100000000</v>
      </c>
      <c r="C262" s="1">
        <v>86330</v>
      </c>
      <c r="D262" s="1"/>
      <c r="E262" s="10">
        <f>Tabla2[[#This Row],[Tiempo (ms)]]/60000</f>
        <v>1.4388333333333334</v>
      </c>
      <c r="F262" s="1" t="s">
        <v>27</v>
      </c>
      <c r="G262" s="1"/>
      <c r="H262" s="1" t="s">
        <v>39</v>
      </c>
      <c r="I262" s="1" t="s">
        <v>43</v>
      </c>
      <c r="J262" s="1">
        <f>2/3*Tabla2[[#This Row],[N]]*LN(Tabla2[[#This Row],[N]])+0.38481*Tabla2[[#This Row],[N]]</f>
        <v>1266526382.9301577</v>
      </c>
    </row>
    <row r="263" spans="1:10" x14ac:dyDescent="0.2">
      <c r="A263" t="s">
        <v>19</v>
      </c>
      <c r="B263" s="1">
        <v>10000</v>
      </c>
      <c r="C263" s="1">
        <v>20930</v>
      </c>
      <c r="D263" s="1"/>
      <c r="E263" s="10">
        <f>Tabla2[[#This Row],[Tiempo (ms)]]/60000</f>
        <v>0.34883333333333333</v>
      </c>
      <c r="F263" s="1" t="s">
        <v>28</v>
      </c>
      <c r="G263" s="1"/>
      <c r="H263" s="1" t="s">
        <v>39</v>
      </c>
      <c r="I263" s="1" t="s">
        <v>43</v>
      </c>
      <c r="J263" s="1">
        <f>2/3*Tabla2[[#This Row],[N]]*LN(Tabla2[[#This Row],[N]])+0.38481*Tabla2[[#This Row],[N]]</f>
        <v>65250.369146507881</v>
      </c>
    </row>
    <row r="264" spans="1:10" x14ac:dyDescent="0.2">
      <c r="A264" t="s">
        <v>19</v>
      </c>
      <c r="B264" s="1">
        <v>10000</v>
      </c>
      <c r="C264" s="1">
        <v>15927</v>
      </c>
      <c r="D264" s="1"/>
      <c r="E264" s="10">
        <f>Tabla2[[#This Row],[Tiempo (ms)]]/60000</f>
        <v>0.26545000000000002</v>
      </c>
      <c r="F264" s="1" t="s">
        <v>28</v>
      </c>
      <c r="G264" s="1"/>
      <c r="H264" s="1" t="s">
        <v>39</v>
      </c>
      <c r="I264" s="1" t="s">
        <v>43</v>
      </c>
      <c r="J264" s="1">
        <f>2/3*Tabla2[[#This Row],[N]]*LN(Tabla2[[#This Row],[N]])+0.38481*Tabla2[[#This Row],[N]]</f>
        <v>65250.369146507881</v>
      </c>
    </row>
    <row r="265" spans="1:10" x14ac:dyDescent="0.2">
      <c r="A265" t="s">
        <v>19</v>
      </c>
      <c r="B265" s="1">
        <v>10000</v>
      </c>
      <c r="C265" s="1">
        <v>20987</v>
      </c>
      <c r="D265" s="1"/>
      <c r="E265" s="10">
        <f>Tabla2[[#This Row],[Tiempo (ms)]]/60000</f>
        <v>0.34978333333333333</v>
      </c>
      <c r="F265" s="1" t="s">
        <v>28</v>
      </c>
      <c r="G265" s="1"/>
      <c r="H265" s="1" t="s">
        <v>39</v>
      </c>
      <c r="I265" s="1" t="s">
        <v>43</v>
      </c>
      <c r="J265" s="1">
        <f>2/3*Tabla2[[#This Row],[N]]*LN(Tabla2[[#This Row],[N]])+0.38481*Tabla2[[#This Row],[N]]</f>
        <v>65250.369146507881</v>
      </c>
    </row>
    <row r="266" spans="1:10" x14ac:dyDescent="0.2">
      <c r="A266" t="s">
        <v>19</v>
      </c>
      <c r="B266" s="1">
        <v>100000</v>
      </c>
      <c r="C266" s="1">
        <v>21103</v>
      </c>
      <c r="D266" s="1"/>
      <c r="E266" s="10">
        <f>Tabla2[[#This Row],[Tiempo (ms)]]/60000</f>
        <v>0.35171666666666668</v>
      </c>
      <c r="F266" s="1" t="s">
        <v>28</v>
      </c>
      <c r="G266" s="1"/>
      <c r="H266" s="1" t="s">
        <v>39</v>
      </c>
      <c r="I266" s="1" t="s">
        <v>43</v>
      </c>
      <c r="J266" s="1">
        <f>2/3*Tabla2[[#This Row],[N]]*LN(Tabla2[[#This Row],[N]])+0.38481*Tabla2[[#This Row],[N]]</f>
        <v>806009.36433134845</v>
      </c>
    </row>
    <row r="267" spans="1:10" x14ac:dyDescent="0.2">
      <c r="A267" t="s">
        <v>19</v>
      </c>
      <c r="B267" s="1">
        <v>100000</v>
      </c>
      <c r="C267" s="1">
        <v>15990</v>
      </c>
      <c r="D267" s="1"/>
      <c r="E267" s="10">
        <f>Tabla2[[#This Row],[Tiempo (ms)]]/60000</f>
        <v>0.26650000000000001</v>
      </c>
      <c r="F267" s="1" t="s">
        <v>28</v>
      </c>
      <c r="G267" s="1"/>
      <c r="H267" s="1" t="s">
        <v>39</v>
      </c>
      <c r="I267" s="1" t="s">
        <v>43</v>
      </c>
      <c r="J267" s="1">
        <f>2/3*Tabla2[[#This Row],[N]]*LN(Tabla2[[#This Row],[N]])+0.38481*Tabla2[[#This Row],[N]]</f>
        <v>806009.36433134845</v>
      </c>
    </row>
    <row r="268" spans="1:10" x14ac:dyDescent="0.2">
      <c r="A268" t="s">
        <v>19</v>
      </c>
      <c r="B268" s="1">
        <v>100000</v>
      </c>
      <c r="C268" s="1">
        <v>20979</v>
      </c>
      <c r="D268" s="1"/>
      <c r="E268" s="10">
        <f>Tabla2[[#This Row],[Tiempo (ms)]]/60000</f>
        <v>0.34965000000000002</v>
      </c>
      <c r="F268" s="1" t="s">
        <v>28</v>
      </c>
      <c r="G268" s="1"/>
      <c r="H268" s="1" t="s">
        <v>39</v>
      </c>
      <c r="I268" s="1" t="s">
        <v>43</v>
      </c>
      <c r="J268" s="1">
        <f>2/3*Tabla2[[#This Row],[N]]*LN(Tabla2[[#This Row],[N]])+0.38481*Tabla2[[#This Row],[N]]</f>
        <v>806009.36433134845</v>
      </c>
    </row>
    <row r="269" spans="1:10" x14ac:dyDescent="0.2">
      <c r="A269" t="s">
        <v>19</v>
      </c>
      <c r="B269" s="1">
        <v>1000000</v>
      </c>
      <c r="C269" s="1">
        <v>20960</v>
      </c>
      <c r="D269" s="1"/>
      <c r="E269" s="10">
        <f>Tabla2[[#This Row],[Tiempo (ms)]]/60000</f>
        <v>0.34933333333333333</v>
      </c>
      <c r="F269" s="1" t="s">
        <v>28</v>
      </c>
      <c r="G269" s="1"/>
      <c r="H269" s="1" t="s">
        <v>39</v>
      </c>
      <c r="I269" s="1" t="s">
        <v>43</v>
      </c>
      <c r="J269" s="1">
        <f>2/3*Tabla2[[#This Row],[N]]*LN(Tabla2[[#This Row],[N]])+0.38481*Tabla2[[#This Row],[N]]</f>
        <v>9595150.3719761819</v>
      </c>
    </row>
    <row r="270" spans="1:10" x14ac:dyDescent="0.2">
      <c r="A270" t="s">
        <v>19</v>
      </c>
      <c r="B270" s="1">
        <v>1000000</v>
      </c>
      <c r="C270" s="1">
        <v>20964</v>
      </c>
      <c r="D270" s="1"/>
      <c r="E270" s="10">
        <f>Tabla2[[#This Row],[Tiempo (ms)]]/60000</f>
        <v>0.34939999999999999</v>
      </c>
      <c r="F270" s="1" t="s">
        <v>28</v>
      </c>
      <c r="G270" s="1"/>
      <c r="H270" s="1" t="s">
        <v>39</v>
      </c>
      <c r="I270" s="1" t="s">
        <v>43</v>
      </c>
      <c r="J270" s="1">
        <f>2/3*Tabla2[[#This Row],[N]]*LN(Tabla2[[#This Row],[N]])+0.38481*Tabla2[[#This Row],[N]]</f>
        <v>9595150.3719761819</v>
      </c>
    </row>
    <row r="271" spans="1:10" x14ac:dyDescent="0.2">
      <c r="A271" t="s">
        <v>19</v>
      </c>
      <c r="B271" s="1">
        <v>1000000</v>
      </c>
      <c r="C271" s="1">
        <v>20919</v>
      </c>
      <c r="D271" s="1"/>
      <c r="E271" s="10">
        <f>Tabla2[[#This Row],[Tiempo (ms)]]/60000</f>
        <v>0.34865000000000002</v>
      </c>
      <c r="F271" s="1" t="s">
        <v>28</v>
      </c>
      <c r="G271" s="1"/>
      <c r="H271" s="1" t="s">
        <v>39</v>
      </c>
      <c r="I271" s="1" t="s">
        <v>43</v>
      </c>
      <c r="J271" s="1">
        <f>2/3*Tabla2[[#This Row],[N]]*LN(Tabla2[[#This Row],[N]])+0.38481*Tabla2[[#This Row],[N]]</f>
        <v>9595150.3719761819</v>
      </c>
    </row>
    <row r="272" spans="1:10" x14ac:dyDescent="0.2">
      <c r="A272" t="s">
        <v>19</v>
      </c>
      <c r="B272" s="1">
        <v>10000000</v>
      </c>
      <c r="C272" s="1">
        <v>25988</v>
      </c>
      <c r="D272" s="1"/>
      <c r="E272" s="10">
        <f>Tabla2[[#This Row],[Tiempo (ms)]]/60000</f>
        <v>0.43313333333333331</v>
      </c>
      <c r="F272" s="1" t="s">
        <v>28</v>
      </c>
      <c r="G272" s="1"/>
      <c r="H272" s="1" t="s">
        <v>39</v>
      </c>
      <c r="I272" s="1" t="s">
        <v>43</v>
      </c>
      <c r="J272" s="1">
        <f>2/3*Tabla2[[#This Row],[N]]*LN(Tabla2[[#This Row],[N]])+0.38481*Tabla2[[#This Row],[N]]</f>
        <v>111302071.0063888</v>
      </c>
    </row>
    <row r="273" spans="1:10" x14ac:dyDescent="0.2">
      <c r="A273" t="s">
        <v>19</v>
      </c>
      <c r="B273" s="1">
        <v>10000000</v>
      </c>
      <c r="C273" s="1">
        <v>20965</v>
      </c>
      <c r="D273" s="1"/>
      <c r="E273" s="10">
        <f>Tabla2[[#This Row],[Tiempo (ms)]]/60000</f>
        <v>0.34941666666666665</v>
      </c>
      <c r="F273" s="1" t="s">
        <v>28</v>
      </c>
      <c r="G273" s="1"/>
      <c r="H273" s="1" t="s">
        <v>39</v>
      </c>
      <c r="I273" s="1" t="s">
        <v>43</v>
      </c>
      <c r="J273" s="1">
        <f>2/3*Tabla2[[#This Row],[N]]*LN(Tabla2[[#This Row],[N]])+0.38481*Tabla2[[#This Row],[N]]</f>
        <v>111302071.0063888</v>
      </c>
    </row>
    <row r="274" spans="1:10" x14ac:dyDescent="0.2">
      <c r="A274" t="s">
        <v>19</v>
      </c>
      <c r="B274" s="1">
        <v>10000000</v>
      </c>
      <c r="C274" s="1">
        <v>20950</v>
      </c>
      <c r="D274" s="1"/>
      <c r="E274" s="10">
        <f>Tabla2[[#This Row],[Tiempo (ms)]]/60000</f>
        <v>0.34916666666666668</v>
      </c>
      <c r="F274" s="1" t="s">
        <v>28</v>
      </c>
      <c r="G274" s="1"/>
      <c r="H274" s="1" t="s">
        <v>39</v>
      </c>
      <c r="I274" s="1" t="s">
        <v>43</v>
      </c>
      <c r="J274" s="1">
        <f>2/3*Tabla2[[#This Row],[N]]*LN(Tabla2[[#This Row],[N]])+0.38481*Tabla2[[#This Row],[N]]</f>
        <v>111302071.0063888</v>
      </c>
    </row>
    <row r="275" spans="1:10" x14ac:dyDescent="0.2">
      <c r="A275" t="s">
        <v>19</v>
      </c>
      <c r="B275" s="1">
        <v>100000000</v>
      </c>
      <c r="C275" s="1">
        <v>35987</v>
      </c>
      <c r="D275" s="1"/>
      <c r="E275" s="10">
        <f>Tabla2[[#This Row],[Tiempo (ms)]]/60000</f>
        <v>0.59978333333333333</v>
      </c>
      <c r="F275" s="1" t="s">
        <v>28</v>
      </c>
      <c r="G275" s="1"/>
      <c r="H275" s="1" t="s">
        <v>39</v>
      </c>
      <c r="I275" s="1" t="s">
        <v>43</v>
      </c>
      <c r="J275" s="1">
        <f>2/3*Tabla2[[#This Row],[N]]*LN(Tabla2[[#This Row],[N]])+0.38481*Tabla2[[#This Row],[N]]</f>
        <v>1266526382.9301577</v>
      </c>
    </row>
    <row r="276" spans="1:10" x14ac:dyDescent="0.2">
      <c r="A276" t="s">
        <v>19</v>
      </c>
      <c r="B276" s="1">
        <v>100000000</v>
      </c>
      <c r="C276" s="1">
        <v>30978</v>
      </c>
      <c r="D276" s="1"/>
      <c r="E276" s="10">
        <f>Tabla2[[#This Row],[Tiempo (ms)]]/60000</f>
        <v>0.51629999999999998</v>
      </c>
      <c r="F276" s="1" t="s">
        <v>28</v>
      </c>
      <c r="G276" s="1"/>
      <c r="H276" s="1" t="s">
        <v>39</v>
      </c>
      <c r="I276" s="1" t="s">
        <v>43</v>
      </c>
      <c r="J276" s="1">
        <f>2/3*Tabla2[[#This Row],[N]]*LN(Tabla2[[#This Row],[N]])+0.38481*Tabla2[[#This Row],[N]]</f>
        <v>1266526382.9301577</v>
      </c>
    </row>
    <row r="277" spans="1:10" x14ac:dyDescent="0.2">
      <c r="A277" t="s">
        <v>19</v>
      </c>
      <c r="B277" s="1">
        <v>100000000</v>
      </c>
      <c r="C277" s="1">
        <v>71033</v>
      </c>
      <c r="D277" s="1"/>
      <c r="E277" s="10">
        <f>Tabla2[[#This Row],[Tiempo (ms)]]/60000</f>
        <v>1.1838833333333334</v>
      </c>
      <c r="F277" s="1" t="s">
        <v>28</v>
      </c>
      <c r="G277" s="1"/>
      <c r="H277" s="1" t="s">
        <v>39</v>
      </c>
      <c r="I277" s="1" t="s">
        <v>43</v>
      </c>
      <c r="J277" s="1">
        <f>2/3*Tabla2[[#This Row],[N]]*LN(Tabla2[[#This Row],[N]])+0.38481*Tabla2[[#This Row],[N]]</f>
        <v>1266526382.9301577</v>
      </c>
    </row>
    <row r="278" spans="1:10" x14ac:dyDescent="0.2">
      <c r="A278" t="s">
        <v>11</v>
      </c>
      <c r="B278" s="1">
        <v>10000</v>
      </c>
      <c r="C278" s="1">
        <v>33777</v>
      </c>
      <c r="D278" s="1"/>
      <c r="E278" s="10">
        <f>Tabla2[[#This Row],[Tiempo (ms)]]/60000</f>
        <v>0.56294999999999995</v>
      </c>
      <c r="F278" s="1" t="s">
        <v>29</v>
      </c>
      <c r="G278" s="22"/>
      <c r="H278" s="1" t="s">
        <v>36</v>
      </c>
      <c r="I278" s="1" t="s">
        <v>43</v>
      </c>
      <c r="J278" s="1">
        <f>2/3*Tabla2[[#This Row],[N]]*LN(Tabla2[[#This Row],[N]])+0.38481*Tabla2[[#This Row],[N]]</f>
        <v>65250.369146507881</v>
      </c>
    </row>
    <row r="279" spans="1:10" x14ac:dyDescent="0.2">
      <c r="A279" t="s">
        <v>11</v>
      </c>
      <c r="B279" s="1">
        <v>10000</v>
      </c>
      <c r="C279" s="1">
        <v>30949</v>
      </c>
      <c r="D279" s="1"/>
      <c r="E279" s="10">
        <f>Tabla2[[#This Row],[Tiempo (ms)]]/60000</f>
        <v>0.5158166666666667</v>
      </c>
      <c r="F279" s="1" t="s">
        <v>29</v>
      </c>
      <c r="G279" s="1"/>
      <c r="H279" s="1" t="s">
        <v>36</v>
      </c>
      <c r="I279" s="1" t="s">
        <v>43</v>
      </c>
      <c r="J279" s="1">
        <f>2/3*Tabla2[[#This Row],[N]]*LN(Tabla2[[#This Row],[N]])+0.38481*Tabla2[[#This Row],[N]]</f>
        <v>65250.369146507881</v>
      </c>
    </row>
    <row r="280" spans="1:10" x14ac:dyDescent="0.2">
      <c r="A280" t="s">
        <v>11</v>
      </c>
      <c r="B280" s="1">
        <v>10000</v>
      </c>
      <c r="C280" s="1">
        <v>28469</v>
      </c>
      <c r="D280" s="1"/>
      <c r="E280" s="10">
        <f>Tabla2[[#This Row],[Tiempo (ms)]]/60000</f>
        <v>0.47448333333333331</v>
      </c>
      <c r="F280" s="1" t="s">
        <v>29</v>
      </c>
      <c r="G280" s="1"/>
      <c r="H280" s="1" t="s">
        <v>36</v>
      </c>
      <c r="I280" s="1" t="s">
        <v>43</v>
      </c>
      <c r="J280" s="1">
        <f>2/3*Tabla2[[#This Row],[N]]*LN(Tabla2[[#This Row],[N]])+0.38481*Tabla2[[#This Row],[N]]</f>
        <v>65250.369146507881</v>
      </c>
    </row>
    <row r="281" spans="1:10" x14ac:dyDescent="0.2">
      <c r="A281" t="s">
        <v>11</v>
      </c>
      <c r="B281" s="1">
        <v>100000</v>
      </c>
      <c r="C281" s="1">
        <v>34449</v>
      </c>
      <c r="D281" s="1"/>
      <c r="E281" s="10">
        <f>Tabla2[[#This Row],[Tiempo (ms)]]/60000</f>
        <v>0.57415000000000005</v>
      </c>
      <c r="F281" s="1" t="s">
        <v>29</v>
      </c>
      <c r="G281" s="22"/>
      <c r="H281" s="1" t="s">
        <v>36</v>
      </c>
      <c r="I281" s="1" t="s">
        <v>43</v>
      </c>
      <c r="J281" s="1">
        <f>2/3*Tabla2[[#This Row],[N]]*LN(Tabla2[[#This Row],[N]])+0.38481*Tabla2[[#This Row],[N]]</f>
        <v>806009.36433134845</v>
      </c>
    </row>
    <row r="282" spans="1:10" x14ac:dyDescent="0.2">
      <c r="A282" t="s">
        <v>11</v>
      </c>
      <c r="B282" s="1">
        <v>100000</v>
      </c>
      <c r="C282" s="1">
        <v>32711</v>
      </c>
      <c r="D282" s="1"/>
      <c r="E282" s="10">
        <f>Tabla2[[#This Row],[Tiempo (ms)]]/60000</f>
        <v>0.54518333333333335</v>
      </c>
      <c r="F282" s="1" t="s">
        <v>29</v>
      </c>
      <c r="G282" s="1"/>
      <c r="H282" s="1" t="s">
        <v>36</v>
      </c>
      <c r="I282" s="1" t="s">
        <v>43</v>
      </c>
      <c r="J282" s="1">
        <f>2/3*Tabla2[[#This Row],[N]]*LN(Tabla2[[#This Row],[N]])+0.38481*Tabla2[[#This Row],[N]]</f>
        <v>806009.36433134845</v>
      </c>
    </row>
    <row r="283" spans="1:10" x14ac:dyDescent="0.2">
      <c r="A283" t="s">
        <v>11</v>
      </c>
      <c r="B283" s="1">
        <v>100000</v>
      </c>
      <c r="C283" s="1">
        <v>31359</v>
      </c>
      <c r="D283" s="1"/>
      <c r="E283" s="10">
        <f>Tabla2[[#This Row],[Tiempo (ms)]]/60000</f>
        <v>0.52264999999999995</v>
      </c>
      <c r="F283" s="1" t="s">
        <v>29</v>
      </c>
      <c r="G283" s="1"/>
      <c r="H283" s="1" t="s">
        <v>36</v>
      </c>
      <c r="I283" s="1" t="s">
        <v>43</v>
      </c>
      <c r="J283" s="1">
        <f>2/3*Tabla2[[#This Row],[N]]*LN(Tabla2[[#This Row],[N]])+0.38481*Tabla2[[#This Row],[N]]</f>
        <v>806009.36433134845</v>
      </c>
    </row>
    <row r="284" spans="1:10" x14ac:dyDescent="0.2">
      <c r="A284" t="s">
        <v>11</v>
      </c>
      <c r="B284" s="1">
        <v>1000000</v>
      </c>
      <c r="C284" s="1">
        <v>46161</v>
      </c>
      <c r="D284" s="1"/>
      <c r="E284" s="10">
        <f>Tabla2[[#This Row],[Tiempo (ms)]]/60000</f>
        <v>0.76934999999999998</v>
      </c>
      <c r="F284" s="1" t="s">
        <v>29</v>
      </c>
      <c r="G284" s="22"/>
      <c r="H284" s="1" t="s">
        <v>36</v>
      </c>
      <c r="I284" s="1" t="s">
        <v>43</v>
      </c>
      <c r="J284" s="1">
        <f>2/3*Tabla2[[#This Row],[N]]*LN(Tabla2[[#This Row],[N]])+0.38481*Tabla2[[#This Row],[N]]</f>
        <v>9595150.3719761819</v>
      </c>
    </row>
    <row r="285" spans="1:10" x14ac:dyDescent="0.2">
      <c r="A285" t="s">
        <v>11</v>
      </c>
      <c r="B285" s="1">
        <v>1000000</v>
      </c>
      <c r="C285" s="1">
        <v>40718</v>
      </c>
      <c r="D285" s="1"/>
      <c r="E285" s="10">
        <f>Tabla2[[#This Row],[Tiempo (ms)]]/60000</f>
        <v>0.67863333333333331</v>
      </c>
      <c r="F285" s="1" t="s">
        <v>29</v>
      </c>
      <c r="G285" s="1"/>
      <c r="H285" s="1" t="s">
        <v>36</v>
      </c>
      <c r="I285" s="1" t="s">
        <v>43</v>
      </c>
      <c r="J285" s="1">
        <f>2/3*Tabla2[[#This Row],[N]]*LN(Tabla2[[#This Row],[N]])+0.38481*Tabla2[[#This Row],[N]]</f>
        <v>9595150.3719761819</v>
      </c>
    </row>
    <row r="286" spans="1:10" x14ac:dyDescent="0.2">
      <c r="A286" t="s">
        <v>11</v>
      </c>
      <c r="B286" s="1">
        <v>1000000</v>
      </c>
      <c r="C286" s="1">
        <v>42664</v>
      </c>
      <c r="D286" s="1"/>
      <c r="E286" s="10">
        <f>Tabla2[[#This Row],[Tiempo (ms)]]/60000</f>
        <v>0.71106666666666662</v>
      </c>
      <c r="F286" s="1" t="s">
        <v>29</v>
      </c>
      <c r="G286" s="1"/>
      <c r="H286" s="1" t="s">
        <v>36</v>
      </c>
      <c r="I286" s="1" t="s">
        <v>43</v>
      </c>
      <c r="J286" s="1">
        <f>2/3*Tabla2[[#This Row],[N]]*LN(Tabla2[[#This Row],[N]])+0.38481*Tabla2[[#This Row],[N]]</f>
        <v>9595150.3719761819</v>
      </c>
    </row>
    <row r="287" spans="1:10" x14ac:dyDescent="0.2">
      <c r="A287" t="s">
        <v>11</v>
      </c>
      <c r="B287" s="1">
        <v>10000000</v>
      </c>
      <c r="C287" s="1">
        <v>96145</v>
      </c>
      <c r="D287" s="1"/>
      <c r="E287" s="10">
        <f>Tabla2[[#This Row],[Tiempo (ms)]]/60000</f>
        <v>1.6024166666666666</v>
      </c>
      <c r="F287" s="1" t="s">
        <v>29</v>
      </c>
      <c r="G287" s="1"/>
      <c r="H287" s="1" t="s">
        <v>36</v>
      </c>
      <c r="I287" s="1" t="s">
        <v>43</v>
      </c>
      <c r="J287" s="1">
        <f>2/3*Tabla2[[#This Row],[N]]*LN(Tabla2[[#This Row],[N]])+0.38481*Tabla2[[#This Row],[N]]</f>
        <v>111302071.0063888</v>
      </c>
    </row>
    <row r="288" spans="1:10" x14ac:dyDescent="0.2">
      <c r="A288" t="s">
        <v>11</v>
      </c>
      <c r="B288" s="1">
        <v>10000000</v>
      </c>
      <c r="C288" s="1">
        <v>93672</v>
      </c>
      <c r="D288" s="1"/>
      <c r="E288" s="10">
        <f>Tabla2[[#This Row],[Tiempo (ms)]]/60000</f>
        <v>1.5611999999999999</v>
      </c>
      <c r="F288" s="1" t="s">
        <v>29</v>
      </c>
      <c r="G288" s="1"/>
      <c r="H288" s="1" t="s">
        <v>36</v>
      </c>
      <c r="I288" s="1" t="s">
        <v>43</v>
      </c>
      <c r="J288" s="1">
        <f>2/3*Tabla2[[#This Row],[N]]*LN(Tabla2[[#This Row],[N]])+0.38481*Tabla2[[#This Row],[N]]</f>
        <v>111302071.0063888</v>
      </c>
    </row>
    <row r="289" spans="1:10" x14ac:dyDescent="0.2">
      <c r="A289" t="s">
        <v>11</v>
      </c>
      <c r="B289" s="1">
        <v>10000000</v>
      </c>
      <c r="C289" s="1">
        <v>127094</v>
      </c>
      <c r="D289" s="1"/>
      <c r="E289" s="10">
        <f>Tabla2[[#This Row],[Tiempo (ms)]]/60000</f>
        <v>2.1182333333333334</v>
      </c>
      <c r="F289" s="1" t="s">
        <v>29</v>
      </c>
      <c r="G289" s="1"/>
      <c r="H289" s="1" t="s">
        <v>36</v>
      </c>
      <c r="I289" s="1" t="s">
        <v>43</v>
      </c>
      <c r="J289" s="1">
        <f>2/3*Tabla2[[#This Row],[N]]*LN(Tabla2[[#This Row],[N]])+0.38481*Tabla2[[#This Row],[N]]</f>
        <v>111302071.0063888</v>
      </c>
    </row>
    <row r="290" spans="1:10" x14ac:dyDescent="0.2">
      <c r="A290" t="s">
        <v>11</v>
      </c>
      <c r="B290" s="1">
        <v>100000000</v>
      </c>
      <c r="C290" s="1">
        <v>667984</v>
      </c>
      <c r="D290" s="1"/>
      <c r="E290" s="10">
        <f>Tabla2[[#This Row],[Tiempo (ms)]]/60000</f>
        <v>11.133066666666666</v>
      </c>
      <c r="F290" s="1" t="s">
        <v>29</v>
      </c>
      <c r="G290" s="1"/>
      <c r="H290" s="1" t="s">
        <v>36</v>
      </c>
      <c r="I290" s="1" t="s">
        <v>43</v>
      </c>
      <c r="J290" s="1">
        <f>2/3*Tabla2[[#This Row],[N]]*LN(Tabla2[[#This Row],[N]])+0.38481*Tabla2[[#This Row],[N]]</f>
        <v>1266526382.9301577</v>
      </c>
    </row>
    <row r="291" spans="1:10" x14ac:dyDescent="0.2">
      <c r="A291" t="s">
        <v>11</v>
      </c>
      <c r="B291" s="1">
        <v>100000000</v>
      </c>
      <c r="C291" s="1">
        <v>658521</v>
      </c>
      <c r="D291" s="1"/>
      <c r="E291" s="10">
        <f>Tabla2[[#This Row],[Tiempo (ms)]]/60000</f>
        <v>10.975350000000001</v>
      </c>
      <c r="F291" s="1" t="s">
        <v>29</v>
      </c>
      <c r="G291" s="1"/>
      <c r="H291" s="1" t="s">
        <v>36</v>
      </c>
      <c r="I291" s="1" t="s">
        <v>43</v>
      </c>
      <c r="J291" s="1">
        <f>2/3*Tabla2[[#This Row],[N]]*LN(Tabla2[[#This Row],[N]])+0.38481*Tabla2[[#This Row],[N]]</f>
        <v>1266526382.9301577</v>
      </c>
    </row>
    <row r="292" spans="1:10" x14ac:dyDescent="0.2">
      <c r="A292" t="s">
        <v>11</v>
      </c>
      <c r="B292" s="1">
        <v>100000000</v>
      </c>
      <c r="C292" s="1">
        <v>725655</v>
      </c>
      <c r="D292" s="1"/>
      <c r="E292" s="10">
        <f>Tabla2[[#This Row],[Tiempo (ms)]]/60000</f>
        <v>12.094250000000001</v>
      </c>
      <c r="F292" s="1" t="s">
        <v>29</v>
      </c>
      <c r="G292" s="1"/>
      <c r="H292" s="1" t="s">
        <v>36</v>
      </c>
      <c r="I292" s="1" t="s">
        <v>43</v>
      </c>
      <c r="J292" s="1">
        <f>2/3*Tabla2[[#This Row],[N]]*LN(Tabla2[[#This Row],[N]])+0.38481*Tabla2[[#This Row],[N]]</f>
        <v>1266526382.9301577</v>
      </c>
    </row>
    <row r="293" spans="1:10" x14ac:dyDescent="0.2">
      <c r="A293" t="s">
        <v>14</v>
      </c>
      <c r="B293" s="1">
        <v>10000</v>
      </c>
      <c r="C293" s="1">
        <v>22142</v>
      </c>
      <c r="D293" s="1"/>
      <c r="E293" s="10">
        <f>Tabla2[[#This Row],[Tiempo (ms)]]/60000</f>
        <v>0.36903333333333332</v>
      </c>
      <c r="F293" s="1" t="s">
        <v>30</v>
      </c>
      <c r="G293" s="1"/>
      <c r="H293" s="1" t="s">
        <v>36</v>
      </c>
      <c r="I293" s="1" t="s">
        <v>43</v>
      </c>
      <c r="J293" s="1">
        <f>2/3*Tabla2[[#This Row],[N]]*LN(Tabla2[[#This Row],[N]])+0.38481*Tabla2[[#This Row],[N]]</f>
        <v>65250.369146507881</v>
      </c>
    </row>
    <row r="294" spans="1:10" x14ac:dyDescent="0.2">
      <c r="A294" t="s">
        <v>14</v>
      </c>
      <c r="B294" s="1">
        <v>10000</v>
      </c>
      <c r="C294" s="1">
        <v>17544</v>
      </c>
      <c r="D294" s="1"/>
      <c r="E294" s="10">
        <f>Tabla2[[#This Row],[Tiempo (ms)]]/60000</f>
        <v>0.29239999999999999</v>
      </c>
      <c r="F294" s="1" t="s">
        <v>30</v>
      </c>
      <c r="G294" s="1"/>
      <c r="H294" s="1" t="s">
        <v>36</v>
      </c>
      <c r="I294" s="1" t="s">
        <v>43</v>
      </c>
      <c r="J294" s="1">
        <f>2/3*Tabla2[[#This Row],[N]]*LN(Tabla2[[#This Row],[N]])+0.38481*Tabla2[[#This Row],[N]]</f>
        <v>65250.369146507881</v>
      </c>
    </row>
    <row r="295" spans="1:10" x14ac:dyDescent="0.2">
      <c r="A295" t="s">
        <v>14</v>
      </c>
      <c r="B295" s="1">
        <v>10000</v>
      </c>
      <c r="C295" s="1">
        <v>16591</v>
      </c>
      <c r="D295" s="1"/>
      <c r="E295" s="10">
        <f>Tabla2[[#This Row],[Tiempo (ms)]]/60000</f>
        <v>0.27651666666666669</v>
      </c>
      <c r="F295" s="1" t="s">
        <v>30</v>
      </c>
      <c r="G295" s="1"/>
      <c r="H295" s="1" t="s">
        <v>36</v>
      </c>
      <c r="I295" s="1" t="s">
        <v>43</v>
      </c>
      <c r="J295" s="1">
        <f>2/3*Tabla2[[#This Row],[N]]*LN(Tabla2[[#This Row],[N]])+0.38481*Tabla2[[#This Row],[N]]</f>
        <v>65250.369146507881</v>
      </c>
    </row>
    <row r="296" spans="1:10" x14ac:dyDescent="0.2">
      <c r="A296" t="s">
        <v>14</v>
      </c>
      <c r="B296" s="1">
        <v>100000</v>
      </c>
      <c r="C296" s="1">
        <v>21758</v>
      </c>
      <c r="D296" s="1"/>
      <c r="E296" s="10">
        <f>Tabla2[[#This Row],[Tiempo (ms)]]/60000</f>
        <v>0.36263333333333331</v>
      </c>
      <c r="F296" s="1" t="s">
        <v>30</v>
      </c>
      <c r="G296" s="1"/>
      <c r="H296" s="1" t="s">
        <v>36</v>
      </c>
      <c r="I296" s="1" t="s">
        <v>43</v>
      </c>
      <c r="J296" s="1">
        <f>2/3*Tabla2[[#This Row],[N]]*LN(Tabla2[[#This Row],[N]])+0.38481*Tabla2[[#This Row],[N]]</f>
        <v>806009.36433134845</v>
      </c>
    </row>
    <row r="297" spans="1:10" x14ac:dyDescent="0.2">
      <c r="A297" t="s">
        <v>14</v>
      </c>
      <c r="B297" s="1">
        <v>100000</v>
      </c>
      <c r="C297" s="1">
        <v>23684</v>
      </c>
      <c r="D297" s="1"/>
      <c r="E297" s="10">
        <f>Tabla2[[#This Row],[Tiempo (ms)]]/60000</f>
        <v>0.39473333333333332</v>
      </c>
      <c r="F297" s="1" t="s">
        <v>30</v>
      </c>
      <c r="G297" s="1"/>
      <c r="H297" s="1" t="s">
        <v>36</v>
      </c>
      <c r="I297" s="1" t="s">
        <v>43</v>
      </c>
      <c r="J297" s="1">
        <f>2/3*Tabla2[[#This Row],[N]]*LN(Tabla2[[#This Row],[N]])+0.38481*Tabla2[[#This Row],[N]]</f>
        <v>806009.36433134845</v>
      </c>
    </row>
    <row r="298" spans="1:10" x14ac:dyDescent="0.2">
      <c r="A298" t="s">
        <v>14</v>
      </c>
      <c r="B298" s="1">
        <v>100000</v>
      </c>
      <c r="C298" s="1">
        <v>29672</v>
      </c>
      <c r="D298" s="1"/>
      <c r="E298" s="10">
        <f>Tabla2[[#This Row],[Tiempo (ms)]]/60000</f>
        <v>0.49453333333333332</v>
      </c>
      <c r="F298" s="1" t="s">
        <v>30</v>
      </c>
      <c r="G298" s="1"/>
      <c r="H298" s="1" t="s">
        <v>36</v>
      </c>
      <c r="I298" s="1" t="s">
        <v>43</v>
      </c>
      <c r="J298" s="1">
        <f>2/3*Tabla2[[#This Row],[N]]*LN(Tabla2[[#This Row],[N]])+0.38481*Tabla2[[#This Row],[N]]</f>
        <v>806009.36433134845</v>
      </c>
    </row>
    <row r="299" spans="1:10" x14ac:dyDescent="0.2">
      <c r="A299" t="s">
        <v>14</v>
      </c>
      <c r="B299" s="1">
        <v>1000000</v>
      </c>
      <c r="C299" s="1">
        <v>23520</v>
      </c>
      <c r="D299" s="1"/>
      <c r="E299" s="10">
        <f>Tabla2[[#This Row],[Tiempo (ms)]]/60000</f>
        <v>0.39200000000000002</v>
      </c>
      <c r="F299" s="1" t="s">
        <v>30</v>
      </c>
      <c r="G299" s="1"/>
      <c r="H299" s="1" t="s">
        <v>36</v>
      </c>
      <c r="I299" s="1" t="s">
        <v>43</v>
      </c>
      <c r="J299" s="1">
        <f>2/3*Tabla2[[#This Row],[N]]*LN(Tabla2[[#This Row],[N]])+0.38481*Tabla2[[#This Row],[N]]</f>
        <v>9595150.3719761819</v>
      </c>
    </row>
    <row r="300" spans="1:10" x14ac:dyDescent="0.2">
      <c r="A300" t="s">
        <v>14</v>
      </c>
      <c r="B300" s="1">
        <v>1000000</v>
      </c>
      <c r="C300" s="1">
        <v>27585</v>
      </c>
      <c r="D300" s="1"/>
      <c r="E300" s="10">
        <f>Tabla2[[#This Row],[Tiempo (ms)]]/60000</f>
        <v>0.45974999999999999</v>
      </c>
      <c r="F300" s="1" t="s">
        <v>30</v>
      </c>
      <c r="G300" s="1"/>
      <c r="H300" s="1" t="s">
        <v>36</v>
      </c>
      <c r="I300" s="1" t="s">
        <v>43</v>
      </c>
      <c r="J300" s="1">
        <f>2/3*Tabla2[[#This Row],[N]]*LN(Tabla2[[#This Row],[N]])+0.38481*Tabla2[[#This Row],[N]]</f>
        <v>9595150.3719761819</v>
      </c>
    </row>
    <row r="301" spans="1:10" x14ac:dyDescent="0.2">
      <c r="A301" t="s">
        <v>14</v>
      </c>
      <c r="B301" s="1">
        <v>1000000</v>
      </c>
      <c r="C301" s="1">
        <v>28502</v>
      </c>
      <c r="D301" s="1"/>
      <c r="E301" s="10">
        <f>Tabla2[[#This Row],[Tiempo (ms)]]/60000</f>
        <v>0.47503333333333331</v>
      </c>
      <c r="F301" s="1" t="s">
        <v>30</v>
      </c>
      <c r="G301" s="1"/>
      <c r="H301" s="1" t="s">
        <v>36</v>
      </c>
      <c r="I301" s="1" t="s">
        <v>43</v>
      </c>
      <c r="J301" s="1">
        <f>2/3*Tabla2[[#This Row],[N]]*LN(Tabla2[[#This Row],[N]])+0.38481*Tabla2[[#This Row],[N]]</f>
        <v>9595150.3719761819</v>
      </c>
    </row>
    <row r="302" spans="1:10" x14ac:dyDescent="0.2">
      <c r="A302" t="s">
        <v>14</v>
      </c>
      <c r="B302" s="1">
        <v>10000000</v>
      </c>
      <c r="C302" s="1">
        <v>56763</v>
      </c>
      <c r="D302" s="1"/>
      <c r="E302" s="10">
        <f>Tabla2[[#This Row],[Tiempo (ms)]]/60000</f>
        <v>0.94604999999999995</v>
      </c>
      <c r="F302" s="1" t="s">
        <v>30</v>
      </c>
      <c r="G302" s="1"/>
      <c r="H302" s="1" t="s">
        <v>36</v>
      </c>
      <c r="I302" s="1" t="s">
        <v>43</v>
      </c>
      <c r="J302" s="1">
        <f>2/3*Tabla2[[#This Row],[N]]*LN(Tabla2[[#This Row],[N]])+0.38481*Tabla2[[#This Row],[N]]</f>
        <v>111302071.0063888</v>
      </c>
    </row>
    <row r="303" spans="1:10" x14ac:dyDescent="0.2">
      <c r="A303" t="s">
        <v>14</v>
      </c>
      <c r="B303" s="1">
        <v>10000000</v>
      </c>
      <c r="C303" s="1">
        <v>51901</v>
      </c>
      <c r="D303" s="1"/>
      <c r="E303" s="10">
        <f>Tabla2[[#This Row],[Tiempo (ms)]]/60000</f>
        <v>0.86501666666666666</v>
      </c>
      <c r="F303" s="1" t="s">
        <v>30</v>
      </c>
      <c r="G303" s="1"/>
      <c r="H303" s="1" t="s">
        <v>36</v>
      </c>
      <c r="I303" s="1" t="s">
        <v>43</v>
      </c>
      <c r="J303" s="1">
        <f>2/3*Tabla2[[#This Row],[N]]*LN(Tabla2[[#This Row],[N]])+0.38481*Tabla2[[#This Row],[N]]</f>
        <v>111302071.0063888</v>
      </c>
    </row>
    <row r="304" spans="1:10" x14ac:dyDescent="0.2">
      <c r="A304" t="s">
        <v>14</v>
      </c>
      <c r="B304" s="1">
        <v>10000000</v>
      </c>
      <c r="C304" s="1">
        <v>57632</v>
      </c>
      <c r="D304" s="1"/>
      <c r="E304" s="10">
        <f>Tabla2[[#This Row],[Tiempo (ms)]]/60000</f>
        <v>0.96053333333333335</v>
      </c>
      <c r="F304" s="1" t="s">
        <v>30</v>
      </c>
      <c r="G304" s="1"/>
      <c r="H304" s="1" t="s">
        <v>36</v>
      </c>
      <c r="I304" s="1" t="s">
        <v>43</v>
      </c>
      <c r="J304" s="1">
        <f>2/3*Tabla2[[#This Row],[N]]*LN(Tabla2[[#This Row],[N]])+0.38481*Tabla2[[#This Row],[N]]</f>
        <v>111302071.0063888</v>
      </c>
    </row>
    <row r="305" spans="1:10" x14ac:dyDescent="0.2">
      <c r="A305" t="s">
        <v>14</v>
      </c>
      <c r="B305" s="1">
        <v>100000000</v>
      </c>
      <c r="C305" s="1">
        <v>360721</v>
      </c>
      <c r="D305" s="1"/>
      <c r="E305" s="10">
        <f>Tabla2[[#This Row],[Tiempo (ms)]]/60000</f>
        <v>6.0120166666666668</v>
      </c>
      <c r="F305" s="1" t="s">
        <v>30</v>
      </c>
      <c r="G305" s="1"/>
      <c r="H305" s="1" t="s">
        <v>36</v>
      </c>
      <c r="I305" s="1" t="s">
        <v>43</v>
      </c>
      <c r="J305" s="1">
        <f>2/3*Tabla2[[#This Row],[N]]*LN(Tabla2[[#This Row],[N]])+0.38481*Tabla2[[#This Row],[N]]</f>
        <v>1266526382.9301577</v>
      </c>
    </row>
    <row r="306" spans="1:10" x14ac:dyDescent="0.2">
      <c r="A306" t="s">
        <v>14</v>
      </c>
      <c r="B306" s="1">
        <v>100000000</v>
      </c>
      <c r="C306" s="1">
        <v>412644</v>
      </c>
      <c r="D306" s="1"/>
      <c r="E306" s="10">
        <f>Tabla2[[#This Row],[Tiempo (ms)]]/60000</f>
        <v>6.8773999999999997</v>
      </c>
      <c r="F306" s="1" t="s">
        <v>30</v>
      </c>
      <c r="G306" s="1"/>
      <c r="H306" s="1" t="s">
        <v>36</v>
      </c>
      <c r="I306" s="1" t="s">
        <v>43</v>
      </c>
      <c r="J306" s="1">
        <f>2/3*Tabla2[[#This Row],[N]]*LN(Tabla2[[#This Row],[N]])+0.38481*Tabla2[[#This Row],[N]]</f>
        <v>1266526382.9301577</v>
      </c>
    </row>
    <row r="307" spans="1:10" x14ac:dyDescent="0.2">
      <c r="A307" t="s">
        <v>14</v>
      </c>
      <c r="B307" s="1">
        <v>100000000</v>
      </c>
      <c r="C307" s="1">
        <v>415639</v>
      </c>
      <c r="D307" s="1">
        <f>SUM(158315797,
158315803,
158315797,
158315797,
158315797,
158315797,
158315796,
158315799)</f>
        <v>1266526383</v>
      </c>
      <c r="E307" s="10">
        <f>Tabla2[[#This Row],[Tiempo (ms)]]/60000</f>
        <v>6.927316666666667</v>
      </c>
      <c r="F307" s="1" t="s">
        <v>30</v>
      </c>
      <c r="G307" s="1"/>
      <c r="H307" s="1" t="s">
        <v>36</v>
      </c>
      <c r="I307" s="1" t="s">
        <v>43</v>
      </c>
      <c r="J307" s="1">
        <f>2/3*Tabla2[[#This Row],[N]]*LN(Tabla2[[#This Row],[N]])+0.38481*Tabla2[[#This Row],[N]]</f>
        <v>1266526382.9301577</v>
      </c>
    </row>
    <row r="308" spans="1:10" x14ac:dyDescent="0.2">
      <c r="A308" t="s">
        <v>15</v>
      </c>
      <c r="B308" s="1">
        <v>10000</v>
      </c>
      <c r="C308" s="1">
        <v>16814</v>
      </c>
      <c r="D308" s="1"/>
      <c r="E308" s="10">
        <f>Tabla2[[#This Row],[Tiempo (ms)]]/60000</f>
        <v>0.28023333333333333</v>
      </c>
      <c r="F308" s="1" t="s">
        <v>31</v>
      </c>
      <c r="G308" s="1"/>
      <c r="H308" s="1" t="s">
        <v>36</v>
      </c>
      <c r="I308" s="1" t="s">
        <v>43</v>
      </c>
      <c r="J308" s="1">
        <f>2/3*Tabla2[[#This Row],[N]]*LN(Tabla2[[#This Row],[N]])+0.38481*Tabla2[[#This Row],[N]]</f>
        <v>65250.369146507881</v>
      </c>
    </row>
    <row r="309" spans="1:10" x14ac:dyDescent="0.2">
      <c r="A309" t="s">
        <v>15</v>
      </c>
      <c r="B309" s="1">
        <v>10000</v>
      </c>
      <c r="C309" s="1">
        <v>16327</v>
      </c>
      <c r="D309" s="1"/>
      <c r="E309" s="10">
        <f>Tabla2[[#This Row],[Tiempo (ms)]]/60000</f>
        <v>0.27211666666666667</v>
      </c>
      <c r="F309" s="1" t="s">
        <v>31</v>
      </c>
      <c r="G309" s="1"/>
      <c r="H309" s="1" t="s">
        <v>36</v>
      </c>
      <c r="I309" s="1" t="s">
        <v>43</v>
      </c>
      <c r="J309" s="1">
        <f>2/3*Tabla2[[#This Row],[N]]*LN(Tabla2[[#This Row],[N]])+0.38481*Tabla2[[#This Row],[N]]</f>
        <v>65250.369146507881</v>
      </c>
    </row>
    <row r="310" spans="1:10" x14ac:dyDescent="0.2">
      <c r="A310" t="s">
        <v>15</v>
      </c>
      <c r="B310" s="1">
        <v>10000</v>
      </c>
      <c r="C310" s="1">
        <v>16349</v>
      </c>
      <c r="D310" s="1"/>
      <c r="E310" s="10">
        <f>Tabla2[[#This Row],[Tiempo (ms)]]/60000</f>
        <v>0.27248333333333336</v>
      </c>
      <c r="F310" s="1" t="s">
        <v>31</v>
      </c>
      <c r="G310" s="1"/>
      <c r="H310" s="1" t="s">
        <v>36</v>
      </c>
      <c r="I310" s="1" t="s">
        <v>43</v>
      </c>
      <c r="J310" s="1">
        <f>2/3*Tabla2[[#This Row],[N]]*LN(Tabla2[[#This Row],[N]])+0.38481*Tabla2[[#This Row],[N]]</f>
        <v>65250.369146507881</v>
      </c>
    </row>
    <row r="311" spans="1:10" x14ac:dyDescent="0.2">
      <c r="A311" t="s">
        <v>15</v>
      </c>
      <c r="B311" s="1">
        <v>100000</v>
      </c>
      <c r="C311" s="1">
        <v>18455</v>
      </c>
      <c r="D311" s="1"/>
      <c r="E311" s="10">
        <f>Tabla2[[#This Row],[Tiempo (ms)]]/60000</f>
        <v>0.30758333333333332</v>
      </c>
      <c r="F311" s="1" t="s">
        <v>31</v>
      </c>
      <c r="G311" s="1"/>
      <c r="H311" s="1" t="s">
        <v>36</v>
      </c>
      <c r="I311" s="1" t="s">
        <v>43</v>
      </c>
      <c r="J311" s="1">
        <f>2/3*Tabla2[[#This Row],[N]]*LN(Tabla2[[#This Row],[N]])+0.38481*Tabla2[[#This Row],[N]]</f>
        <v>806009.36433134845</v>
      </c>
    </row>
    <row r="312" spans="1:10" x14ac:dyDescent="0.2">
      <c r="A312" t="s">
        <v>15</v>
      </c>
      <c r="B312" s="1">
        <v>100000</v>
      </c>
      <c r="C312" s="1">
        <v>17379</v>
      </c>
      <c r="D312" s="1"/>
      <c r="E312" s="10">
        <f>Tabla2[[#This Row],[Tiempo (ms)]]/60000</f>
        <v>0.28965000000000002</v>
      </c>
      <c r="F312" s="1" t="s">
        <v>31</v>
      </c>
      <c r="G312" s="1"/>
      <c r="H312" s="1" t="s">
        <v>36</v>
      </c>
      <c r="I312" s="1" t="s">
        <v>43</v>
      </c>
      <c r="J312" s="1">
        <f>2/3*Tabla2[[#This Row],[N]]*LN(Tabla2[[#This Row],[N]])+0.38481*Tabla2[[#This Row],[N]]</f>
        <v>806009.36433134845</v>
      </c>
    </row>
    <row r="313" spans="1:10" x14ac:dyDescent="0.2">
      <c r="A313" t="s">
        <v>15</v>
      </c>
      <c r="B313" s="1">
        <v>100000</v>
      </c>
      <c r="C313" s="1">
        <v>15322</v>
      </c>
      <c r="D313" s="1"/>
      <c r="E313" s="10">
        <f>Tabla2[[#This Row],[Tiempo (ms)]]/60000</f>
        <v>0.25536666666666669</v>
      </c>
      <c r="F313" s="1" t="s">
        <v>31</v>
      </c>
      <c r="G313" s="1"/>
      <c r="H313" s="1" t="s">
        <v>36</v>
      </c>
      <c r="I313" s="1" t="s">
        <v>43</v>
      </c>
      <c r="J313" s="1">
        <f>2/3*Tabla2[[#This Row],[N]]*LN(Tabla2[[#This Row],[N]])+0.38481*Tabla2[[#This Row],[N]]</f>
        <v>806009.36433134845</v>
      </c>
    </row>
    <row r="314" spans="1:10" x14ac:dyDescent="0.2">
      <c r="A314" t="s">
        <v>15</v>
      </c>
      <c r="B314" s="1">
        <v>1000000</v>
      </c>
      <c r="C314" s="1">
        <v>18530</v>
      </c>
      <c r="D314" s="1"/>
      <c r="E314" s="10">
        <f>Tabla2[[#This Row],[Tiempo (ms)]]/60000</f>
        <v>0.30883333333333335</v>
      </c>
      <c r="F314" s="1" t="s">
        <v>31</v>
      </c>
      <c r="G314" s="1"/>
      <c r="H314" s="1" t="s">
        <v>36</v>
      </c>
      <c r="I314" s="1" t="s">
        <v>43</v>
      </c>
      <c r="J314" s="1">
        <f>2/3*Tabla2[[#This Row],[N]]*LN(Tabla2[[#This Row],[N]])+0.38481*Tabla2[[#This Row],[N]]</f>
        <v>9595150.3719761819</v>
      </c>
    </row>
    <row r="315" spans="1:10" x14ac:dyDescent="0.2">
      <c r="A315" t="s">
        <v>15</v>
      </c>
      <c r="B315" s="1">
        <v>1000000</v>
      </c>
      <c r="C315" s="1">
        <v>19458</v>
      </c>
      <c r="D315" s="1"/>
      <c r="E315" s="10">
        <f>Tabla2[[#This Row],[Tiempo (ms)]]/60000</f>
        <v>0.32429999999999998</v>
      </c>
      <c r="F315" s="1" t="s">
        <v>31</v>
      </c>
      <c r="G315" s="1"/>
      <c r="H315" s="1" t="s">
        <v>36</v>
      </c>
      <c r="I315" s="1" t="s">
        <v>43</v>
      </c>
      <c r="J315" s="1">
        <f>2/3*Tabla2[[#This Row],[N]]*LN(Tabla2[[#This Row],[N]])+0.38481*Tabla2[[#This Row],[N]]</f>
        <v>9595150.3719761819</v>
      </c>
    </row>
    <row r="316" spans="1:10" x14ac:dyDescent="0.2">
      <c r="A316" t="s">
        <v>15</v>
      </c>
      <c r="B316" s="1">
        <v>1000000</v>
      </c>
      <c r="C316" s="1">
        <v>17345</v>
      </c>
      <c r="D316" s="1"/>
      <c r="E316" s="10">
        <f>Tabla2[[#This Row],[Tiempo (ms)]]/60000</f>
        <v>0.28908333333333336</v>
      </c>
      <c r="F316" s="1" t="s">
        <v>31</v>
      </c>
      <c r="G316" s="1"/>
      <c r="H316" s="1" t="s">
        <v>36</v>
      </c>
      <c r="I316" s="1" t="s">
        <v>43</v>
      </c>
      <c r="J316" s="1">
        <f>2/3*Tabla2[[#This Row],[N]]*LN(Tabla2[[#This Row],[N]])+0.38481*Tabla2[[#This Row],[N]]</f>
        <v>9595150.3719761819</v>
      </c>
    </row>
    <row r="317" spans="1:10" x14ac:dyDescent="0.2">
      <c r="A317" t="s">
        <v>15</v>
      </c>
      <c r="B317" s="1">
        <v>10000000</v>
      </c>
      <c r="C317" s="1">
        <v>52459</v>
      </c>
      <c r="D317" s="1"/>
      <c r="E317" s="10">
        <f>Tabla2[[#This Row],[Tiempo (ms)]]/60000</f>
        <v>0.87431666666666663</v>
      </c>
      <c r="F317" s="1" t="s">
        <v>31</v>
      </c>
      <c r="G317" s="1"/>
      <c r="H317" s="1" t="s">
        <v>36</v>
      </c>
      <c r="I317" s="1" t="s">
        <v>43</v>
      </c>
      <c r="J317" s="1">
        <f>2/3*Tabla2[[#This Row],[N]]*LN(Tabla2[[#This Row],[N]])+0.38481*Tabla2[[#This Row],[N]]</f>
        <v>111302071.0063888</v>
      </c>
    </row>
    <row r="318" spans="1:10" x14ac:dyDescent="0.2">
      <c r="A318" t="s">
        <v>15</v>
      </c>
      <c r="B318" s="1">
        <v>10000000</v>
      </c>
      <c r="C318" s="1">
        <v>45506</v>
      </c>
      <c r="D318" s="1"/>
      <c r="E318" s="10">
        <f>Tabla2[[#This Row],[Tiempo (ms)]]/60000</f>
        <v>0.75843333333333329</v>
      </c>
      <c r="F318" s="1" t="s">
        <v>31</v>
      </c>
      <c r="G318" s="1"/>
      <c r="H318" s="1" t="s">
        <v>36</v>
      </c>
      <c r="I318" s="1" t="s">
        <v>43</v>
      </c>
      <c r="J318" s="1">
        <f>2/3*Tabla2[[#This Row],[N]]*LN(Tabla2[[#This Row],[N]])+0.38481*Tabla2[[#This Row],[N]]</f>
        <v>111302071.0063888</v>
      </c>
    </row>
    <row r="319" spans="1:10" x14ac:dyDescent="0.2">
      <c r="A319" t="s">
        <v>15</v>
      </c>
      <c r="B319" s="1">
        <v>10000000</v>
      </c>
      <c r="C319" s="1">
        <v>46508</v>
      </c>
      <c r="D319" s="1"/>
      <c r="E319" s="10">
        <f>Tabla2[[#This Row],[Tiempo (ms)]]/60000</f>
        <v>0.77513333333333334</v>
      </c>
      <c r="F319" s="1" t="s">
        <v>31</v>
      </c>
      <c r="G319" s="1"/>
      <c r="H319" s="1" t="s">
        <v>36</v>
      </c>
      <c r="I319" s="1" t="s">
        <v>43</v>
      </c>
      <c r="J319" s="1">
        <f>2/3*Tabla2[[#This Row],[N]]*LN(Tabla2[[#This Row],[N]])+0.38481*Tabla2[[#This Row],[N]]</f>
        <v>111302071.0063888</v>
      </c>
    </row>
    <row r="320" spans="1:10" x14ac:dyDescent="0.2">
      <c r="A320" t="s">
        <v>15</v>
      </c>
      <c r="B320" s="1">
        <v>100000000</v>
      </c>
      <c r="C320" s="1">
        <v>387411</v>
      </c>
      <c r="D320" s="1"/>
      <c r="E320" s="10">
        <f>Tabla2[[#This Row],[Tiempo (ms)]]/60000</f>
        <v>6.4568500000000002</v>
      </c>
      <c r="F320" s="1" t="s">
        <v>31</v>
      </c>
      <c r="G320" s="1"/>
      <c r="H320" s="1" t="s">
        <v>36</v>
      </c>
      <c r="I320" s="1" t="s">
        <v>43</v>
      </c>
      <c r="J320" s="1">
        <f>2/3*Tabla2[[#This Row],[N]]*LN(Tabla2[[#This Row],[N]])+0.38481*Tabla2[[#This Row],[N]]</f>
        <v>1266526382.9301577</v>
      </c>
    </row>
    <row r="321" spans="1:10" x14ac:dyDescent="0.2">
      <c r="A321" t="s">
        <v>15</v>
      </c>
      <c r="B321" s="1">
        <v>100000000</v>
      </c>
      <c r="C321" s="1">
        <v>338266</v>
      </c>
      <c r="D321" s="1"/>
      <c r="E321" s="10">
        <f>Tabla2[[#This Row],[Tiempo (ms)]]/60000</f>
        <v>5.6377666666666668</v>
      </c>
      <c r="F321" s="1" t="s">
        <v>31</v>
      </c>
      <c r="G321" s="1"/>
      <c r="H321" s="1" t="s">
        <v>36</v>
      </c>
      <c r="I321" s="1" t="s">
        <v>43</v>
      </c>
      <c r="J321" s="1">
        <f>2/3*Tabla2[[#This Row],[N]]*LN(Tabla2[[#This Row],[N]])+0.38481*Tabla2[[#This Row],[N]]</f>
        <v>1266526382.9301577</v>
      </c>
    </row>
    <row r="322" spans="1:10" x14ac:dyDescent="0.2">
      <c r="A322" t="s">
        <v>15</v>
      </c>
      <c r="B322" s="1">
        <v>100000000</v>
      </c>
      <c r="C322" s="1">
        <v>346186</v>
      </c>
      <c r="D322" s="1">
        <f>SUM(158315809,
158315794,
158315797,
158315797,
158315796,
158315796,
158315797,
158315797)</f>
        <v>1266526383</v>
      </c>
      <c r="E322" s="10">
        <f>Tabla2[[#This Row],[Tiempo (ms)]]/60000</f>
        <v>5.7697666666666665</v>
      </c>
      <c r="F322" s="1" t="s">
        <v>31</v>
      </c>
      <c r="G322" s="1"/>
      <c r="H322" s="1" t="s">
        <v>36</v>
      </c>
      <c r="I322" s="1" t="s">
        <v>43</v>
      </c>
      <c r="J322" s="1">
        <f>2/3*Tabla2[[#This Row],[N]]*LN(Tabla2[[#This Row],[N]])+0.38481*Tabla2[[#This Row],[N]]</f>
        <v>1266526382.9301577</v>
      </c>
    </row>
    <row r="323" spans="1:10" x14ac:dyDescent="0.2">
      <c r="A323" t="s">
        <v>12</v>
      </c>
      <c r="B323" s="1">
        <v>10000</v>
      </c>
      <c r="C323" s="13">
        <v>38600</v>
      </c>
      <c r="D323" s="1">
        <f>SUM(4078,
4078,
4078,
4078,
4077,
4086,
4078,
4077,
4078,
4076,
4077,
4078,
4078,
4077,
4077,
4079)</f>
        <v>65250</v>
      </c>
      <c r="E323" s="10">
        <f>Tabla2[[#This Row],[Tiempo (ms)]]/60000</f>
        <v>0.64333333333333331</v>
      </c>
      <c r="F323" s="1" t="s">
        <v>24</v>
      </c>
      <c r="G323" s="1"/>
      <c r="H323" s="1" t="s">
        <v>36</v>
      </c>
      <c r="I323" s="1" t="s">
        <v>43</v>
      </c>
      <c r="J323" s="1">
        <f>2/3*Tabla2[[#This Row],[N]]*LN(Tabla2[[#This Row],[N]])+0.38481*Tabla2[[#This Row],[N]]</f>
        <v>65250.369146507881</v>
      </c>
    </row>
    <row r="324" spans="1:10" x14ac:dyDescent="0.2">
      <c r="A324" t="s">
        <v>12</v>
      </c>
      <c r="B324" s="1">
        <v>10000</v>
      </c>
      <c r="C324" s="1">
        <v>31848</v>
      </c>
      <c r="D324" s="1"/>
      <c r="E324" s="10">
        <f>Tabla2[[#This Row],[Tiempo (ms)]]/60000</f>
        <v>0.53080000000000005</v>
      </c>
      <c r="F324" s="1" t="s">
        <v>24</v>
      </c>
      <c r="G324" s="1"/>
      <c r="H324" s="1" t="s">
        <v>36</v>
      </c>
      <c r="I324" s="1" t="s">
        <v>43</v>
      </c>
      <c r="J324" s="1">
        <f>2/3*Tabla2[[#This Row],[N]]*LN(Tabla2[[#This Row],[N]])+0.38481*Tabla2[[#This Row],[N]]</f>
        <v>65250.369146507881</v>
      </c>
    </row>
    <row r="325" spans="1:10" x14ac:dyDescent="0.2">
      <c r="A325" t="s">
        <v>12</v>
      </c>
      <c r="B325" s="1">
        <v>10000</v>
      </c>
      <c r="C325" s="1">
        <v>30717</v>
      </c>
      <c r="D325" s="1"/>
      <c r="E325" s="10">
        <f>Tabla2[[#This Row],[Tiempo (ms)]]/60000</f>
        <v>0.51195000000000002</v>
      </c>
      <c r="F325" s="1" t="s">
        <v>24</v>
      </c>
      <c r="G325" s="1"/>
      <c r="H325" s="1" t="s">
        <v>36</v>
      </c>
      <c r="I325" s="1" t="s">
        <v>43</v>
      </c>
      <c r="J325" s="1">
        <f>2/3*Tabla2[[#This Row],[N]]*LN(Tabla2[[#This Row],[N]])+0.38481*Tabla2[[#This Row],[N]]</f>
        <v>65250.369146507881</v>
      </c>
    </row>
    <row r="326" spans="1:10" x14ac:dyDescent="0.2">
      <c r="A326" t="s">
        <v>12</v>
      </c>
      <c r="B326" s="1">
        <v>100000</v>
      </c>
      <c r="C326" s="1">
        <v>36798</v>
      </c>
      <c r="D326" s="1">
        <f>SUM(50375,
50375,
50375,
50376,
50371,
50375,
50383,
50375,
50374,
50373,
50375,
50374,
50375,
50383,
50375,
50375)</f>
        <v>806009</v>
      </c>
      <c r="E326" s="10">
        <f>Tabla2[[#This Row],[Tiempo (ms)]]/60000</f>
        <v>0.61329999999999996</v>
      </c>
      <c r="F326" s="1" t="s">
        <v>24</v>
      </c>
      <c r="G326" s="1"/>
      <c r="H326" s="1" t="s">
        <v>36</v>
      </c>
      <c r="I326" s="1" t="s">
        <v>43</v>
      </c>
      <c r="J326" s="1">
        <f>2/3*Tabla2[[#This Row],[N]]*LN(Tabla2[[#This Row],[N]])+0.38481*Tabla2[[#This Row],[N]]</f>
        <v>806009.36433134845</v>
      </c>
    </row>
    <row r="327" spans="1:10" x14ac:dyDescent="0.2">
      <c r="A327" t="s">
        <v>12</v>
      </c>
      <c r="B327" s="1">
        <v>100000</v>
      </c>
      <c r="C327" s="1">
        <v>32875</v>
      </c>
      <c r="D327" s="1"/>
      <c r="E327" s="10">
        <f>Tabla2[[#This Row],[Tiempo (ms)]]/60000</f>
        <v>0.54791666666666672</v>
      </c>
      <c r="F327" s="1" t="s">
        <v>24</v>
      </c>
      <c r="G327" s="1"/>
      <c r="H327" s="1" t="s">
        <v>36</v>
      </c>
      <c r="I327" s="1" t="s">
        <v>43</v>
      </c>
      <c r="J327" s="1">
        <f>2/3*Tabla2[[#This Row],[N]]*LN(Tabla2[[#This Row],[N]])+0.38481*Tabla2[[#This Row],[N]]</f>
        <v>806009.36433134845</v>
      </c>
    </row>
    <row r="328" spans="1:10" x14ac:dyDescent="0.2">
      <c r="A328" t="s">
        <v>12</v>
      </c>
      <c r="B328" s="1">
        <v>100000</v>
      </c>
      <c r="C328" s="1">
        <v>31559</v>
      </c>
      <c r="D328" s="1"/>
      <c r="E328" s="10">
        <f>Tabla2[[#This Row],[Tiempo (ms)]]/60000</f>
        <v>0.52598333333333336</v>
      </c>
      <c r="F328" s="1" t="s">
        <v>24</v>
      </c>
      <c r="G328" s="1"/>
      <c r="H328" s="1" t="s">
        <v>36</v>
      </c>
      <c r="I328" s="1" t="s">
        <v>43</v>
      </c>
      <c r="J328" s="1">
        <f>2/3*Tabla2[[#This Row],[N]]*LN(Tabla2[[#This Row],[N]])+0.38481*Tabla2[[#This Row],[N]]</f>
        <v>806009.36433134845</v>
      </c>
    </row>
    <row r="329" spans="1:10" x14ac:dyDescent="0.2">
      <c r="A329" t="s">
        <v>12</v>
      </c>
      <c r="B329" s="1">
        <v>1000000</v>
      </c>
      <c r="C329" s="1">
        <v>38961</v>
      </c>
      <c r="D329" s="1">
        <f>SUM(599695,
599694,
599696,
599695,
599697,
599694,
599695,
599696,
599696,
599696,
599696,
599696,
599696,
599716,
599696,
599696)</f>
        <v>9595150</v>
      </c>
      <c r="E329" s="10">
        <f>Tabla2[[#This Row],[Tiempo (ms)]]/60000</f>
        <v>0.64934999999999998</v>
      </c>
      <c r="F329" s="1" t="s">
        <v>24</v>
      </c>
      <c r="G329" s="1"/>
      <c r="H329" s="1" t="s">
        <v>36</v>
      </c>
      <c r="I329" s="1" t="s">
        <v>43</v>
      </c>
      <c r="J329" s="1">
        <f>2/3*Tabla2[[#This Row],[N]]*LN(Tabla2[[#This Row],[N]])+0.38481*Tabla2[[#This Row],[N]]</f>
        <v>9595150.3719761819</v>
      </c>
    </row>
    <row r="330" spans="1:10" x14ac:dyDescent="0.2">
      <c r="A330" t="s">
        <v>12</v>
      </c>
      <c r="B330" s="1">
        <v>1000000</v>
      </c>
      <c r="C330" s="1">
        <v>36813</v>
      </c>
      <c r="D330" s="1"/>
      <c r="E330" s="10">
        <f>Tabla2[[#This Row],[Tiempo (ms)]]/60000</f>
        <v>0.61355000000000004</v>
      </c>
      <c r="F330" s="1" t="s">
        <v>24</v>
      </c>
      <c r="G330" s="1"/>
      <c r="H330" s="1" t="s">
        <v>36</v>
      </c>
      <c r="I330" s="1" t="s">
        <v>43</v>
      </c>
      <c r="J330" s="1">
        <f>2/3*Tabla2[[#This Row],[N]]*LN(Tabla2[[#This Row],[N]])+0.38481*Tabla2[[#This Row],[N]]</f>
        <v>9595150.3719761819</v>
      </c>
    </row>
    <row r="331" spans="1:10" x14ac:dyDescent="0.2">
      <c r="A331" t="s">
        <v>12</v>
      </c>
      <c r="B331" s="1">
        <v>1000000</v>
      </c>
      <c r="C331" s="1">
        <v>38733</v>
      </c>
      <c r="D331" s="1"/>
      <c r="E331" s="10">
        <f>Tabla2[[#This Row],[Tiempo (ms)]]/60000</f>
        <v>0.64554999999999996</v>
      </c>
      <c r="F331" s="1" t="s">
        <v>24</v>
      </c>
      <c r="G331" s="1"/>
      <c r="H331" s="1" t="s">
        <v>36</v>
      </c>
      <c r="I331" s="1" t="s">
        <v>43</v>
      </c>
      <c r="J331" s="1">
        <f>2/3*Tabla2[[#This Row],[N]]*LN(Tabla2[[#This Row],[N]])+0.38481*Tabla2[[#This Row],[N]]</f>
        <v>9595150.3719761819</v>
      </c>
    </row>
    <row r="332" spans="1:10" x14ac:dyDescent="0.2">
      <c r="A332" t="s">
        <v>12</v>
      </c>
      <c r="B332" s="1">
        <v>10000000</v>
      </c>
      <c r="C332" s="1">
        <v>87622</v>
      </c>
      <c r="D332" s="1">
        <f>SUM(6956379,
6956379,
6956375,
6956378,
6956379,
6956378,
6956378,
6956379,
6956379,
6956379,
6956379,
6956379,
6956378,
6956379,
6956379,
6956394)</f>
        <v>111302071</v>
      </c>
      <c r="E332" s="10">
        <f>Tabla2[[#This Row],[Tiempo (ms)]]/60000</f>
        <v>1.4603666666666666</v>
      </c>
      <c r="F332" s="1" t="s">
        <v>24</v>
      </c>
      <c r="G332" s="1"/>
      <c r="H332" s="1" t="s">
        <v>36</v>
      </c>
      <c r="I332" s="1" t="s">
        <v>43</v>
      </c>
      <c r="J332" s="1">
        <f>2/3*Tabla2[[#This Row],[N]]*LN(Tabla2[[#This Row],[N]])+0.38481*Tabla2[[#This Row],[N]]</f>
        <v>111302071.0063888</v>
      </c>
    </row>
    <row r="333" spans="1:10" x14ac:dyDescent="0.2">
      <c r="A333" t="s">
        <v>12</v>
      </c>
      <c r="B333" s="1">
        <v>10000000</v>
      </c>
      <c r="C333" s="1">
        <v>82139</v>
      </c>
      <c r="D333" s="1"/>
      <c r="E333" s="10">
        <f>Tabla2[[#This Row],[Tiempo (ms)]]/60000</f>
        <v>1.3689833333333334</v>
      </c>
      <c r="F333" s="1" t="s">
        <v>24</v>
      </c>
      <c r="G333" s="1"/>
      <c r="H333" s="1" t="s">
        <v>36</v>
      </c>
      <c r="I333" s="1" t="s">
        <v>43</v>
      </c>
      <c r="J333" s="1">
        <f>2/3*Tabla2[[#This Row],[N]]*LN(Tabla2[[#This Row],[N]])+0.38481*Tabla2[[#This Row],[N]]</f>
        <v>111302071.0063888</v>
      </c>
    </row>
    <row r="334" spans="1:10" x14ac:dyDescent="0.2">
      <c r="A334" t="s">
        <v>12</v>
      </c>
      <c r="B334" s="1">
        <v>10000000</v>
      </c>
      <c r="C334" s="1">
        <v>81943</v>
      </c>
      <c r="D334" s="1"/>
      <c r="E334" s="10">
        <f>Tabla2[[#This Row],[Tiempo (ms)]]/60000</f>
        <v>1.3657166666666667</v>
      </c>
      <c r="F334" s="1" t="s">
        <v>24</v>
      </c>
      <c r="G334" s="1"/>
      <c r="H334" s="1" t="s">
        <v>36</v>
      </c>
      <c r="I334" s="1" t="s">
        <v>43</v>
      </c>
      <c r="J334" s="1">
        <f>2/3*Tabla2[[#This Row],[N]]*LN(Tabla2[[#This Row],[N]])+0.38481*Tabla2[[#This Row],[N]]</f>
        <v>111302071.0063888</v>
      </c>
    </row>
    <row r="335" spans="1:10" x14ac:dyDescent="0.2">
      <c r="A335" t="s">
        <v>12</v>
      </c>
      <c r="B335" s="1">
        <v>100000000</v>
      </c>
      <c r="C335" s="1">
        <v>524237</v>
      </c>
      <c r="D335" s="1">
        <f>SUM(79157905,
79157895,
79157897,
79157899,
79157897,
79157895,
79157896,
79157898,
79157898,
79157898,
79157898,
79157898,
79157898,
79157898,
79157915,
79157898)</f>
        <v>1266526383</v>
      </c>
      <c r="E335" s="10">
        <f>Tabla2[[#This Row],[Tiempo (ms)]]/60000</f>
        <v>8.737283333333334</v>
      </c>
      <c r="F335" s="1" t="s">
        <v>24</v>
      </c>
      <c r="G335" s="1"/>
      <c r="H335" s="1" t="s">
        <v>36</v>
      </c>
      <c r="I335" s="1" t="s">
        <v>43</v>
      </c>
      <c r="J335" s="1">
        <f>2/3*Tabla2[[#This Row],[N]]*LN(Tabla2[[#This Row],[N]])+0.38481*Tabla2[[#This Row],[N]]</f>
        <v>1266526382.9301577</v>
      </c>
    </row>
    <row r="336" spans="1:10" x14ac:dyDescent="0.2">
      <c r="A336" t="s">
        <v>12</v>
      </c>
      <c r="B336" s="1">
        <v>100000000</v>
      </c>
      <c r="C336" s="1">
        <v>527824</v>
      </c>
      <c r="D336" s="1"/>
      <c r="E336" s="10">
        <f>Tabla2[[#This Row],[Tiempo (ms)]]/60000</f>
        <v>8.7970666666666659</v>
      </c>
      <c r="F336" s="1" t="s">
        <v>24</v>
      </c>
      <c r="G336" s="1"/>
      <c r="H336" s="1" t="s">
        <v>36</v>
      </c>
      <c r="I336" s="1" t="s">
        <v>43</v>
      </c>
      <c r="J336" s="1">
        <f>2/3*Tabla2[[#This Row],[N]]*LN(Tabla2[[#This Row],[N]])+0.38481*Tabla2[[#This Row],[N]]</f>
        <v>1266526382.9301577</v>
      </c>
    </row>
    <row r="337" spans="1:10" x14ac:dyDescent="0.2">
      <c r="A337" t="s">
        <v>12</v>
      </c>
      <c r="B337" s="1">
        <v>100000000</v>
      </c>
      <c r="C337" s="1">
        <v>526232</v>
      </c>
      <c r="D337" s="1">
        <f>SUM(79157897,
79157903,
79157898,
79157898,
79157900,
79157898,
79157897,
79157898,
79157897,
79157898,
79157898,
79157898,
79157898,
79157898,
79157898,
79157909)</f>
        <v>1266526383</v>
      </c>
      <c r="E337" s="10">
        <f>Tabla2[[#This Row],[Tiempo (ms)]]/60000</f>
        <v>8.7705333333333328</v>
      </c>
      <c r="F337" s="1" t="s">
        <v>24</v>
      </c>
      <c r="G337" s="1"/>
      <c r="H337" s="1" t="s">
        <v>36</v>
      </c>
      <c r="I337" s="1" t="s">
        <v>43</v>
      </c>
      <c r="J337" s="1">
        <f>2/3*Tabla2[[#This Row],[N]]*LN(Tabla2[[#This Row],[N]])+0.38481*Tabla2[[#This Row],[N]]</f>
        <v>1266526382.9301577</v>
      </c>
    </row>
    <row r="338" spans="1:10" x14ac:dyDescent="0.2">
      <c r="A338" t="s">
        <v>16</v>
      </c>
      <c r="B338" s="1">
        <v>10000</v>
      </c>
      <c r="C338" s="1">
        <v>26827</v>
      </c>
      <c r="D338" s="1"/>
      <c r="E338" s="10">
        <f>Tabla2[[#This Row],[Tiempo (ms)]]/60000</f>
        <v>0.44711666666666666</v>
      </c>
      <c r="F338" s="1" t="s">
        <v>25</v>
      </c>
      <c r="G338" s="1"/>
      <c r="H338" s="1" t="s">
        <v>36</v>
      </c>
      <c r="I338" s="1" t="s">
        <v>43</v>
      </c>
      <c r="J338" s="1">
        <f>2/3*Tabla2[[#This Row],[N]]*LN(Tabla2[[#This Row],[N]])+0.38481*Tabla2[[#This Row],[N]]</f>
        <v>65250.369146507881</v>
      </c>
    </row>
    <row r="339" spans="1:10" x14ac:dyDescent="0.2">
      <c r="A339" t="s">
        <v>16</v>
      </c>
      <c r="B339" s="1">
        <v>10000</v>
      </c>
      <c r="C339" s="1">
        <v>20162</v>
      </c>
      <c r="D339" s="1"/>
      <c r="E339" s="10">
        <f>Tabla2[[#This Row],[Tiempo (ms)]]/60000</f>
        <v>0.33603333333333335</v>
      </c>
      <c r="F339" s="1" t="s">
        <v>25</v>
      </c>
      <c r="G339" s="1"/>
      <c r="H339" s="1" t="s">
        <v>36</v>
      </c>
      <c r="I339" s="1" t="s">
        <v>43</v>
      </c>
      <c r="J339" s="1">
        <f>2/3*Tabla2[[#This Row],[N]]*LN(Tabla2[[#This Row],[N]])+0.38481*Tabla2[[#This Row],[N]]</f>
        <v>65250.369146507881</v>
      </c>
    </row>
    <row r="340" spans="1:10" x14ac:dyDescent="0.2">
      <c r="A340" t="s">
        <v>16</v>
      </c>
      <c r="B340" s="1">
        <v>10000</v>
      </c>
      <c r="C340" s="1">
        <v>24996</v>
      </c>
      <c r="D340" s="1"/>
      <c r="E340" s="10">
        <f>Tabla2[[#This Row],[Tiempo (ms)]]/60000</f>
        <v>0.41660000000000003</v>
      </c>
      <c r="F340" s="1" t="s">
        <v>25</v>
      </c>
      <c r="G340" s="1"/>
      <c r="H340" s="1" t="s">
        <v>36</v>
      </c>
      <c r="I340" s="1" t="s">
        <v>43</v>
      </c>
      <c r="J340" s="1">
        <f>2/3*Tabla2[[#This Row],[N]]*LN(Tabla2[[#This Row],[N]])+0.38481*Tabla2[[#This Row],[N]]</f>
        <v>65250.369146507881</v>
      </c>
    </row>
    <row r="341" spans="1:10" x14ac:dyDescent="0.2">
      <c r="A341" t="s">
        <v>16</v>
      </c>
      <c r="B341" s="1">
        <v>100000</v>
      </c>
      <c r="C341" s="1">
        <v>28142</v>
      </c>
      <c r="D341" s="1"/>
      <c r="E341" s="10">
        <f>Tabla2[[#This Row],[Tiempo (ms)]]/60000</f>
        <v>0.46903333333333336</v>
      </c>
      <c r="F341" s="1" t="s">
        <v>25</v>
      </c>
      <c r="G341" s="1"/>
      <c r="H341" s="1" t="s">
        <v>36</v>
      </c>
      <c r="I341" s="1" t="s">
        <v>43</v>
      </c>
      <c r="J341" s="1">
        <f>2/3*Tabla2[[#This Row],[N]]*LN(Tabla2[[#This Row],[N]])+0.38481*Tabla2[[#This Row],[N]]</f>
        <v>806009.36433134845</v>
      </c>
    </row>
    <row r="342" spans="1:10" x14ac:dyDescent="0.2">
      <c r="A342" t="s">
        <v>16</v>
      </c>
      <c r="B342" s="1">
        <v>100000</v>
      </c>
      <c r="C342" s="1">
        <v>26028</v>
      </c>
      <c r="D342" s="1"/>
      <c r="E342" s="10">
        <f>Tabla2[[#This Row],[Tiempo (ms)]]/60000</f>
        <v>0.43380000000000002</v>
      </c>
      <c r="F342" s="1" t="s">
        <v>25</v>
      </c>
      <c r="G342" s="1"/>
      <c r="H342" s="1" t="s">
        <v>36</v>
      </c>
      <c r="I342" s="1" t="s">
        <v>43</v>
      </c>
      <c r="J342" s="1">
        <f>2/3*Tabla2[[#This Row],[N]]*LN(Tabla2[[#This Row],[N]])+0.38481*Tabla2[[#This Row],[N]]</f>
        <v>806009.36433134845</v>
      </c>
    </row>
    <row r="343" spans="1:10" x14ac:dyDescent="0.2">
      <c r="A343" t="s">
        <v>16</v>
      </c>
      <c r="B343" s="1">
        <v>100000</v>
      </c>
      <c r="C343" s="1">
        <v>24563</v>
      </c>
      <c r="D343" s="1"/>
      <c r="E343" s="10">
        <f>Tabla2[[#This Row],[Tiempo (ms)]]/60000</f>
        <v>0.40938333333333332</v>
      </c>
      <c r="F343" s="1" t="s">
        <v>25</v>
      </c>
      <c r="G343" s="1"/>
      <c r="H343" s="1" t="s">
        <v>36</v>
      </c>
      <c r="I343" s="1" t="s">
        <v>43</v>
      </c>
      <c r="J343" s="1">
        <f>2/3*Tabla2[[#This Row],[N]]*LN(Tabla2[[#This Row],[N]])+0.38481*Tabla2[[#This Row],[N]]</f>
        <v>806009.36433134845</v>
      </c>
    </row>
    <row r="344" spans="1:10" x14ac:dyDescent="0.2">
      <c r="A344" t="s">
        <v>16</v>
      </c>
      <c r="B344" s="1">
        <v>1000000</v>
      </c>
      <c r="C344" s="1">
        <v>39087</v>
      </c>
      <c r="D344" s="1"/>
      <c r="E344" s="10">
        <f>Tabla2[[#This Row],[Tiempo (ms)]]/60000</f>
        <v>0.65144999999999997</v>
      </c>
      <c r="F344" s="1" t="s">
        <v>25</v>
      </c>
      <c r="G344" s="1"/>
      <c r="H344" s="1" t="s">
        <v>36</v>
      </c>
      <c r="I344" s="1" t="s">
        <v>43</v>
      </c>
      <c r="J344" s="1">
        <f>2/3*Tabla2[[#This Row],[N]]*LN(Tabla2[[#This Row],[N]])+0.38481*Tabla2[[#This Row],[N]]</f>
        <v>9595150.3719761819</v>
      </c>
    </row>
    <row r="345" spans="1:10" x14ac:dyDescent="0.2">
      <c r="A345" t="s">
        <v>16</v>
      </c>
      <c r="B345" s="1">
        <v>1000000</v>
      </c>
      <c r="C345" s="1">
        <v>31662</v>
      </c>
      <c r="D345" s="1"/>
      <c r="E345" s="10">
        <f>Tabla2[[#This Row],[Tiempo (ms)]]/60000</f>
        <v>0.52769999999999995</v>
      </c>
      <c r="F345" s="1" t="s">
        <v>25</v>
      </c>
      <c r="G345" s="1"/>
      <c r="H345" s="1" t="s">
        <v>36</v>
      </c>
      <c r="I345" s="1" t="s">
        <v>43</v>
      </c>
      <c r="J345" s="1">
        <f>2/3*Tabla2[[#This Row],[N]]*LN(Tabla2[[#This Row],[N]])+0.38481*Tabla2[[#This Row],[N]]</f>
        <v>9595150.3719761819</v>
      </c>
    </row>
    <row r="346" spans="1:10" x14ac:dyDescent="0.2">
      <c r="A346" t="s">
        <v>16</v>
      </c>
      <c r="B346" s="1">
        <v>1000000</v>
      </c>
      <c r="C346" s="1">
        <v>28028</v>
      </c>
      <c r="D346" s="1"/>
      <c r="E346" s="10">
        <f>Tabla2[[#This Row],[Tiempo (ms)]]/60000</f>
        <v>0.46713333333333334</v>
      </c>
      <c r="F346" s="1" t="s">
        <v>25</v>
      </c>
      <c r="G346" s="1"/>
      <c r="H346" s="1" t="s">
        <v>36</v>
      </c>
      <c r="I346" s="1" t="s">
        <v>43</v>
      </c>
      <c r="J346" s="1">
        <f>2/3*Tabla2[[#This Row],[N]]*LN(Tabla2[[#This Row],[N]])+0.38481*Tabla2[[#This Row],[N]]</f>
        <v>9595150.3719761819</v>
      </c>
    </row>
    <row r="347" spans="1:10" x14ac:dyDescent="0.2">
      <c r="A347" t="s">
        <v>16</v>
      </c>
      <c r="B347" s="1">
        <v>10000000</v>
      </c>
      <c r="C347" s="1">
        <v>41782</v>
      </c>
      <c r="D347" s="1"/>
      <c r="E347" s="10">
        <f>Tabla2[[#This Row],[Tiempo (ms)]]/60000</f>
        <v>0.69636666666666669</v>
      </c>
      <c r="F347" s="1" t="s">
        <v>25</v>
      </c>
      <c r="G347" s="1"/>
      <c r="H347" s="1" t="s">
        <v>36</v>
      </c>
      <c r="I347" s="1" t="s">
        <v>43</v>
      </c>
      <c r="J347" s="1">
        <f>2/3*Tabla2[[#This Row],[N]]*LN(Tabla2[[#This Row],[N]])+0.38481*Tabla2[[#This Row],[N]]</f>
        <v>111302071.0063888</v>
      </c>
    </row>
    <row r="348" spans="1:10" x14ac:dyDescent="0.2">
      <c r="A348" t="s">
        <v>16</v>
      </c>
      <c r="B348" s="1">
        <v>10000000</v>
      </c>
      <c r="C348" s="1">
        <v>70585</v>
      </c>
      <c r="D348" s="1"/>
      <c r="E348" s="10">
        <f>Tabla2[[#This Row],[Tiempo (ms)]]/60000</f>
        <v>1.1764166666666667</v>
      </c>
      <c r="F348" s="1" t="s">
        <v>25</v>
      </c>
      <c r="G348" s="1"/>
      <c r="H348" s="1" t="s">
        <v>36</v>
      </c>
      <c r="I348" s="1" t="s">
        <v>43</v>
      </c>
      <c r="J348" s="1">
        <f>2/3*Tabla2[[#This Row],[N]]*LN(Tabla2[[#This Row],[N]])+0.38481*Tabla2[[#This Row],[N]]</f>
        <v>111302071.0063888</v>
      </c>
    </row>
    <row r="349" spans="1:10" x14ac:dyDescent="0.2">
      <c r="A349" t="s">
        <v>16</v>
      </c>
      <c r="B349" s="1">
        <v>10000000</v>
      </c>
      <c r="C349" s="1">
        <v>57067</v>
      </c>
      <c r="D349" s="1"/>
      <c r="E349" s="10">
        <f>Tabla2[[#This Row],[Tiempo (ms)]]/60000</f>
        <v>0.95111666666666672</v>
      </c>
      <c r="F349" s="1" t="s">
        <v>25</v>
      </c>
      <c r="G349" s="1"/>
      <c r="H349" s="1" t="s">
        <v>36</v>
      </c>
      <c r="I349" s="1" t="s">
        <v>43</v>
      </c>
      <c r="J349" s="1">
        <f>2/3*Tabla2[[#This Row],[N]]*LN(Tabla2[[#This Row],[N]])+0.38481*Tabla2[[#This Row],[N]]</f>
        <v>111302071.0063888</v>
      </c>
    </row>
    <row r="350" spans="1:10" x14ac:dyDescent="0.2">
      <c r="A350" t="s">
        <v>16</v>
      </c>
      <c r="B350" s="1">
        <v>100000000</v>
      </c>
      <c r="C350" s="1">
        <v>270075</v>
      </c>
      <c r="D350" s="1"/>
      <c r="E350" s="10">
        <f>Tabla2[[#This Row],[Tiempo (ms)]]/60000</f>
        <v>4.5012499999999998</v>
      </c>
      <c r="F350" s="1" t="s">
        <v>25</v>
      </c>
      <c r="G350" s="1"/>
      <c r="H350" s="1" t="s">
        <v>36</v>
      </c>
      <c r="I350" s="1" t="s">
        <v>43</v>
      </c>
      <c r="J350" s="1">
        <f>2/3*Tabla2[[#This Row],[N]]*LN(Tabla2[[#This Row],[N]])+0.38481*Tabla2[[#This Row],[N]]</f>
        <v>1266526382.9301577</v>
      </c>
    </row>
    <row r="351" spans="1:10" x14ac:dyDescent="0.2">
      <c r="A351" t="s">
        <v>16</v>
      </c>
      <c r="B351" s="1">
        <v>100000000</v>
      </c>
      <c r="C351" s="1">
        <v>315066</v>
      </c>
      <c r="D351" s="1"/>
      <c r="E351" s="10">
        <f>Tabla2[[#This Row],[Tiempo (ms)]]/60000</f>
        <v>5.2511000000000001</v>
      </c>
      <c r="F351" s="1" t="s">
        <v>25</v>
      </c>
      <c r="G351" s="1"/>
      <c r="H351" s="1" t="s">
        <v>36</v>
      </c>
      <c r="I351" s="1" t="s">
        <v>43</v>
      </c>
      <c r="J351" s="1">
        <f>2/3*Tabla2[[#This Row],[N]]*LN(Tabla2[[#This Row],[N]])+0.38481*Tabla2[[#This Row],[N]]</f>
        <v>1266526382.9301577</v>
      </c>
    </row>
    <row r="352" spans="1:10" x14ac:dyDescent="0.2">
      <c r="A352" t="s">
        <v>16</v>
      </c>
      <c r="B352" s="1">
        <v>100000000</v>
      </c>
      <c r="C352" s="1">
        <v>261903</v>
      </c>
      <c r="D352" s="1"/>
      <c r="E352" s="10">
        <f>Tabla2[[#This Row],[Tiempo (ms)]]/60000</f>
        <v>4.3650500000000001</v>
      </c>
      <c r="F352" s="1" t="s">
        <v>25</v>
      </c>
      <c r="G352" s="1"/>
      <c r="H352" s="1" t="s">
        <v>36</v>
      </c>
      <c r="I352" s="1" t="s">
        <v>43</v>
      </c>
      <c r="J352" s="1">
        <f>2/3*Tabla2[[#This Row],[N]]*LN(Tabla2[[#This Row],[N]])+0.38481*Tabla2[[#This Row],[N]]</f>
        <v>1266526382.9301577</v>
      </c>
    </row>
    <row r="353" spans="1:10" x14ac:dyDescent="0.2">
      <c r="A353" t="s">
        <v>17</v>
      </c>
      <c r="B353" s="1">
        <v>10000</v>
      </c>
      <c r="C353" s="1">
        <v>22153</v>
      </c>
      <c r="D353" s="1"/>
      <c r="E353" s="10">
        <f>Tabla2[[#This Row],[Tiempo (ms)]]/60000</f>
        <v>0.36921666666666669</v>
      </c>
      <c r="F353" s="1" t="s">
        <v>26</v>
      </c>
      <c r="G353" s="1"/>
      <c r="H353" s="1" t="s">
        <v>36</v>
      </c>
      <c r="I353" s="1" t="s">
        <v>43</v>
      </c>
      <c r="J353" s="1">
        <f>2/3*Tabla2[[#This Row],[N]]*LN(Tabla2[[#This Row],[N]])+0.38481*Tabla2[[#This Row],[N]]</f>
        <v>65250.369146507881</v>
      </c>
    </row>
    <row r="354" spans="1:10" x14ac:dyDescent="0.2">
      <c r="A354" t="s">
        <v>17</v>
      </c>
      <c r="B354" s="1">
        <v>10000</v>
      </c>
      <c r="C354" s="1">
        <v>15557</v>
      </c>
      <c r="D354" s="1"/>
      <c r="E354" s="10">
        <f>Tabla2[[#This Row],[Tiempo (ms)]]/60000</f>
        <v>0.25928333333333331</v>
      </c>
      <c r="F354" s="1" t="s">
        <v>26</v>
      </c>
      <c r="G354" s="1"/>
      <c r="H354" s="1" t="s">
        <v>36</v>
      </c>
      <c r="I354" s="1" t="s">
        <v>43</v>
      </c>
      <c r="J354" s="1">
        <f>2/3*Tabla2[[#This Row],[N]]*LN(Tabla2[[#This Row],[N]])+0.38481*Tabla2[[#This Row],[N]]</f>
        <v>65250.369146507881</v>
      </c>
    </row>
    <row r="355" spans="1:10" x14ac:dyDescent="0.2">
      <c r="A355" t="s">
        <v>17</v>
      </c>
      <c r="B355" s="1">
        <v>10000</v>
      </c>
      <c r="C355" s="1">
        <v>16567</v>
      </c>
      <c r="D355" s="1"/>
      <c r="E355" s="10">
        <f>Tabla2[[#This Row],[Tiempo (ms)]]/60000</f>
        <v>0.27611666666666668</v>
      </c>
      <c r="F355" s="1" t="s">
        <v>26</v>
      </c>
      <c r="G355" s="1"/>
      <c r="H355" s="1" t="s">
        <v>36</v>
      </c>
      <c r="I355" s="1" t="s">
        <v>43</v>
      </c>
      <c r="J355" s="1">
        <f>2/3*Tabla2[[#This Row],[N]]*LN(Tabla2[[#This Row],[N]])+0.38481*Tabla2[[#This Row],[N]]</f>
        <v>65250.369146507881</v>
      </c>
    </row>
    <row r="356" spans="1:10" x14ac:dyDescent="0.2">
      <c r="A356" t="s">
        <v>17</v>
      </c>
      <c r="B356" s="1">
        <v>100000</v>
      </c>
      <c r="C356" s="1">
        <v>21672</v>
      </c>
      <c r="D356" s="1"/>
      <c r="E356" s="10">
        <f>Tabla2[[#This Row],[Tiempo (ms)]]/60000</f>
        <v>0.36120000000000002</v>
      </c>
      <c r="F356" s="1" t="s">
        <v>26</v>
      </c>
      <c r="G356" s="1"/>
      <c r="H356" s="1" t="s">
        <v>36</v>
      </c>
      <c r="I356" s="1" t="s">
        <v>43</v>
      </c>
      <c r="J356" s="1">
        <f>2/3*Tabla2[[#This Row],[N]]*LN(Tabla2[[#This Row],[N]])+0.38481*Tabla2[[#This Row],[N]]</f>
        <v>806009.36433134845</v>
      </c>
    </row>
    <row r="357" spans="1:10" x14ac:dyDescent="0.2">
      <c r="A357" t="s">
        <v>17</v>
      </c>
      <c r="B357" s="1">
        <v>100000</v>
      </c>
      <c r="C357" s="1">
        <v>16613</v>
      </c>
      <c r="D357" s="1"/>
      <c r="E357" s="10">
        <f>Tabla2[[#This Row],[Tiempo (ms)]]/60000</f>
        <v>0.27688333333333331</v>
      </c>
      <c r="F357" s="1" t="s">
        <v>26</v>
      </c>
      <c r="G357" s="1"/>
      <c r="H357" s="1" t="s">
        <v>36</v>
      </c>
      <c r="I357" s="1" t="s">
        <v>43</v>
      </c>
      <c r="J357" s="1">
        <f>2/3*Tabla2[[#This Row],[N]]*LN(Tabla2[[#This Row],[N]])+0.38481*Tabla2[[#This Row],[N]]</f>
        <v>806009.36433134845</v>
      </c>
    </row>
    <row r="358" spans="1:10" x14ac:dyDescent="0.2">
      <c r="A358" t="s">
        <v>17</v>
      </c>
      <c r="B358" s="1">
        <v>100000</v>
      </c>
      <c r="C358" s="1">
        <v>17523</v>
      </c>
      <c r="D358" s="1"/>
      <c r="E358" s="10">
        <f>Tabla2[[#This Row],[Tiempo (ms)]]/60000</f>
        <v>0.29204999999999998</v>
      </c>
      <c r="F358" s="1" t="s">
        <v>26</v>
      </c>
      <c r="G358" s="1"/>
      <c r="H358" s="1" t="s">
        <v>36</v>
      </c>
      <c r="I358" s="1" t="s">
        <v>43</v>
      </c>
      <c r="J358" s="1">
        <f>2/3*Tabla2[[#This Row],[N]]*LN(Tabla2[[#This Row],[N]])+0.38481*Tabla2[[#This Row],[N]]</f>
        <v>806009.36433134845</v>
      </c>
    </row>
    <row r="359" spans="1:10" x14ac:dyDescent="0.2">
      <c r="A359" t="s">
        <v>17</v>
      </c>
      <c r="B359" s="1">
        <v>1000000</v>
      </c>
      <c r="C359" s="1">
        <v>19716</v>
      </c>
      <c r="D359" s="1"/>
      <c r="E359" s="10">
        <f>Tabla2[[#This Row],[Tiempo (ms)]]/60000</f>
        <v>0.3286</v>
      </c>
      <c r="F359" s="1" t="s">
        <v>26</v>
      </c>
      <c r="G359" s="1"/>
      <c r="H359" s="1" t="s">
        <v>36</v>
      </c>
      <c r="I359" s="1" t="s">
        <v>43</v>
      </c>
      <c r="J359" s="1">
        <f>2/3*Tabla2[[#This Row],[N]]*LN(Tabla2[[#This Row],[N]])+0.38481*Tabla2[[#This Row],[N]]</f>
        <v>9595150.3719761819</v>
      </c>
    </row>
    <row r="360" spans="1:10" x14ac:dyDescent="0.2">
      <c r="A360" t="s">
        <v>17</v>
      </c>
      <c r="B360" s="1">
        <v>1000000</v>
      </c>
      <c r="C360" s="1">
        <v>19839</v>
      </c>
      <c r="D360" s="1"/>
      <c r="E360" s="10">
        <f>Tabla2[[#This Row],[Tiempo (ms)]]/60000</f>
        <v>0.33065</v>
      </c>
      <c r="F360" s="1" t="s">
        <v>26</v>
      </c>
      <c r="G360" s="1"/>
      <c r="H360" s="1" t="s">
        <v>36</v>
      </c>
      <c r="I360" s="1" t="s">
        <v>43</v>
      </c>
      <c r="J360" s="1">
        <f>2/3*Tabla2[[#This Row],[N]]*LN(Tabla2[[#This Row],[N]])+0.38481*Tabla2[[#This Row],[N]]</f>
        <v>9595150.3719761819</v>
      </c>
    </row>
    <row r="361" spans="1:10" x14ac:dyDescent="0.2">
      <c r="A361" t="s">
        <v>17</v>
      </c>
      <c r="B361" s="1">
        <v>1000000</v>
      </c>
      <c r="C361" s="1">
        <v>18499</v>
      </c>
      <c r="D361" s="1"/>
      <c r="E361" s="10">
        <f>Tabla2[[#This Row],[Tiempo (ms)]]/60000</f>
        <v>0.30831666666666668</v>
      </c>
      <c r="F361" s="1" t="s">
        <v>26</v>
      </c>
      <c r="G361" s="1"/>
      <c r="H361" s="1" t="s">
        <v>36</v>
      </c>
      <c r="I361" s="1" t="s">
        <v>43</v>
      </c>
      <c r="J361" s="1">
        <f>2/3*Tabla2[[#This Row],[N]]*LN(Tabla2[[#This Row],[N]])+0.38481*Tabla2[[#This Row],[N]]</f>
        <v>9595150.3719761819</v>
      </c>
    </row>
    <row r="362" spans="1:10" x14ac:dyDescent="0.2">
      <c r="A362" t="s">
        <v>17</v>
      </c>
      <c r="B362" s="1">
        <v>10000000</v>
      </c>
      <c r="C362" s="1">
        <v>39884</v>
      </c>
      <c r="D362" s="1"/>
      <c r="E362" s="10">
        <f>Tabla2[[#This Row],[Tiempo (ms)]]/60000</f>
        <v>0.66473333333333329</v>
      </c>
      <c r="F362" s="1" t="s">
        <v>26</v>
      </c>
      <c r="G362" s="1"/>
      <c r="H362" s="1" t="s">
        <v>36</v>
      </c>
      <c r="I362" s="1" t="s">
        <v>43</v>
      </c>
      <c r="J362" s="1">
        <f>2/3*Tabla2[[#This Row],[N]]*LN(Tabla2[[#This Row],[N]])+0.38481*Tabla2[[#This Row],[N]]</f>
        <v>111302071.0063888</v>
      </c>
    </row>
    <row r="363" spans="1:10" x14ac:dyDescent="0.2">
      <c r="A363" t="s">
        <v>17</v>
      </c>
      <c r="B363" s="1">
        <v>10000000</v>
      </c>
      <c r="C363" s="1">
        <v>38592</v>
      </c>
      <c r="D363" s="1"/>
      <c r="E363" s="10">
        <f>Tabla2[[#This Row],[Tiempo (ms)]]/60000</f>
        <v>0.64319999999999999</v>
      </c>
      <c r="F363" s="1" t="s">
        <v>26</v>
      </c>
      <c r="G363" s="1"/>
      <c r="H363" s="1" t="s">
        <v>36</v>
      </c>
      <c r="I363" s="1" t="s">
        <v>43</v>
      </c>
      <c r="J363" s="1">
        <f>2/3*Tabla2[[#This Row],[N]]*LN(Tabla2[[#This Row],[N]])+0.38481*Tabla2[[#This Row],[N]]</f>
        <v>111302071.0063888</v>
      </c>
    </row>
    <row r="364" spans="1:10" x14ac:dyDescent="0.2">
      <c r="A364" t="s">
        <v>17</v>
      </c>
      <c r="B364" s="1">
        <v>10000000</v>
      </c>
      <c r="C364" s="1">
        <v>35632</v>
      </c>
      <c r="D364" s="1"/>
      <c r="E364" s="10">
        <f>Tabla2[[#This Row],[Tiempo (ms)]]/60000</f>
        <v>0.59386666666666665</v>
      </c>
      <c r="F364" s="1" t="s">
        <v>26</v>
      </c>
      <c r="G364" s="1"/>
      <c r="H364" s="1" t="s">
        <v>36</v>
      </c>
      <c r="I364" s="1" t="s">
        <v>43</v>
      </c>
      <c r="J364" s="1">
        <f>2/3*Tabla2[[#This Row],[N]]*LN(Tabla2[[#This Row],[N]])+0.38481*Tabla2[[#This Row],[N]]</f>
        <v>111302071.0063888</v>
      </c>
    </row>
    <row r="365" spans="1:10" x14ac:dyDescent="0.2">
      <c r="A365" t="s">
        <v>17</v>
      </c>
      <c r="B365" s="1">
        <v>100000000</v>
      </c>
      <c r="C365" s="1">
        <v>202059</v>
      </c>
      <c r="D365" s="1"/>
      <c r="E365" s="10">
        <f>Tabla2[[#This Row],[Tiempo (ms)]]/60000</f>
        <v>3.3676499999999998</v>
      </c>
      <c r="F365" s="1" t="s">
        <v>26</v>
      </c>
      <c r="G365" s="1"/>
      <c r="H365" s="1" t="s">
        <v>36</v>
      </c>
      <c r="I365" s="1" t="s">
        <v>43</v>
      </c>
      <c r="J365" s="1">
        <f>2/3*Tabla2[[#This Row],[N]]*LN(Tabla2[[#This Row],[N]])+0.38481*Tabla2[[#This Row],[N]]</f>
        <v>1266526382.9301577</v>
      </c>
    </row>
    <row r="366" spans="1:10" x14ac:dyDescent="0.2">
      <c r="A366" t="s">
        <v>17</v>
      </c>
      <c r="B366" s="1">
        <v>100000000</v>
      </c>
      <c r="C366" s="1">
        <v>231203</v>
      </c>
      <c r="D366" s="1"/>
      <c r="E366" s="10">
        <f>Tabla2[[#This Row],[Tiempo (ms)]]/60000</f>
        <v>3.8533833333333334</v>
      </c>
      <c r="F366" s="1" t="s">
        <v>26</v>
      </c>
      <c r="G366" s="1"/>
      <c r="H366" s="1" t="s">
        <v>36</v>
      </c>
      <c r="I366" s="1" t="s">
        <v>43</v>
      </c>
      <c r="J366" s="1">
        <f>2/3*Tabla2[[#This Row],[N]]*LN(Tabla2[[#This Row],[N]])+0.38481*Tabla2[[#This Row],[N]]</f>
        <v>1266526382.9301577</v>
      </c>
    </row>
    <row r="367" spans="1:10" x14ac:dyDescent="0.2">
      <c r="A367" t="s">
        <v>17</v>
      </c>
      <c r="B367" s="1">
        <v>100000000</v>
      </c>
      <c r="C367" s="1">
        <v>205011</v>
      </c>
      <c r="D367" s="1"/>
      <c r="E367" s="10">
        <f>Tabla2[[#This Row],[Tiempo (ms)]]/60000</f>
        <v>3.4168500000000002</v>
      </c>
      <c r="F367" s="1" t="s">
        <v>26</v>
      </c>
      <c r="G367" s="1"/>
      <c r="H367" s="1" t="s">
        <v>36</v>
      </c>
      <c r="I367" s="1" t="s">
        <v>43</v>
      </c>
      <c r="J367" s="1">
        <f>2/3*Tabla2[[#This Row],[N]]*LN(Tabla2[[#This Row],[N]])+0.38481*Tabla2[[#This Row],[N]]</f>
        <v>1266526382.9301577</v>
      </c>
    </row>
    <row r="368" spans="1:10" x14ac:dyDescent="0.2">
      <c r="A368" t="s">
        <v>13</v>
      </c>
      <c r="B368" s="1">
        <v>10000</v>
      </c>
      <c r="C368" s="1">
        <v>36512</v>
      </c>
      <c r="D368" s="1"/>
      <c r="E368" s="10">
        <f>Tabla2[[#This Row],[Tiempo (ms)]]/60000</f>
        <v>0.60853333333333337</v>
      </c>
      <c r="F368" s="1" t="s">
        <v>23</v>
      </c>
      <c r="G368" s="1"/>
      <c r="H368" s="1" t="s">
        <v>36</v>
      </c>
      <c r="I368" s="1" t="s">
        <v>43</v>
      </c>
      <c r="J368" s="1">
        <f>2/3*Tabla2[[#This Row],[N]]*LN(Tabla2[[#This Row],[N]])+0.38481*Tabla2[[#This Row],[N]]</f>
        <v>65250.369146507881</v>
      </c>
    </row>
    <row r="369" spans="1:10" x14ac:dyDescent="0.2">
      <c r="A369" t="s">
        <v>13</v>
      </c>
      <c r="B369" s="1">
        <v>10000</v>
      </c>
      <c r="C369" s="1">
        <v>25852</v>
      </c>
      <c r="D369" s="1"/>
      <c r="E369" s="10">
        <f>Tabla2[[#This Row],[Tiempo (ms)]]/60000</f>
        <v>0.43086666666666668</v>
      </c>
      <c r="F369" s="1" t="s">
        <v>23</v>
      </c>
      <c r="G369" s="1"/>
      <c r="H369" s="1" t="s">
        <v>36</v>
      </c>
      <c r="I369" s="1" t="s">
        <v>43</v>
      </c>
      <c r="J369" s="1">
        <f>2/3*Tabla2[[#This Row],[N]]*LN(Tabla2[[#This Row],[N]])+0.38481*Tabla2[[#This Row],[N]]</f>
        <v>65250.369146507881</v>
      </c>
    </row>
    <row r="370" spans="1:10" x14ac:dyDescent="0.2">
      <c r="A370" t="s">
        <v>13</v>
      </c>
      <c r="B370" s="1">
        <v>10000</v>
      </c>
      <c r="C370" s="1">
        <v>26734</v>
      </c>
      <c r="D370" s="1"/>
      <c r="E370" s="10">
        <f>Tabla2[[#This Row],[Tiempo (ms)]]/60000</f>
        <v>0.44556666666666667</v>
      </c>
      <c r="F370" s="1" t="s">
        <v>23</v>
      </c>
      <c r="G370" s="1"/>
      <c r="H370" s="1" t="s">
        <v>36</v>
      </c>
      <c r="I370" s="1" t="s">
        <v>43</v>
      </c>
      <c r="J370" s="1">
        <f>2/3*Tabla2[[#This Row],[N]]*LN(Tabla2[[#This Row],[N]])+0.38481*Tabla2[[#This Row],[N]]</f>
        <v>65250.369146507881</v>
      </c>
    </row>
    <row r="371" spans="1:10" x14ac:dyDescent="0.2">
      <c r="A371" t="s">
        <v>13</v>
      </c>
      <c r="B371" s="1">
        <v>100000</v>
      </c>
      <c r="C371" s="1">
        <v>35867</v>
      </c>
      <c r="D371" s="1"/>
      <c r="E371" s="10">
        <f>Tabla2[[#This Row],[Tiempo (ms)]]/60000</f>
        <v>0.59778333333333333</v>
      </c>
      <c r="F371" s="1" t="s">
        <v>23</v>
      </c>
      <c r="G371" s="1"/>
      <c r="H371" s="1" t="s">
        <v>36</v>
      </c>
      <c r="I371" s="1" t="s">
        <v>43</v>
      </c>
      <c r="J371" s="1">
        <f>2/3*Tabla2[[#This Row],[N]]*LN(Tabla2[[#This Row],[N]])+0.38481*Tabla2[[#This Row],[N]]</f>
        <v>806009.36433134845</v>
      </c>
    </row>
    <row r="372" spans="1:10" x14ac:dyDescent="0.2">
      <c r="A372" t="s">
        <v>13</v>
      </c>
      <c r="B372" s="1">
        <v>100000</v>
      </c>
      <c r="C372" s="1">
        <v>27744</v>
      </c>
      <c r="D372" s="1"/>
      <c r="E372" s="10">
        <f>Tabla2[[#This Row],[Tiempo (ms)]]/60000</f>
        <v>0.46239999999999998</v>
      </c>
      <c r="F372" s="1" t="s">
        <v>23</v>
      </c>
      <c r="G372" s="1"/>
      <c r="H372" s="1" t="s">
        <v>36</v>
      </c>
      <c r="I372" s="1" t="s">
        <v>43</v>
      </c>
      <c r="J372" s="1">
        <f>2/3*Tabla2[[#This Row],[N]]*LN(Tabla2[[#This Row],[N]])+0.38481*Tabla2[[#This Row],[N]]</f>
        <v>806009.36433134845</v>
      </c>
    </row>
    <row r="373" spans="1:10" x14ac:dyDescent="0.2">
      <c r="A373" t="s">
        <v>13</v>
      </c>
      <c r="B373" s="1">
        <v>100000</v>
      </c>
      <c r="C373" s="1">
        <v>33543</v>
      </c>
      <c r="D373" s="1"/>
      <c r="E373" s="10">
        <f>Tabla2[[#This Row],[Tiempo (ms)]]/60000</f>
        <v>0.55905000000000005</v>
      </c>
      <c r="F373" s="1" t="s">
        <v>23</v>
      </c>
      <c r="G373" s="1"/>
      <c r="H373" s="1" t="s">
        <v>36</v>
      </c>
      <c r="I373" s="1" t="s">
        <v>43</v>
      </c>
      <c r="J373" s="1">
        <f>2/3*Tabla2[[#This Row],[N]]*LN(Tabla2[[#This Row],[N]])+0.38481*Tabla2[[#This Row],[N]]</f>
        <v>806009.36433134845</v>
      </c>
    </row>
    <row r="374" spans="1:10" x14ac:dyDescent="0.2">
      <c r="A374" t="s">
        <v>13</v>
      </c>
      <c r="B374" s="1">
        <v>1000000</v>
      </c>
      <c r="C374" s="1">
        <v>32031</v>
      </c>
      <c r="D374" s="1"/>
      <c r="E374" s="10">
        <f>Tabla2[[#This Row],[Tiempo (ms)]]/60000</f>
        <v>0.53385000000000005</v>
      </c>
      <c r="F374" s="1" t="s">
        <v>23</v>
      </c>
      <c r="G374" s="1"/>
      <c r="H374" s="1" t="s">
        <v>36</v>
      </c>
      <c r="I374" s="1" t="s">
        <v>43</v>
      </c>
      <c r="J374" s="1">
        <f>2/3*Tabla2[[#This Row],[N]]*LN(Tabla2[[#This Row],[N]])+0.38481*Tabla2[[#This Row],[N]]</f>
        <v>9595150.3719761819</v>
      </c>
    </row>
    <row r="375" spans="1:10" x14ac:dyDescent="0.2">
      <c r="A375" t="s">
        <v>13</v>
      </c>
      <c r="B375" s="1">
        <v>1000000</v>
      </c>
      <c r="C375" s="1">
        <v>38761</v>
      </c>
      <c r="D375" s="1"/>
      <c r="E375" s="10">
        <f>Tabla2[[#This Row],[Tiempo (ms)]]/60000</f>
        <v>0.64601666666666668</v>
      </c>
      <c r="F375" s="1" t="s">
        <v>23</v>
      </c>
      <c r="G375" s="1"/>
      <c r="H375" s="1" t="s">
        <v>36</v>
      </c>
      <c r="I375" s="1" t="s">
        <v>43</v>
      </c>
      <c r="J375" s="1">
        <f>2/3*Tabla2[[#This Row],[N]]*LN(Tabla2[[#This Row],[N]])+0.38481*Tabla2[[#This Row],[N]]</f>
        <v>9595150.3719761819</v>
      </c>
    </row>
    <row r="376" spans="1:10" x14ac:dyDescent="0.2">
      <c r="A376" t="s">
        <v>13</v>
      </c>
      <c r="B376" s="1">
        <v>1000000</v>
      </c>
      <c r="C376" s="1">
        <v>31756</v>
      </c>
      <c r="D376" s="1"/>
      <c r="E376" s="10">
        <f>Tabla2[[#This Row],[Tiempo (ms)]]/60000</f>
        <v>0.52926666666666666</v>
      </c>
      <c r="F376" s="1" t="s">
        <v>23</v>
      </c>
      <c r="G376" s="1"/>
      <c r="H376" s="1" t="s">
        <v>36</v>
      </c>
      <c r="I376" s="1" t="s">
        <v>43</v>
      </c>
      <c r="J376" s="1">
        <f>2/3*Tabla2[[#This Row],[N]]*LN(Tabla2[[#This Row],[N]])+0.38481*Tabla2[[#This Row],[N]]</f>
        <v>9595150.3719761819</v>
      </c>
    </row>
    <row r="377" spans="1:10" x14ac:dyDescent="0.2">
      <c r="A377" t="s">
        <v>13</v>
      </c>
      <c r="B377" s="1">
        <v>10000000</v>
      </c>
      <c r="C377" s="1">
        <v>79912</v>
      </c>
      <c r="D377" s="1"/>
      <c r="E377" s="10">
        <f>Tabla2[[#This Row],[Tiempo (ms)]]/60000</f>
        <v>1.3318666666666668</v>
      </c>
      <c r="F377" s="1" t="s">
        <v>23</v>
      </c>
      <c r="G377" s="1"/>
      <c r="H377" s="1" t="s">
        <v>36</v>
      </c>
      <c r="I377" s="1" t="s">
        <v>43</v>
      </c>
      <c r="J377" s="1">
        <f>2/3*Tabla2[[#This Row],[N]]*LN(Tabla2[[#This Row],[N]])+0.38481*Tabla2[[#This Row],[N]]</f>
        <v>111302071.0063888</v>
      </c>
    </row>
    <row r="378" spans="1:10" x14ac:dyDescent="0.2">
      <c r="A378" t="s">
        <v>13</v>
      </c>
      <c r="B378" s="1">
        <v>10000000</v>
      </c>
      <c r="C378" s="1">
        <v>66161</v>
      </c>
      <c r="D378" s="1"/>
      <c r="E378" s="10">
        <f>Tabla2[[#This Row],[Tiempo (ms)]]/60000</f>
        <v>1.1026833333333332</v>
      </c>
      <c r="F378" s="1" t="s">
        <v>23</v>
      </c>
      <c r="G378" s="1"/>
      <c r="H378" s="1" t="s">
        <v>36</v>
      </c>
      <c r="I378" s="1" t="s">
        <v>43</v>
      </c>
      <c r="J378" s="1">
        <f>2/3*Tabla2[[#This Row],[N]]*LN(Tabla2[[#This Row],[N]])+0.38481*Tabla2[[#This Row],[N]]</f>
        <v>111302071.0063888</v>
      </c>
    </row>
    <row r="379" spans="1:10" x14ac:dyDescent="0.2">
      <c r="A379" t="s">
        <v>13</v>
      </c>
      <c r="B379" s="1">
        <v>10000000</v>
      </c>
      <c r="C379" s="1">
        <v>80031</v>
      </c>
      <c r="D379" s="1"/>
      <c r="E379" s="10">
        <f>Tabla2[[#This Row],[Tiempo (ms)]]/60000</f>
        <v>1.33385</v>
      </c>
      <c r="F379" s="1" t="s">
        <v>23</v>
      </c>
      <c r="G379" s="1"/>
      <c r="H379" s="1" t="s">
        <v>36</v>
      </c>
      <c r="I379" s="1" t="s">
        <v>43</v>
      </c>
      <c r="J379" s="1">
        <f>2/3*Tabla2[[#This Row],[N]]*LN(Tabla2[[#This Row],[N]])+0.38481*Tabla2[[#This Row],[N]]</f>
        <v>111302071.0063888</v>
      </c>
    </row>
    <row r="380" spans="1:10" x14ac:dyDescent="0.2">
      <c r="A380" t="s">
        <v>13</v>
      </c>
      <c r="B380" s="1">
        <v>100000000</v>
      </c>
      <c r="C380" s="1">
        <v>504003</v>
      </c>
      <c r="D380" s="1"/>
      <c r="E380" s="10">
        <f>Tabla2[[#This Row],[Tiempo (ms)]]/60000</f>
        <v>8.4000500000000002</v>
      </c>
      <c r="F380" s="1" t="s">
        <v>23</v>
      </c>
      <c r="G380" s="1"/>
      <c r="H380" s="1" t="s">
        <v>36</v>
      </c>
      <c r="I380" s="1" t="s">
        <v>43</v>
      </c>
      <c r="J380" s="1">
        <f>2/3*Tabla2[[#This Row],[N]]*LN(Tabla2[[#This Row],[N]])+0.38481*Tabla2[[#This Row],[N]]</f>
        <v>1266526382.9301577</v>
      </c>
    </row>
    <row r="381" spans="1:10" x14ac:dyDescent="0.2">
      <c r="A381" t="s">
        <v>13</v>
      </c>
      <c r="B381" s="1">
        <v>100000000</v>
      </c>
      <c r="C381" s="1">
        <v>387948</v>
      </c>
      <c r="D381" s="1"/>
      <c r="E381" s="10">
        <f>Tabla2[[#This Row],[Tiempo (ms)]]/60000</f>
        <v>6.4657999999999998</v>
      </c>
      <c r="F381" s="1" t="s">
        <v>23</v>
      </c>
      <c r="G381" s="1"/>
      <c r="H381" s="1" t="s">
        <v>36</v>
      </c>
      <c r="I381" s="1" t="s">
        <v>43</v>
      </c>
      <c r="J381" s="1">
        <f>2/3*Tabla2[[#This Row],[N]]*LN(Tabla2[[#This Row],[N]])+0.38481*Tabla2[[#This Row],[N]]</f>
        <v>1266526382.9301577</v>
      </c>
    </row>
    <row r="382" spans="1:10" x14ac:dyDescent="0.2">
      <c r="A382" t="s">
        <v>13</v>
      </c>
      <c r="B382" s="1">
        <v>100000000</v>
      </c>
      <c r="C382" s="1">
        <v>263512</v>
      </c>
      <c r="D382" s="1">
        <f>SUM(79157898,
79157896,
79157896,
79157898,
79157896,
79157898,
79157897,
79157898,
79157898,
79157898,
79157898,
79157898,
79157898,
79157898,
79157898,
79157920)</f>
        <v>1266526383</v>
      </c>
      <c r="E382" s="10">
        <f>Tabla2[[#This Row],[Tiempo (ms)]]/60000</f>
        <v>4.391866666666667</v>
      </c>
      <c r="F382" s="1" t="s">
        <v>23</v>
      </c>
      <c r="G382" s="1"/>
      <c r="H382" s="1" t="s">
        <v>36</v>
      </c>
      <c r="I382" s="1" t="s">
        <v>43</v>
      </c>
      <c r="J382" s="1">
        <f>2/3*Tabla2[[#This Row],[N]]*LN(Tabla2[[#This Row],[N]])+0.38481*Tabla2[[#This Row],[N]]</f>
        <v>1266526382.9301577</v>
      </c>
    </row>
    <row r="383" spans="1:10" x14ac:dyDescent="0.2">
      <c r="A383" t="s">
        <v>18</v>
      </c>
      <c r="B383" s="1">
        <v>10000</v>
      </c>
      <c r="C383" s="1">
        <v>28923</v>
      </c>
      <c r="D383" s="1"/>
      <c r="E383" s="10">
        <f>Tabla2[[#This Row],[Tiempo (ms)]]/60000</f>
        <v>0.48204999999999998</v>
      </c>
      <c r="F383" s="1" t="s">
        <v>27</v>
      </c>
      <c r="G383" s="1"/>
      <c r="H383" s="1" t="s">
        <v>36</v>
      </c>
      <c r="I383" s="1" t="s">
        <v>43</v>
      </c>
      <c r="J383" s="1">
        <f>2/3*Tabla2[[#This Row],[N]]*LN(Tabla2[[#This Row],[N]])+0.38481*Tabla2[[#This Row],[N]]</f>
        <v>65250.369146507881</v>
      </c>
    </row>
    <row r="384" spans="1:10" x14ac:dyDescent="0.2">
      <c r="A384" t="s">
        <v>18</v>
      </c>
      <c r="B384" s="1">
        <v>10000</v>
      </c>
      <c r="C384" s="1">
        <v>24484</v>
      </c>
      <c r="D384" s="1"/>
      <c r="E384" s="10">
        <f>Tabla2[[#This Row],[Tiempo (ms)]]/60000</f>
        <v>0.40806666666666669</v>
      </c>
      <c r="F384" s="1" t="s">
        <v>27</v>
      </c>
      <c r="G384" s="1"/>
      <c r="H384" s="1" t="s">
        <v>36</v>
      </c>
      <c r="I384" s="1" t="s">
        <v>43</v>
      </c>
      <c r="J384" s="1">
        <f>2/3*Tabla2[[#This Row],[N]]*LN(Tabla2[[#This Row],[N]])+0.38481*Tabla2[[#This Row],[N]]</f>
        <v>65250.369146507881</v>
      </c>
    </row>
    <row r="385" spans="1:10" x14ac:dyDescent="0.2">
      <c r="A385" t="s">
        <v>18</v>
      </c>
      <c r="B385" s="1">
        <v>10000</v>
      </c>
      <c r="C385" s="1">
        <v>32357</v>
      </c>
      <c r="D385" s="1"/>
      <c r="E385" s="10">
        <f>Tabla2[[#This Row],[Tiempo (ms)]]/60000</f>
        <v>0.53928333333333334</v>
      </c>
      <c r="F385" s="1" t="s">
        <v>27</v>
      </c>
      <c r="G385" s="1"/>
      <c r="H385" s="1" t="s">
        <v>36</v>
      </c>
      <c r="I385" s="1" t="s">
        <v>43</v>
      </c>
      <c r="J385" s="1">
        <f>2/3*Tabla2[[#This Row],[N]]*LN(Tabla2[[#This Row],[N]])+0.38481*Tabla2[[#This Row],[N]]</f>
        <v>65250.369146507881</v>
      </c>
    </row>
    <row r="386" spans="1:10" x14ac:dyDescent="0.2">
      <c r="A386" t="s">
        <v>18</v>
      </c>
      <c r="B386" s="1">
        <v>100000</v>
      </c>
      <c r="C386" s="1">
        <v>28454</v>
      </c>
      <c r="D386" s="1"/>
      <c r="E386" s="10">
        <f>Tabla2[[#This Row],[Tiempo (ms)]]/60000</f>
        <v>0.47423333333333334</v>
      </c>
      <c r="F386" s="1" t="s">
        <v>27</v>
      </c>
      <c r="G386" s="1"/>
      <c r="H386" s="1" t="s">
        <v>36</v>
      </c>
      <c r="I386" s="1" t="s">
        <v>43</v>
      </c>
      <c r="J386" s="1">
        <f>2/3*Tabla2[[#This Row],[N]]*LN(Tabla2[[#This Row],[N]])+0.38481*Tabla2[[#This Row],[N]]</f>
        <v>806009.36433134845</v>
      </c>
    </row>
    <row r="387" spans="1:10" x14ac:dyDescent="0.2">
      <c r="A387" t="s">
        <v>18</v>
      </c>
      <c r="B387" s="1">
        <v>100000</v>
      </c>
      <c r="C387" s="1">
        <v>33419</v>
      </c>
      <c r="D387" s="1"/>
      <c r="E387" s="10">
        <f>Tabla2[[#This Row],[Tiempo (ms)]]/60000</f>
        <v>0.55698333333333339</v>
      </c>
      <c r="F387" s="1" t="s">
        <v>27</v>
      </c>
      <c r="G387" s="1"/>
      <c r="H387" s="1" t="s">
        <v>36</v>
      </c>
      <c r="I387" s="1" t="s">
        <v>43</v>
      </c>
      <c r="J387" s="1">
        <f>2/3*Tabla2[[#This Row],[N]]*LN(Tabla2[[#This Row],[N]])+0.38481*Tabla2[[#This Row],[N]]</f>
        <v>806009.36433134845</v>
      </c>
    </row>
    <row r="388" spans="1:10" x14ac:dyDescent="0.2">
      <c r="A388" t="s">
        <v>18</v>
      </c>
      <c r="B388" s="1">
        <v>100000</v>
      </c>
      <c r="C388" s="1">
        <v>24414</v>
      </c>
      <c r="D388" s="1"/>
      <c r="E388" s="10">
        <f>Tabla2[[#This Row],[Tiempo (ms)]]/60000</f>
        <v>0.40689999999999998</v>
      </c>
      <c r="F388" s="1" t="s">
        <v>27</v>
      </c>
      <c r="G388" s="1"/>
      <c r="H388" s="1" t="s">
        <v>36</v>
      </c>
      <c r="I388" s="1" t="s">
        <v>43</v>
      </c>
      <c r="J388" s="1">
        <f>2/3*Tabla2[[#This Row],[N]]*LN(Tabla2[[#This Row],[N]])+0.38481*Tabla2[[#This Row],[N]]</f>
        <v>806009.36433134845</v>
      </c>
    </row>
    <row r="389" spans="1:10" x14ac:dyDescent="0.2">
      <c r="A389" t="s">
        <v>18</v>
      </c>
      <c r="B389" s="1">
        <v>1000000</v>
      </c>
      <c r="C389" s="1">
        <v>29383</v>
      </c>
      <c r="D389" s="1"/>
      <c r="E389" s="10">
        <f>Tabla2[[#This Row],[Tiempo (ms)]]/60000</f>
        <v>0.48971666666666669</v>
      </c>
      <c r="F389" s="1" t="s">
        <v>27</v>
      </c>
      <c r="G389" s="1"/>
      <c r="H389" s="1" t="s">
        <v>36</v>
      </c>
      <c r="I389" s="1" t="s">
        <v>43</v>
      </c>
      <c r="J389" s="1">
        <f>2/3*Tabla2[[#This Row],[N]]*LN(Tabla2[[#This Row],[N]])+0.38481*Tabla2[[#This Row],[N]]</f>
        <v>9595150.3719761819</v>
      </c>
    </row>
    <row r="390" spans="1:10" x14ac:dyDescent="0.2">
      <c r="A390" t="s">
        <v>18</v>
      </c>
      <c r="B390" s="1">
        <v>1000000</v>
      </c>
      <c r="C390" s="1">
        <v>37380</v>
      </c>
      <c r="D390" s="1"/>
      <c r="E390" s="10">
        <f>Tabla2[[#This Row],[Tiempo (ms)]]/60000</f>
        <v>0.623</v>
      </c>
      <c r="F390" s="1" t="s">
        <v>27</v>
      </c>
      <c r="G390" s="1"/>
      <c r="H390" s="1" t="s">
        <v>36</v>
      </c>
      <c r="I390" s="1" t="s">
        <v>43</v>
      </c>
      <c r="J390" s="1">
        <f>2/3*Tabla2[[#This Row],[N]]*LN(Tabla2[[#This Row],[N]])+0.38481*Tabla2[[#This Row],[N]]</f>
        <v>9595150.3719761819</v>
      </c>
    </row>
    <row r="391" spans="1:10" x14ac:dyDescent="0.2">
      <c r="A391" t="s">
        <v>18</v>
      </c>
      <c r="B391" s="1">
        <v>1000000</v>
      </c>
      <c r="C391" s="1">
        <v>30369</v>
      </c>
      <c r="D391" s="1"/>
      <c r="E391" s="10">
        <f>Tabla2[[#This Row],[Tiempo (ms)]]/60000</f>
        <v>0.50614999999999999</v>
      </c>
      <c r="F391" s="1" t="s">
        <v>27</v>
      </c>
      <c r="G391" s="1"/>
      <c r="H391" s="1" t="s">
        <v>36</v>
      </c>
      <c r="I391" s="1" t="s">
        <v>43</v>
      </c>
      <c r="J391" s="1">
        <f>2/3*Tabla2[[#This Row],[N]]*LN(Tabla2[[#This Row],[N]])+0.38481*Tabla2[[#This Row],[N]]</f>
        <v>9595150.3719761819</v>
      </c>
    </row>
    <row r="392" spans="1:10" x14ac:dyDescent="0.2">
      <c r="A392" t="s">
        <v>18</v>
      </c>
      <c r="B392" s="1">
        <v>10000000</v>
      </c>
      <c r="C392" s="1">
        <v>47287</v>
      </c>
      <c r="D392" s="1"/>
      <c r="E392" s="10">
        <f>Tabla2[[#This Row],[Tiempo (ms)]]/60000</f>
        <v>0.78811666666666669</v>
      </c>
      <c r="F392" s="1" t="s">
        <v>27</v>
      </c>
      <c r="G392" s="1"/>
      <c r="H392" s="1" t="s">
        <v>36</v>
      </c>
      <c r="I392" s="1" t="s">
        <v>43</v>
      </c>
      <c r="J392" s="1">
        <f>2/3*Tabla2[[#This Row],[N]]*LN(Tabla2[[#This Row],[N]])+0.38481*Tabla2[[#This Row],[N]]</f>
        <v>111302071.0063888</v>
      </c>
    </row>
    <row r="393" spans="1:10" x14ac:dyDescent="0.2">
      <c r="A393" t="s">
        <v>18</v>
      </c>
      <c r="B393" s="1">
        <v>10000000</v>
      </c>
      <c r="C393" s="1">
        <v>53458</v>
      </c>
      <c r="D393" s="1"/>
      <c r="E393" s="10">
        <f>Tabla2[[#This Row],[Tiempo (ms)]]/60000</f>
        <v>0.89096666666666668</v>
      </c>
      <c r="F393" s="1" t="s">
        <v>27</v>
      </c>
      <c r="G393" s="1"/>
      <c r="H393" s="1" t="s">
        <v>36</v>
      </c>
      <c r="I393" s="1" t="s">
        <v>43</v>
      </c>
      <c r="J393" s="1">
        <f>2/3*Tabla2[[#This Row],[N]]*LN(Tabla2[[#This Row],[N]])+0.38481*Tabla2[[#This Row],[N]]</f>
        <v>111302071.0063888</v>
      </c>
    </row>
    <row r="394" spans="1:10" x14ac:dyDescent="0.2">
      <c r="A394" t="s">
        <v>18</v>
      </c>
      <c r="B394" s="1">
        <v>10000000</v>
      </c>
      <c r="C394" s="1">
        <v>50290</v>
      </c>
      <c r="D394" s="1"/>
      <c r="E394" s="10">
        <f>Tabla2[[#This Row],[Tiempo (ms)]]/60000</f>
        <v>0.83816666666666662</v>
      </c>
      <c r="F394" s="1" t="s">
        <v>27</v>
      </c>
      <c r="G394" s="1"/>
      <c r="H394" s="1" t="s">
        <v>36</v>
      </c>
      <c r="I394" s="1" t="s">
        <v>43</v>
      </c>
      <c r="J394" s="1">
        <f>2/3*Tabla2[[#This Row],[N]]*LN(Tabla2[[#This Row],[N]])+0.38481*Tabla2[[#This Row],[N]]</f>
        <v>111302071.0063888</v>
      </c>
    </row>
    <row r="395" spans="1:10" x14ac:dyDescent="0.2">
      <c r="A395" t="s">
        <v>18</v>
      </c>
      <c r="B395" s="1">
        <v>100000000</v>
      </c>
      <c r="C395" s="1">
        <v>235942</v>
      </c>
      <c r="D395" s="1"/>
      <c r="E395" s="10">
        <f>Tabla2[[#This Row],[Tiempo (ms)]]/60000</f>
        <v>3.9323666666666668</v>
      </c>
      <c r="F395" s="1" t="s">
        <v>27</v>
      </c>
      <c r="G395" s="1"/>
      <c r="H395" s="1" t="s">
        <v>36</v>
      </c>
      <c r="I395" s="1" t="s">
        <v>43</v>
      </c>
      <c r="J395" s="1">
        <f>2/3*Tabla2[[#This Row],[N]]*LN(Tabla2[[#This Row],[N]])+0.38481*Tabla2[[#This Row],[N]]</f>
        <v>1266526382.9301577</v>
      </c>
    </row>
    <row r="396" spans="1:10" x14ac:dyDescent="0.2">
      <c r="A396" t="s">
        <v>18</v>
      </c>
      <c r="B396" s="1">
        <v>100000000</v>
      </c>
      <c r="C396" s="1">
        <v>178701</v>
      </c>
      <c r="D396" s="1"/>
      <c r="E396" s="10">
        <f>Tabla2[[#This Row],[Tiempo (ms)]]/60000</f>
        <v>2.9783499999999998</v>
      </c>
      <c r="F396" s="1" t="s">
        <v>27</v>
      </c>
      <c r="G396" s="1"/>
      <c r="H396" s="1" t="s">
        <v>36</v>
      </c>
      <c r="I396" s="1" t="s">
        <v>43</v>
      </c>
      <c r="J396" s="1">
        <f>2/3*Tabla2[[#This Row],[N]]*LN(Tabla2[[#This Row],[N]])+0.38481*Tabla2[[#This Row],[N]]</f>
        <v>1266526382.9301577</v>
      </c>
    </row>
    <row r="397" spans="1:10" x14ac:dyDescent="0.2">
      <c r="A397" t="s">
        <v>18</v>
      </c>
      <c r="B397" s="1">
        <v>100000000</v>
      </c>
      <c r="C397" s="1">
        <v>176006</v>
      </c>
      <c r="D397" s="1"/>
      <c r="E397" s="10">
        <f>Tabla2[[#This Row],[Tiempo (ms)]]/60000</f>
        <v>2.9334333333333333</v>
      </c>
      <c r="F397" s="1" t="s">
        <v>27</v>
      </c>
      <c r="G397" s="1"/>
      <c r="H397" s="1" t="s">
        <v>36</v>
      </c>
      <c r="I397" s="1" t="s">
        <v>43</v>
      </c>
      <c r="J397" s="1">
        <f>2/3*Tabla2[[#This Row],[N]]*LN(Tabla2[[#This Row],[N]])+0.38481*Tabla2[[#This Row],[N]]</f>
        <v>1266526382.9301577</v>
      </c>
    </row>
    <row r="398" spans="1:10" x14ac:dyDescent="0.2">
      <c r="A398" t="s">
        <v>19</v>
      </c>
      <c r="B398" s="1">
        <v>10000</v>
      </c>
      <c r="C398" s="1">
        <v>21205</v>
      </c>
      <c r="D398" s="1"/>
      <c r="E398" s="10">
        <f>Tabla2[[#This Row],[Tiempo (ms)]]/60000</f>
        <v>0.35341666666666666</v>
      </c>
      <c r="F398" s="1" t="s">
        <v>28</v>
      </c>
      <c r="G398" s="1"/>
      <c r="H398" s="1" t="s">
        <v>36</v>
      </c>
      <c r="I398" s="1" t="s">
        <v>43</v>
      </c>
      <c r="J398" s="1">
        <f>2/3*Tabla2[[#This Row],[N]]*LN(Tabla2[[#This Row],[N]])+0.38481*Tabla2[[#This Row],[N]]</f>
        <v>65250.369146507881</v>
      </c>
    </row>
    <row r="399" spans="1:10" x14ac:dyDescent="0.2">
      <c r="A399" t="s">
        <v>19</v>
      </c>
      <c r="B399" s="1">
        <v>10000</v>
      </c>
      <c r="C399" s="1">
        <v>19009</v>
      </c>
      <c r="D399" s="1"/>
      <c r="E399" s="10">
        <f>Tabla2[[#This Row],[Tiempo (ms)]]/60000</f>
        <v>0.31681666666666669</v>
      </c>
      <c r="F399" s="1" t="s">
        <v>28</v>
      </c>
      <c r="G399" s="1"/>
      <c r="H399" s="1" t="s">
        <v>36</v>
      </c>
      <c r="I399" s="1" t="s">
        <v>43</v>
      </c>
      <c r="J399" s="1">
        <f>2/3*Tabla2[[#This Row],[N]]*LN(Tabla2[[#This Row],[N]])+0.38481*Tabla2[[#This Row],[N]]</f>
        <v>65250.369146507881</v>
      </c>
    </row>
    <row r="400" spans="1:10" x14ac:dyDescent="0.2">
      <c r="A400" t="s">
        <v>19</v>
      </c>
      <c r="B400" s="1">
        <v>10000</v>
      </c>
      <c r="C400" s="1">
        <v>19952</v>
      </c>
      <c r="D400" s="1"/>
      <c r="E400" s="10">
        <f>Tabla2[[#This Row],[Tiempo (ms)]]/60000</f>
        <v>0.33253333333333335</v>
      </c>
      <c r="F400" s="1" t="s">
        <v>28</v>
      </c>
      <c r="G400" s="1"/>
      <c r="H400" s="1" t="s">
        <v>36</v>
      </c>
      <c r="I400" s="1" t="s">
        <v>43</v>
      </c>
      <c r="J400" s="1">
        <f>2/3*Tabla2[[#This Row],[N]]*LN(Tabla2[[#This Row],[N]])+0.38481*Tabla2[[#This Row],[N]]</f>
        <v>65250.369146507881</v>
      </c>
    </row>
    <row r="401" spans="1:10" x14ac:dyDescent="0.2">
      <c r="A401" t="s">
        <v>19</v>
      </c>
      <c r="B401" s="1">
        <v>100000</v>
      </c>
      <c r="C401" s="1">
        <v>18968</v>
      </c>
      <c r="D401" s="1"/>
      <c r="E401" s="10">
        <f>Tabla2[[#This Row],[Tiempo (ms)]]/60000</f>
        <v>0.31613333333333332</v>
      </c>
      <c r="F401" s="1" t="s">
        <v>28</v>
      </c>
      <c r="G401" s="1"/>
      <c r="H401" s="1" t="s">
        <v>36</v>
      </c>
      <c r="I401" s="1" t="s">
        <v>43</v>
      </c>
      <c r="J401" s="1">
        <f>2/3*Tabla2[[#This Row],[N]]*LN(Tabla2[[#This Row],[N]])+0.38481*Tabla2[[#This Row],[N]]</f>
        <v>806009.36433134845</v>
      </c>
    </row>
    <row r="402" spans="1:10" x14ac:dyDescent="0.2">
      <c r="A402" t="s">
        <v>19</v>
      </c>
      <c r="B402" s="1">
        <v>100000</v>
      </c>
      <c r="C402" s="1">
        <v>18080</v>
      </c>
      <c r="D402" s="1"/>
      <c r="E402" s="10">
        <f>Tabla2[[#This Row],[Tiempo (ms)]]/60000</f>
        <v>0.30133333333333334</v>
      </c>
      <c r="F402" s="1" t="s">
        <v>28</v>
      </c>
      <c r="G402" s="1"/>
      <c r="H402" s="1" t="s">
        <v>36</v>
      </c>
      <c r="I402" s="1" t="s">
        <v>43</v>
      </c>
      <c r="J402" s="1">
        <f>2/3*Tabla2[[#This Row],[N]]*LN(Tabla2[[#This Row],[N]])+0.38481*Tabla2[[#This Row],[N]]</f>
        <v>806009.36433134845</v>
      </c>
    </row>
    <row r="403" spans="1:10" x14ac:dyDescent="0.2">
      <c r="A403" t="s">
        <v>19</v>
      </c>
      <c r="B403" s="1">
        <v>100000</v>
      </c>
      <c r="C403" s="1">
        <v>20879</v>
      </c>
      <c r="D403" s="1"/>
      <c r="E403" s="10">
        <f>Tabla2[[#This Row],[Tiempo (ms)]]/60000</f>
        <v>0.34798333333333331</v>
      </c>
      <c r="F403" s="1" t="s">
        <v>28</v>
      </c>
      <c r="G403" s="1"/>
      <c r="H403" s="1" t="s">
        <v>36</v>
      </c>
      <c r="I403" s="1" t="s">
        <v>43</v>
      </c>
      <c r="J403" s="1">
        <f>2/3*Tabla2[[#This Row],[N]]*LN(Tabla2[[#This Row],[N]])+0.38481*Tabla2[[#This Row],[N]]</f>
        <v>806009.36433134845</v>
      </c>
    </row>
    <row r="404" spans="1:10" x14ac:dyDescent="0.2">
      <c r="A404" t="s">
        <v>19</v>
      </c>
      <c r="B404" s="1">
        <v>1000000</v>
      </c>
      <c r="C404" s="1">
        <v>23046</v>
      </c>
      <c r="D404" s="1"/>
      <c r="E404" s="10">
        <f>Tabla2[[#This Row],[Tiempo (ms)]]/60000</f>
        <v>0.3841</v>
      </c>
      <c r="F404" s="1" t="s">
        <v>28</v>
      </c>
      <c r="G404" s="1"/>
      <c r="H404" s="1" t="s">
        <v>36</v>
      </c>
      <c r="I404" s="1" t="s">
        <v>43</v>
      </c>
      <c r="J404" s="1">
        <f>2/3*Tabla2[[#This Row],[N]]*LN(Tabla2[[#This Row],[N]])+0.38481*Tabla2[[#This Row],[N]]</f>
        <v>9595150.3719761819</v>
      </c>
    </row>
    <row r="405" spans="1:10" x14ac:dyDescent="0.2">
      <c r="A405" t="s">
        <v>19</v>
      </c>
      <c r="B405" s="1">
        <v>1000000</v>
      </c>
      <c r="C405" s="1">
        <v>18912</v>
      </c>
      <c r="D405" s="1"/>
      <c r="E405" s="10">
        <f>Tabla2[[#This Row],[Tiempo (ms)]]/60000</f>
        <v>0.31519999999999998</v>
      </c>
      <c r="F405" s="1" t="s">
        <v>28</v>
      </c>
      <c r="G405" s="1"/>
      <c r="H405" s="1" t="s">
        <v>36</v>
      </c>
      <c r="I405" s="1" t="s">
        <v>43</v>
      </c>
      <c r="J405" s="1">
        <f>2/3*Tabla2[[#This Row],[N]]*LN(Tabla2[[#This Row],[N]])+0.38481*Tabla2[[#This Row],[N]]</f>
        <v>9595150.3719761819</v>
      </c>
    </row>
    <row r="406" spans="1:10" x14ac:dyDescent="0.2">
      <c r="A406" t="s">
        <v>19</v>
      </c>
      <c r="B406" s="1">
        <v>1000000</v>
      </c>
      <c r="C406" s="1">
        <v>17946</v>
      </c>
      <c r="D406" s="1"/>
      <c r="E406" s="10">
        <f>Tabla2[[#This Row],[Tiempo (ms)]]/60000</f>
        <v>0.29909999999999998</v>
      </c>
      <c r="F406" s="1" t="s">
        <v>28</v>
      </c>
      <c r="G406" s="1"/>
      <c r="H406" s="1" t="s">
        <v>36</v>
      </c>
      <c r="I406" s="1" t="s">
        <v>43</v>
      </c>
      <c r="J406" s="1">
        <f>2/3*Tabla2[[#This Row],[N]]*LN(Tabla2[[#This Row],[N]])+0.38481*Tabla2[[#This Row],[N]]</f>
        <v>9595150.3719761819</v>
      </c>
    </row>
    <row r="407" spans="1:10" x14ac:dyDescent="0.2">
      <c r="A407" t="s">
        <v>19</v>
      </c>
      <c r="B407" s="1">
        <v>10000000</v>
      </c>
      <c r="C407" s="1">
        <v>28974</v>
      </c>
      <c r="D407" s="1"/>
      <c r="E407" s="10">
        <f>Tabla2[[#This Row],[Tiempo (ms)]]/60000</f>
        <v>0.4829</v>
      </c>
      <c r="F407" s="1" t="s">
        <v>28</v>
      </c>
      <c r="G407" s="1"/>
      <c r="H407" s="1" t="s">
        <v>36</v>
      </c>
      <c r="I407" s="1" t="s">
        <v>43</v>
      </c>
      <c r="J407" s="1">
        <f>2/3*Tabla2[[#This Row],[N]]*LN(Tabla2[[#This Row],[N]])+0.38481*Tabla2[[#This Row],[N]]</f>
        <v>111302071.0063888</v>
      </c>
    </row>
    <row r="408" spans="1:10" x14ac:dyDescent="0.2">
      <c r="A408" t="s">
        <v>19</v>
      </c>
      <c r="B408" s="1">
        <v>10000000</v>
      </c>
      <c r="C408" s="1">
        <v>29995</v>
      </c>
      <c r="D408" s="1"/>
      <c r="E408" s="10">
        <f>Tabla2[[#This Row],[Tiempo (ms)]]/60000</f>
        <v>0.49991666666666668</v>
      </c>
      <c r="F408" s="1" t="s">
        <v>28</v>
      </c>
      <c r="G408" s="1"/>
      <c r="H408" s="1" t="s">
        <v>36</v>
      </c>
      <c r="I408" s="1" t="s">
        <v>43</v>
      </c>
      <c r="J408" s="1">
        <f>2/3*Tabla2[[#This Row],[N]]*LN(Tabla2[[#This Row],[N]])+0.38481*Tabla2[[#This Row],[N]]</f>
        <v>111302071.0063888</v>
      </c>
    </row>
    <row r="409" spans="1:10" x14ac:dyDescent="0.2">
      <c r="A409" t="s">
        <v>19</v>
      </c>
      <c r="B409" s="1">
        <v>10000000</v>
      </c>
      <c r="C409" s="1">
        <v>26919</v>
      </c>
      <c r="D409" s="1"/>
      <c r="E409" s="10">
        <f>Tabla2[[#This Row],[Tiempo (ms)]]/60000</f>
        <v>0.44864999999999999</v>
      </c>
      <c r="F409" s="1" t="s">
        <v>28</v>
      </c>
      <c r="G409" s="1"/>
      <c r="H409" s="1" t="s">
        <v>36</v>
      </c>
      <c r="I409" s="1" t="s">
        <v>43</v>
      </c>
      <c r="J409" s="1">
        <f>2/3*Tabla2[[#This Row],[N]]*LN(Tabla2[[#This Row],[N]])+0.38481*Tabla2[[#This Row],[N]]</f>
        <v>111302071.0063888</v>
      </c>
    </row>
    <row r="410" spans="1:10" x14ac:dyDescent="0.2">
      <c r="A410" t="s">
        <v>19</v>
      </c>
      <c r="B410" s="1">
        <v>100000000</v>
      </c>
      <c r="C410" s="1">
        <v>121235</v>
      </c>
      <c r="D410" s="1"/>
      <c r="E410" s="10">
        <f>Tabla2[[#This Row],[Tiempo (ms)]]/60000</f>
        <v>2.0205833333333332</v>
      </c>
      <c r="F410" s="1" t="s">
        <v>28</v>
      </c>
      <c r="G410" s="1"/>
      <c r="H410" s="1" t="s">
        <v>36</v>
      </c>
      <c r="I410" s="1" t="s">
        <v>43</v>
      </c>
      <c r="J410" s="1">
        <f>2/3*Tabla2[[#This Row],[N]]*LN(Tabla2[[#This Row],[N]])+0.38481*Tabla2[[#This Row],[N]]</f>
        <v>1266526382.9301577</v>
      </c>
    </row>
    <row r="411" spans="1:10" x14ac:dyDescent="0.2">
      <c r="A411" t="s">
        <v>19</v>
      </c>
      <c r="B411" s="1">
        <v>100000000</v>
      </c>
      <c r="C411" s="1">
        <v>117228</v>
      </c>
      <c r="D411" s="1"/>
      <c r="E411" s="10">
        <f>Tabla2[[#This Row],[Tiempo (ms)]]/60000</f>
        <v>1.9538</v>
      </c>
      <c r="F411" s="1" t="s">
        <v>28</v>
      </c>
      <c r="G411" s="1"/>
      <c r="H411" s="1" t="s">
        <v>36</v>
      </c>
      <c r="I411" s="1" t="s">
        <v>43</v>
      </c>
      <c r="J411" s="1">
        <f>2/3*Tabla2[[#This Row],[N]]*LN(Tabla2[[#This Row],[N]])+0.38481*Tabla2[[#This Row],[N]]</f>
        <v>1266526382.9301577</v>
      </c>
    </row>
    <row r="412" spans="1:10" x14ac:dyDescent="0.2">
      <c r="A412" t="s">
        <v>19</v>
      </c>
      <c r="B412" s="1">
        <v>100000000</v>
      </c>
      <c r="C412" s="1">
        <v>119265</v>
      </c>
      <c r="D412" s="1"/>
      <c r="E412" s="10">
        <f>Tabla2[[#This Row],[Tiempo (ms)]]/60000</f>
        <v>1.9877499999999999</v>
      </c>
      <c r="F412" s="1" t="s">
        <v>28</v>
      </c>
      <c r="G412" s="1"/>
      <c r="H412" s="1" t="s">
        <v>36</v>
      </c>
      <c r="I412" s="1" t="s">
        <v>43</v>
      </c>
      <c r="J412" s="1">
        <f>2/3*Tabla2[[#This Row],[N]]*LN(Tabla2[[#This Row],[N]])+0.38481*Tabla2[[#This Row],[N]]</f>
        <v>1266526382.9301577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ADD6-F16E-E440-8D03-D370687DF70C}">
  <dimension ref="A1:H146"/>
  <sheetViews>
    <sheetView topLeftCell="A60" zoomScale="120" zoomScaleNormal="120" workbookViewId="0">
      <selection activeCell="D122" sqref="D122"/>
    </sheetView>
  </sheetViews>
  <sheetFormatPr baseColWidth="10" defaultRowHeight="16" x14ac:dyDescent="0.2"/>
  <cols>
    <col min="2" max="2" width="14" bestFit="1" customWidth="1"/>
    <col min="3" max="3" width="14" customWidth="1"/>
    <col min="4" max="4" width="18.1640625" customWidth="1"/>
    <col min="5" max="5" width="14.6640625" style="12" customWidth="1"/>
    <col min="8" max="8" width="11.5" bestFit="1" customWidth="1"/>
  </cols>
  <sheetData>
    <row r="1" spans="1:7" x14ac:dyDescent="0.2">
      <c r="A1" s="8" t="s">
        <v>3</v>
      </c>
      <c r="B1" s="9" t="s">
        <v>2</v>
      </c>
      <c r="C1" s="8" t="s">
        <v>0</v>
      </c>
      <c r="D1" s="8" t="s">
        <v>1</v>
      </c>
      <c r="E1" s="11" t="s">
        <v>6</v>
      </c>
      <c r="F1" s="18" t="s">
        <v>22</v>
      </c>
      <c r="G1" s="18" t="s">
        <v>42</v>
      </c>
    </row>
    <row r="2" spans="1:7" x14ac:dyDescent="0.2">
      <c r="A2" t="s">
        <v>11</v>
      </c>
      <c r="B2" s="1">
        <v>10000</v>
      </c>
      <c r="C2" s="1">
        <v>30172</v>
      </c>
      <c r="D2" s="1">
        <v>65250</v>
      </c>
      <c r="E2" s="10">
        <f>Tabla24[[#This Row],[Tiempo (ms)]]/60000</f>
        <v>0.50286666666666668</v>
      </c>
      <c r="F2" s="1" t="s">
        <v>29</v>
      </c>
      <c r="G2" s="1" t="s">
        <v>43</v>
      </c>
    </row>
    <row r="3" spans="1:7" x14ac:dyDescent="0.2">
      <c r="A3" t="s">
        <v>11</v>
      </c>
      <c r="B3" s="1">
        <v>10000</v>
      </c>
      <c r="C3" s="1">
        <v>31094</v>
      </c>
      <c r="D3" s="1">
        <v>65250</v>
      </c>
      <c r="E3" s="10">
        <f>Tabla24[[#This Row],[Tiempo (ms)]]/60000</f>
        <v>0.51823333333333332</v>
      </c>
      <c r="F3" s="1" t="s">
        <v>29</v>
      </c>
      <c r="G3" s="1" t="s">
        <v>43</v>
      </c>
    </row>
    <row r="4" spans="1:7" x14ac:dyDescent="0.2">
      <c r="A4" t="s">
        <v>11</v>
      </c>
      <c r="B4" s="1">
        <v>10000</v>
      </c>
      <c r="C4" s="1">
        <v>31297</v>
      </c>
      <c r="D4" s="1">
        <v>65250</v>
      </c>
      <c r="E4" s="10">
        <f>Tabla24[[#This Row],[Tiempo (ms)]]/60000</f>
        <v>0.52161666666666662</v>
      </c>
      <c r="F4" s="1" t="s">
        <v>29</v>
      </c>
      <c r="G4" s="1" t="s">
        <v>43</v>
      </c>
    </row>
    <row r="5" spans="1:7" x14ac:dyDescent="0.2">
      <c r="A5" t="s">
        <v>14</v>
      </c>
      <c r="B5" s="1">
        <v>10000</v>
      </c>
      <c r="C5" s="1">
        <v>29315</v>
      </c>
      <c r="D5" s="1">
        <v>65250</v>
      </c>
      <c r="E5" s="10">
        <f>Tabla24[[#This Row],[Tiempo (ms)]]/60000</f>
        <v>0.48858333333333331</v>
      </c>
      <c r="F5" s="1" t="s">
        <v>30</v>
      </c>
      <c r="G5" s="1" t="s">
        <v>43</v>
      </c>
    </row>
    <row r="6" spans="1:7" x14ac:dyDescent="0.2">
      <c r="A6" t="s">
        <v>14</v>
      </c>
      <c r="B6" s="1">
        <v>10000</v>
      </c>
      <c r="C6" s="1">
        <v>29549</v>
      </c>
      <c r="D6" s="1">
        <v>65250</v>
      </c>
      <c r="E6" s="10">
        <f>Tabla24[[#This Row],[Tiempo (ms)]]/60000</f>
        <v>0.49248333333333333</v>
      </c>
      <c r="F6" s="1" t="s">
        <v>30</v>
      </c>
      <c r="G6" s="1" t="s">
        <v>43</v>
      </c>
    </row>
    <row r="7" spans="1:7" x14ac:dyDescent="0.2">
      <c r="A7" t="s">
        <v>14</v>
      </c>
      <c r="B7" s="1">
        <v>10000</v>
      </c>
      <c r="C7" s="1">
        <v>32396</v>
      </c>
      <c r="D7" s="1">
        <v>65250</v>
      </c>
      <c r="E7" s="10">
        <f>Tabla24[[#This Row],[Tiempo (ms)]]/60000</f>
        <v>0.53993333333333338</v>
      </c>
      <c r="F7" s="1" t="s">
        <v>30</v>
      </c>
      <c r="G7" s="1" t="s">
        <v>43</v>
      </c>
    </row>
    <row r="8" spans="1:7" x14ac:dyDescent="0.2">
      <c r="A8" t="s">
        <v>15</v>
      </c>
      <c r="B8" s="1">
        <v>10000</v>
      </c>
      <c r="C8" s="1">
        <v>27238</v>
      </c>
      <c r="D8" s="1">
        <v>65250</v>
      </c>
      <c r="E8" s="10">
        <f>Tabla24[[#This Row],[Tiempo (ms)]]/60000</f>
        <v>0.45396666666666668</v>
      </c>
      <c r="F8" s="1" t="s">
        <v>31</v>
      </c>
      <c r="G8" s="1" t="s">
        <v>43</v>
      </c>
    </row>
    <row r="9" spans="1:7" x14ac:dyDescent="0.2">
      <c r="A9" t="s">
        <v>15</v>
      </c>
      <c r="B9" s="1">
        <v>10000</v>
      </c>
      <c r="C9" s="1">
        <v>26223</v>
      </c>
      <c r="D9" s="1">
        <v>65250</v>
      </c>
      <c r="E9" s="10">
        <f>Tabla24[[#This Row],[Tiempo (ms)]]/60000</f>
        <v>0.43704999999999999</v>
      </c>
      <c r="F9" s="1" t="s">
        <v>31</v>
      </c>
      <c r="G9" s="1" t="s">
        <v>43</v>
      </c>
    </row>
    <row r="10" spans="1:7" x14ac:dyDescent="0.2">
      <c r="A10" t="s">
        <v>15</v>
      </c>
      <c r="B10" s="1">
        <v>10000</v>
      </c>
      <c r="C10" s="1">
        <v>26221</v>
      </c>
      <c r="D10" s="1">
        <v>65250</v>
      </c>
      <c r="E10" s="10">
        <f>Tabla24[[#This Row],[Tiempo (ms)]]/60000</f>
        <v>0.43701666666666666</v>
      </c>
      <c r="F10" s="1" t="s">
        <v>31</v>
      </c>
      <c r="G10" s="1" t="s">
        <v>43</v>
      </c>
    </row>
    <row r="11" spans="1:7" x14ac:dyDescent="0.2">
      <c r="A11" t="s">
        <v>12</v>
      </c>
      <c r="B11" s="1">
        <v>10000</v>
      </c>
      <c r="C11" s="1">
        <v>33041</v>
      </c>
      <c r="D11" s="1">
        <v>65250</v>
      </c>
      <c r="E11" s="10">
        <f>Tabla24[[#This Row],[Tiempo (ms)]]/60000</f>
        <v>0.5506833333333333</v>
      </c>
      <c r="F11" s="1" t="s">
        <v>24</v>
      </c>
      <c r="G11" s="1" t="s">
        <v>43</v>
      </c>
    </row>
    <row r="12" spans="1:7" x14ac:dyDescent="0.2">
      <c r="A12" t="s">
        <v>12</v>
      </c>
      <c r="B12" s="1">
        <v>10000</v>
      </c>
      <c r="C12" s="1">
        <v>33068</v>
      </c>
      <c r="D12" s="1">
        <v>65250</v>
      </c>
      <c r="E12" s="10">
        <f>Tabla24[[#This Row],[Tiempo (ms)]]/60000</f>
        <v>0.55113333333333336</v>
      </c>
      <c r="F12" s="1" t="s">
        <v>24</v>
      </c>
      <c r="G12" s="1" t="s">
        <v>43</v>
      </c>
    </row>
    <row r="13" spans="1:7" x14ac:dyDescent="0.2">
      <c r="A13" t="s">
        <v>12</v>
      </c>
      <c r="B13" s="1">
        <v>10000</v>
      </c>
      <c r="C13" s="1">
        <v>34848</v>
      </c>
      <c r="D13" s="1">
        <v>65250</v>
      </c>
      <c r="E13" s="10">
        <f>Tabla24[[#This Row],[Tiempo (ms)]]/60000</f>
        <v>0.58079999999999998</v>
      </c>
      <c r="F13" s="1" t="s">
        <v>24</v>
      </c>
      <c r="G13" s="1" t="s">
        <v>43</v>
      </c>
    </row>
    <row r="14" spans="1:7" x14ac:dyDescent="0.2">
      <c r="A14" t="s">
        <v>16</v>
      </c>
      <c r="B14" s="1">
        <v>10000</v>
      </c>
      <c r="C14" s="1">
        <v>25422</v>
      </c>
      <c r="D14" s="1">
        <v>65250</v>
      </c>
      <c r="E14" s="10">
        <f>Tabla24[[#This Row],[Tiempo (ms)]]/60000</f>
        <v>0.42370000000000002</v>
      </c>
      <c r="F14" s="1" t="s">
        <v>25</v>
      </c>
      <c r="G14" s="1" t="s">
        <v>43</v>
      </c>
    </row>
    <row r="15" spans="1:7" x14ac:dyDescent="0.2">
      <c r="A15" t="s">
        <v>16</v>
      </c>
      <c r="B15" s="1">
        <v>10000</v>
      </c>
      <c r="C15" s="1">
        <v>26401</v>
      </c>
      <c r="D15" s="1">
        <v>65250</v>
      </c>
      <c r="E15" s="10">
        <f>Tabla24[[#This Row],[Tiempo (ms)]]/60000</f>
        <v>0.44001666666666667</v>
      </c>
      <c r="F15" s="1" t="s">
        <v>25</v>
      </c>
      <c r="G15" s="1" t="s">
        <v>43</v>
      </c>
    </row>
    <row r="16" spans="1:7" x14ac:dyDescent="0.2">
      <c r="A16" t="s">
        <v>16</v>
      </c>
      <c r="B16" s="1">
        <v>10000</v>
      </c>
      <c r="C16" s="1">
        <v>28436</v>
      </c>
      <c r="D16" s="1">
        <v>65250</v>
      </c>
      <c r="E16" s="10">
        <f>Tabla24[[#This Row],[Tiempo (ms)]]/60000</f>
        <v>0.47393333333333332</v>
      </c>
      <c r="F16" s="1" t="s">
        <v>25</v>
      </c>
      <c r="G16" s="1" t="s">
        <v>43</v>
      </c>
    </row>
    <row r="17" spans="1:7" x14ac:dyDescent="0.2">
      <c r="A17" t="s">
        <v>17</v>
      </c>
      <c r="B17" s="1">
        <v>10000</v>
      </c>
      <c r="C17" s="1">
        <v>21142</v>
      </c>
      <c r="D17" s="1">
        <v>65250</v>
      </c>
      <c r="E17" s="10">
        <f>Tabla24[[#This Row],[Tiempo (ms)]]/60000</f>
        <v>0.35236666666666666</v>
      </c>
      <c r="F17" s="1" t="s">
        <v>26</v>
      </c>
      <c r="G17" s="1" t="s">
        <v>43</v>
      </c>
    </row>
    <row r="18" spans="1:7" x14ac:dyDescent="0.2">
      <c r="A18" t="s">
        <v>17</v>
      </c>
      <c r="B18" s="1">
        <v>10000</v>
      </c>
      <c r="C18" s="1">
        <v>21160</v>
      </c>
      <c r="D18" s="1">
        <v>65250</v>
      </c>
      <c r="E18" s="10">
        <f>Tabla24[[#This Row],[Tiempo (ms)]]/60000</f>
        <v>0.35266666666666668</v>
      </c>
      <c r="F18" s="1" t="s">
        <v>26</v>
      </c>
      <c r="G18" s="1" t="s">
        <v>43</v>
      </c>
    </row>
    <row r="19" spans="1:7" x14ac:dyDescent="0.2">
      <c r="A19" t="s">
        <v>17</v>
      </c>
      <c r="B19" s="1">
        <v>10000</v>
      </c>
      <c r="C19" s="1">
        <v>21192</v>
      </c>
      <c r="D19" s="1">
        <v>65250</v>
      </c>
      <c r="E19" s="10">
        <f>Tabla24[[#This Row],[Tiempo (ms)]]/60000</f>
        <v>0.35320000000000001</v>
      </c>
      <c r="F19" s="1" t="s">
        <v>26</v>
      </c>
      <c r="G19" s="1" t="s">
        <v>43</v>
      </c>
    </row>
    <row r="20" spans="1:7" x14ac:dyDescent="0.2">
      <c r="A20" t="s">
        <v>13</v>
      </c>
      <c r="B20" s="1">
        <v>10000</v>
      </c>
      <c r="C20" s="1">
        <v>32336</v>
      </c>
      <c r="D20" s="1">
        <v>65250</v>
      </c>
      <c r="E20" s="10">
        <f>Tabla24[[#This Row],[Tiempo (ms)]]/60000</f>
        <v>0.53893333333333338</v>
      </c>
      <c r="F20" s="1" t="s">
        <v>23</v>
      </c>
      <c r="G20" s="1" t="s">
        <v>43</v>
      </c>
    </row>
    <row r="21" spans="1:7" x14ac:dyDescent="0.2">
      <c r="A21" t="s">
        <v>13</v>
      </c>
      <c r="B21" s="1">
        <v>10000</v>
      </c>
      <c r="C21" s="1">
        <v>33123</v>
      </c>
      <c r="D21" s="1">
        <v>65250</v>
      </c>
      <c r="E21" s="10">
        <f>Tabla24[[#This Row],[Tiempo (ms)]]/60000</f>
        <v>0.55205000000000004</v>
      </c>
      <c r="F21" s="1" t="s">
        <v>23</v>
      </c>
      <c r="G21" s="1" t="s">
        <v>43</v>
      </c>
    </row>
    <row r="22" spans="1:7" x14ac:dyDescent="0.2">
      <c r="A22" t="s">
        <v>13</v>
      </c>
      <c r="B22" s="1">
        <v>10000</v>
      </c>
      <c r="C22" s="1">
        <v>33302</v>
      </c>
      <c r="D22" s="1">
        <v>65250</v>
      </c>
      <c r="E22" s="10">
        <f>Tabla24[[#This Row],[Tiempo (ms)]]/60000</f>
        <v>0.55503333333333338</v>
      </c>
      <c r="F22" s="1" t="s">
        <v>23</v>
      </c>
      <c r="G22" s="1" t="s">
        <v>43</v>
      </c>
    </row>
    <row r="23" spans="1:7" x14ac:dyDescent="0.2">
      <c r="A23" t="s">
        <v>18</v>
      </c>
      <c r="B23" s="1">
        <v>10000</v>
      </c>
      <c r="C23" s="1">
        <v>32753</v>
      </c>
      <c r="D23" s="1">
        <v>65250</v>
      </c>
      <c r="E23" s="10">
        <f>Tabla24[[#This Row],[Tiempo (ms)]]/60000</f>
        <v>0.54588333333333339</v>
      </c>
      <c r="F23" s="1" t="s">
        <v>27</v>
      </c>
      <c r="G23" s="1" t="s">
        <v>43</v>
      </c>
    </row>
    <row r="24" spans="1:7" x14ac:dyDescent="0.2">
      <c r="A24" t="s">
        <v>18</v>
      </c>
      <c r="B24" s="1">
        <v>10000</v>
      </c>
      <c r="C24" s="1">
        <v>32731</v>
      </c>
      <c r="D24" s="1">
        <v>65250</v>
      </c>
      <c r="E24" s="10">
        <f>Tabla24[[#This Row],[Tiempo (ms)]]/60000</f>
        <v>0.54551666666666665</v>
      </c>
      <c r="F24" s="1" t="s">
        <v>27</v>
      </c>
      <c r="G24" s="1" t="s">
        <v>43</v>
      </c>
    </row>
    <row r="25" spans="1:7" x14ac:dyDescent="0.2">
      <c r="A25" t="s">
        <v>18</v>
      </c>
      <c r="B25" s="1">
        <v>10000</v>
      </c>
      <c r="C25" s="1">
        <v>31834</v>
      </c>
      <c r="D25" s="1">
        <v>65250</v>
      </c>
      <c r="E25" s="10">
        <f>Tabla24[[#This Row],[Tiempo (ms)]]/60000</f>
        <v>0.53056666666666663</v>
      </c>
      <c r="F25" s="1" t="s">
        <v>27</v>
      </c>
      <c r="G25" s="1" t="s">
        <v>43</v>
      </c>
    </row>
    <row r="26" spans="1:7" x14ac:dyDescent="0.2">
      <c r="A26" t="s">
        <v>19</v>
      </c>
      <c r="B26" s="1">
        <v>10000</v>
      </c>
      <c r="C26" s="1">
        <v>27338</v>
      </c>
      <c r="D26" s="1">
        <v>65250</v>
      </c>
      <c r="E26" s="10">
        <f>Tabla24[[#This Row],[Tiempo (ms)]]/60000</f>
        <v>0.45563333333333333</v>
      </c>
      <c r="F26" s="1" t="s">
        <v>28</v>
      </c>
      <c r="G26" s="1" t="s">
        <v>43</v>
      </c>
    </row>
    <row r="27" spans="1:7" x14ac:dyDescent="0.2">
      <c r="A27" t="s">
        <v>19</v>
      </c>
      <c r="B27" s="1">
        <v>10000</v>
      </c>
      <c r="C27" s="1">
        <v>28414</v>
      </c>
      <c r="D27" s="1">
        <v>65250</v>
      </c>
      <c r="E27" s="10">
        <f>Tabla24[[#This Row],[Tiempo (ms)]]/60000</f>
        <v>0.47356666666666669</v>
      </c>
      <c r="F27" s="1" t="s">
        <v>28</v>
      </c>
      <c r="G27" s="1" t="s">
        <v>43</v>
      </c>
    </row>
    <row r="28" spans="1:7" x14ac:dyDescent="0.2">
      <c r="A28" t="s">
        <v>19</v>
      </c>
      <c r="B28" s="1">
        <v>10000</v>
      </c>
      <c r="C28" s="1">
        <v>27351</v>
      </c>
      <c r="D28" s="1">
        <v>65250</v>
      </c>
      <c r="E28" s="10">
        <f>Tabla24[[#This Row],[Tiempo (ms)]]/60000</f>
        <v>0.45584999999999998</v>
      </c>
      <c r="F28" s="1" t="s">
        <v>28</v>
      </c>
      <c r="G28" s="1" t="s">
        <v>43</v>
      </c>
    </row>
    <row r="29" spans="1:7" x14ac:dyDescent="0.2">
      <c r="A29" t="s">
        <v>11</v>
      </c>
      <c r="B29" s="1">
        <v>100000</v>
      </c>
      <c r="C29" s="1">
        <v>32121</v>
      </c>
      <c r="D29" s="1">
        <v>806009</v>
      </c>
      <c r="E29" s="10">
        <f>Tabla24[[#This Row],[Tiempo (ms)]]/60000</f>
        <v>0.53534999999999999</v>
      </c>
      <c r="F29" s="1" t="s">
        <v>29</v>
      </c>
      <c r="G29" s="1" t="s">
        <v>43</v>
      </c>
    </row>
    <row r="30" spans="1:7" x14ac:dyDescent="0.2">
      <c r="A30" t="s">
        <v>11</v>
      </c>
      <c r="B30" s="1">
        <v>100000</v>
      </c>
      <c r="C30" s="1">
        <v>31990</v>
      </c>
      <c r="D30" s="1">
        <v>806009</v>
      </c>
      <c r="E30" s="10">
        <f>Tabla24[[#This Row],[Tiempo (ms)]]/60000</f>
        <v>0.53316666666666668</v>
      </c>
      <c r="F30" s="1" t="s">
        <v>29</v>
      </c>
      <c r="G30" s="1" t="s">
        <v>43</v>
      </c>
    </row>
    <row r="31" spans="1:7" x14ac:dyDescent="0.2">
      <c r="A31" t="s">
        <v>11</v>
      </c>
      <c r="B31" s="1">
        <v>100000</v>
      </c>
      <c r="C31" s="1">
        <v>32030</v>
      </c>
      <c r="D31" s="1">
        <v>806009</v>
      </c>
      <c r="E31" s="10">
        <f>Tabla24[[#This Row],[Tiempo (ms)]]/60000</f>
        <v>0.53383333333333338</v>
      </c>
      <c r="F31" s="1" t="s">
        <v>29</v>
      </c>
      <c r="G31" s="1" t="s">
        <v>43</v>
      </c>
    </row>
    <row r="32" spans="1:7" x14ac:dyDescent="0.2">
      <c r="A32" t="s">
        <v>14</v>
      </c>
      <c r="B32" s="1">
        <v>100000</v>
      </c>
      <c r="C32" s="1">
        <v>32512</v>
      </c>
      <c r="D32" s="1">
        <v>806009</v>
      </c>
      <c r="E32" s="10">
        <f>Tabla24[[#This Row],[Tiempo (ms)]]/60000</f>
        <v>0.54186666666666672</v>
      </c>
      <c r="F32" s="1" t="s">
        <v>30</v>
      </c>
      <c r="G32" s="1" t="s">
        <v>43</v>
      </c>
    </row>
    <row r="33" spans="1:7" x14ac:dyDescent="0.2">
      <c r="A33" t="s">
        <v>14</v>
      </c>
      <c r="B33" s="1">
        <v>100000</v>
      </c>
      <c r="C33" s="1">
        <v>29435</v>
      </c>
      <c r="D33" s="1">
        <v>806009</v>
      </c>
      <c r="E33" s="10">
        <f>Tabla24[[#This Row],[Tiempo (ms)]]/60000</f>
        <v>0.49058333333333332</v>
      </c>
      <c r="F33" s="1" t="s">
        <v>30</v>
      </c>
      <c r="G33" s="1" t="s">
        <v>43</v>
      </c>
    </row>
    <row r="34" spans="1:7" x14ac:dyDescent="0.2">
      <c r="A34" t="s">
        <v>14</v>
      </c>
      <c r="B34" s="1">
        <v>100000</v>
      </c>
      <c r="C34" s="1">
        <v>33397</v>
      </c>
      <c r="D34" s="1">
        <v>806009</v>
      </c>
      <c r="E34" s="10">
        <f>Tabla24[[#This Row],[Tiempo (ms)]]/60000</f>
        <v>0.55661666666666665</v>
      </c>
      <c r="F34" s="1" t="s">
        <v>30</v>
      </c>
      <c r="G34" s="1" t="s">
        <v>43</v>
      </c>
    </row>
    <row r="35" spans="1:7" x14ac:dyDescent="0.2">
      <c r="A35" t="s">
        <v>15</v>
      </c>
      <c r="B35" s="1">
        <v>100000</v>
      </c>
      <c r="C35" s="1">
        <v>27257</v>
      </c>
      <c r="D35" s="1">
        <v>806009</v>
      </c>
      <c r="E35" s="10">
        <f>Tabla24[[#This Row],[Tiempo (ms)]]/60000</f>
        <v>0.45428333333333332</v>
      </c>
      <c r="F35" s="1" t="s">
        <v>31</v>
      </c>
      <c r="G35" s="1" t="s">
        <v>43</v>
      </c>
    </row>
    <row r="36" spans="1:7" x14ac:dyDescent="0.2">
      <c r="A36" t="s">
        <v>15</v>
      </c>
      <c r="B36" s="1">
        <v>100000</v>
      </c>
      <c r="C36" s="1">
        <v>26171</v>
      </c>
      <c r="D36" s="1">
        <v>806009</v>
      </c>
      <c r="E36" s="10">
        <f>Tabla24[[#This Row],[Tiempo (ms)]]/60000</f>
        <v>0.43618333333333331</v>
      </c>
      <c r="F36" s="1" t="s">
        <v>31</v>
      </c>
      <c r="G36" s="1" t="s">
        <v>43</v>
      </c>
    </row>
    <row r="37" spans="1:7" x14ac:dyDescent="0.2">
      <c r="A37" t="s">
        <v>15</v>
      </c>
      <c r="B37" s="1">
        <v>100000</v>
      </c>
      <c r="C37" s="1">
        <v>29211</v>
      </c>
      <c r="D37" s="1">
        <v>806009</v>
      </c>
      <c r="E37" s="10">
        <f>Tabla24[[#This Row],[Tiempo (ms)]]/60000</f>
        <v>0.48685</v>
      </c>
      <c r="F37" s="1" t="s">
        <v>31</v>
      </c>
      <c r="G37" s="1" t="s">
        <v>43</v>
      </c>
    </row>
    <row r="38" spans="1:7" x14ac:dyDescent="0.2">
      <c r="A38" t="s">
        <v>12</v>
      </c>
      <c r="B38" s="1">
        <v>100000</v>
      </c>
      <c r="C38" s="1">
        <v>35147</v>
      </c>
      <c r="D38" s="1">
        <v>806009</v>
      </c>
      <c r="E38" s="10">
        <f>Tabla24[[#This Row],[Tiempo (ms)]]/60000</f>
        <v>0.58578333333333332</v>
      </c>
      <c r="F38" s="1" t="s">
        <v>24</v>
      </c>
      <c r="G38" s="1" t="s">
        <v>43</v>
      </c>
    </row>
    <row r="39" spans="1:7" x14ac:dyDescent="0.2">
      <c r="A39" t="s">
        <v>12</v>
      </c>
      <c r="B39" s="1">
        <v>100000</v>
      </c>
      <c r="C39" s="1">
        <v>31982</v>
      </c>
      <c r="D39" s="1">
        <v>806009</v>
      </c>
      <c r="E39" s="10">
        <f>Tabla24[[#This Row],[Tiempo (ms)]]/60000</f>
        <v>0.53303333333333336</v>
      </c>
      <c r="F39" s="1" t="s">
        <v>24</v>
      </c>
      <c r="G39" s="1" t="s">
        <v>43</v>
      </c>
    </row>
    <row r="40" spans="1:7" x14ac:dyDescent="0.2">
      <c r="A40" t="s">
        <v>12</v>
      </c>
      <c r="B40" s="1">
        <v>100000</v>
      </c>
      <c r="C40" s="1">
        <v>33020</v>
      </c>
      <c r="D40" s="1">
        <v>806009</v>
      </c>
      <c r="E40" s="10">
        <f>Tabla24[[#This Row],[Tiempo (ms)]]/60000</f>
        <v>0.55033333333333334</v>
      </c>
      <c r="F40" s="1" t="s">
        <v>24</v>
      </c>
      <c r="G40" s="1" t="s">
        <v>43</v>
      </c>
    </row>
    <row r="41" spans="1:7" x14ac:dyDescent="0.2">
      <c r="A41" t="s">
        <v>16</v>
      </c>
      <c r="B41" s="1">
        <v>100000</v>
      </c>
      <c r="C41" s="1">
        <v>27399</v>
      </c>
      <c r="D41" s="1">
        <v>806009</v>
      </c>
      <c r="E41" s="10">
        <f>Tabla24[[#This Row],[Tiempo (ms)]]/60000</f>
        <v>0.45665</v>
      </c>
      <c r="F41" s="1" t="s">
        <v>25</v>
      </c>
      <c r="G41" s="1" t="s">
        <v>43</v>
      </c>
    </row>
    <row r="42" spans="1:7" x14ac:dyDescent="0.2">
      <c r="A42" t="s">
        <v>16</v>
      </c>
      <c r="B42" s="1">
        <v>100000</v>
      </c>
      <c r="C42" s="1">
        <v>27338</v>
      </c>
      <c r="D42" s="1">
        <v>806009</v>
      </c>
      <c r="E42" s="10">
        <f>Tabla24[[#This Row],[Tiempo (ms)]]/60000</f>
        <v>0.45563333333333333</v>
      </c>
      <c r="F42" s="1" t="s">
        <v>25</v>
      </c>
      <c r="G42" s="1" t="s">
        <v>43</v>
      </c>
    </row>
    <row r="43" spans="1:7" x14ac:dyDescent="0.2">
      <c r="A43" t="s">
        <v>16</v>
      </c>
      <c r="B43" s="1">
        <v>100000</v>
      </c>
      <c r="C43" s="1">
        <v>24329</v>
      </c>
      <c r="D43" s="1">
        <v>806009</v>
      </c>
      <c r="E43" s="10">
        <f>Tabla24[[#This Row],[Tiempo (ms)]]/60000</f>
        <v>0.40548333333333331</v>
      </c>
      <c r="F43" s="1" t="s">
        <v>25</v>
      </c>
      <c r="G43" s="1" t="s">
        <v>43</v>
      </c>
    </row>
    <row r="44" spans="1:7" x14ac:dyDescent="0.2">
      <c r="A44" t="s">
        <v>17</v>
      </c>
      <c r="B44" s="1">
        <v>100000</v>
      </c>
      <c r="C44" s="1">
        <v>22195</v>
      </c>
      <c r="D44" s="1">
        <v>806009</v>
      </c>
      <c r="E44" s="10">
        <f>Tabla24[[#This Row],[Tiempo (ms)]]/60000</f>
        <v>0.36991666666666667</v>
      </c>
      <c r="F44" s="1" t="s">
        <v>26</v>
      </c>
      <c r="G44" s="1" t="s">
        <v>43</v>
      </c>
    </row>
    <row r="45" spans="1:7" x14ac:dyDescent="0.2">
      <c r="A45" t="s">
        <v>17</v>
      </c>
      <c r="B45" s="1">
        <v>100000</v>
      </c>
      <c r="C45" s="1">
        <v>21268</v>
      </c>
      <c r="D45" s="1">
        <v>806009</v>
      </c>
      <c r="E45" s="10">
        <f>Tabla24[[#This Row],[Tiempo (ms)]]/60000</f>
        <v>0.35446666666666665</v>
      </c>
      <c r="F45" s="1" t="s">
        <v>26</v>
      </c>
      <c r="G45" s="1" t="s">
        <v>43</v>
      </c>
    </row>
    <row r="46" spans="1:7" x14ac:dyDescent="0.2">
      <c r="A46" t="s">
        <v>17</v>
      </c>
      <c r="B46" s="1">
        <v>100000</v>
      </c>
      <c r="C46" s="1">
        <v>22183</v>
      </c>
      <c r="D46" s="1">
        <v>806009</v>
      </c>
      <c r="E46" s="10">
        <f>Tabla24[[#This Row],[Tiempo (ms)]]/60000</f>
        <v>0.36971666666666669</v>
      </c>
      <c r="F46" s="1" t="s">
        <v>26</v>
      </c>
      <c r="G46" s="1" t="s">
        <v>43</v>
      </c>
    </row>
    <row r="47" spans="1:7" x14ac:dyDescent="0.2">
      <c r="A47" t="s">
        <v>13</v>
      </c>
      <c r="B47" s="1">
        <v>100000</v>
      </c>
      <c r="C47" s="1">
        <v>33701</v>
      </c>
      <c r="D47" s="1">
        <v>806009</v>
      </c>
      <c r="E47" s="10">
        <f>Tabla24[[#This Row],[Tiempo (ms)]]/60000</f>
        <v>0.56168333333333331</v>
      </c>
      <c r="F47" s="1" t="s">
        <v>23</v>
      </c>
      <c r="G47" s="1" t="s">
        <v>43</v>
      </c>
    </row>
    <row r="48" spans="1:7" x14ac:dyDescent="0.2">
      <c r="A48" t="s">
        <v>13</v>
      </c>
      <c r="B48" s="1">
        <v>100000</v>
      </c>
      <c r="C48" s="1">
        <v>32149</v>
      </c>
      <c r="D48" s="1">
        <v>806009</v>
      </c>
      <c r="E48" s="10">
        <f>Tabla24[[#This Row],[Tiempo (ms)]]/60000</f>
        <v>0.53581666666666672</v>
      </c>
      <c r="F48" s="1" t="s">
        <v>23</v>
      </c>
      <c r="G48" s="1" t="s">
        <v>43</v>
      </c>
    </row>
    <row r="49" spans="1:7" x14ac:dyDescent="0.2">
      <c r="A49" t="s">
        <v>13</v>
      </c>
      <c r="B49" s="1">
        <v>100000</v>
      </c>
      <c r="C49" s="1">
        <v>31993</v>
      </c>
      <c r="D49" s="1">
        <v>806009</v>
      </c>
      <c r="E49" s="10">
        <f>Tabla24[[#This Row],[Tiempo (ms)]]/60000</f>
        <v>0.53321666666666667</v>
      </c>
      <c r="F49" s="1" t="s">
        <v>23</v>
      </c>
      <c r="G49" s="1" t="s">
        <v>43</v>
      </c>
    </row>
    <row r="50" spans="1:7" x14ac:dyDescent="0.2">
      <c r="A50" t="s">
        <v>18</v>
      </c>
      <c r="B50" s="1">
        <v>100000</v>
      </c>
      <c r="C50" s="1">
        <v>33130</v>
      </c>
      <c r="D50" s="1">
        <v>806009</v>
      </c>
      <c r="E50" s="10">
        <f>Tabla24[[#This Row],[Tiempo (ms)]]/60000</f>
        <v>0.55216666666666669</v>
      </c>
      <c r="F50" s="1" t="s">
        <v>27</v>
      </c>
      <c r="G50" s="1" t="s">
        <v>43</v>
      </c>
    </row>
    <row r="51" spans="1:7" x14ac:dyDescent="0.2">
      <c r="A51" t="s">
        <v>18</v>
      </c>
      <c r="B51" s="1">
        <v>100000</v>
      </c>
      <c r="C51" s="1">
        <v>32867</v>
      </c>
      <c r="D51" s="1">
        <v>806009</v>
      </c>
      <c r="E51" s="10">
        <f>Tabla24[[#This Row],[Tiempo (ms)]]/60000</f>
        <v>0.54778333333333329</v>
      </c>
      <c r="F51" s="1" t="s">
        <v>27</v>
      </c>
      <c r="G51" s="1" t="s">
        <v>43</v>
      </c>
    </row>
    <row r="52" spans="1:7" x14ac:dyDescent="0.2">
      <c r="A52" t="s">
        <v>18</v>
      </c>
      <c r="B52" s="1">
        <v>100000</v>
      </c>
      <c r="C52" s="1">
        <v>32806</v>
      </c>
      <c r="D52" s="1">
        <v>806009</v>
      </c>
      <c r="E52" s="10">
        <f>Tabla24[[#This Row],[Tiempo (ms)]]/60000</f>
        <v>0.54676666666666662</v>
      </c>
      <c r="F52" s="1" t="s">
        <v>27</v>
      </c>
      <c r="G52" s="1" t="s">
        <v>43</v>
      </c>
    </row>
    <row r="53" spans="1:7" x14ac:dyDescent="0.2">
      <c r="A53" t="s">
        <v>19</v>
      </c>
      <c r="B53" s="1">
        <v>100000</v>
      </c>
      <c r="C53" s="1">
        <v>28265</v>
      </c>
      <c r="D53" s="1">
        <v>806009</v>
      </c>
      <c r="E53" s="10">
        <f>Tabla24[[#This Row],[Tiempo (ms)]]/60000</f>
        <v>0.47108333333333335</v>
      </c>
      <c r="F53" s="1" t="s">
        <v>28</v>
      </c>
      <c r="G53" s="1" t="s">
        <v>43</v>
      </c>
    </row>
    <row r="54" spans="1:7" x14ac:dyDescent="0.2">
      <c r="A54" t="s">
        <v>19</v>
      </c>
      <c r="B54" s="1">
        <v>100000</v>
      </c>
      <c r="C54" s="1">
        <v>28243</v>
      </c>
      <c r="D54" s="1">
        <v>806009</v>
      </c>
      <c r="E54" s="10">
        <f>Tabla24[[#This Row],[Tiempo (ms)]]/60000</f>
        <v>0.47071666666666667</v>
      </c>
      <c r="F54" s="1" t="s">
        <v>28</v>
      </c>
      <c r="G54" s="1" t="s">
        <v>43</v>
      </c>
    </row>
    <row r="55" spans="1:7" x14ac:dyDescent="0.2">
      <c r="A55" t="s">
        <v>19</v>
      </c>
      <c r="B55" s="1">
        <v>100000</v>
      </c>
      <c r="C55" s="1">
        <v>27281</v>
      </c>
      <c r="D55" s="1">
        <v>806009</v>
      </c>
      <c r="E55" s="10">
        <f>Tabla24[[#This Row],[Tiempo (ms)]]/60000</f>
        <v>0.45468333333333333</v>
      </c>
      <c r="F55" s="1" t="s">
        <v>28</v>
      </c>
      <c r="G55" s="1" t="s">
        <v>43</v>
      </c>
    </row>
    <row r="56" spans="1:7" x14ac:dyDescent="0.2">
      <c r="A56" t="s">
        <v>11</v>
      </c>
      <c r="B56" s="1">
        <v>1000000</v>
      </c>
      <c r="C56" s="1">
        <v>40074</v>
      </c>
      <c r="D56" s="1">
        <v>9595150</v>
      </c>
      <c r="E56" s="10">
        <f>Tabla24[[#This Row],[Tiempo (ms)]]/60000</f>
        <v>0.66790000000000005</v>
      </c>
      <c r="F56" s="1" t="s">
        <v>29</v>
      </c>
      <c r="G56" s="1" t="s">
        <v>43</v>
      </c>
    </row>
    <row r="57" spans="1:7" x14ac:dyDescent="0.2">
      <c r="A57" t="s">
        <v>11</v>
      </c>
      <c r="B57" s="1">
        <v>1000000</v>
      </c>
      <c r="C57" s="1">
        <v>42036</v>
      </c>
      <c r="D57" s="1">
        <v>9595150</v>
      </c>
      <c r="E57" s="10">
        <f>Tabla24[[#This Row],[Tiempo (ms)]]/60000</f>
        <v>0.7006</v>
      </c>
      <c r="F57" s="1" t="s">
        <v>29</v>
      </c>
      <c r="G57" s="1" t="s">
        <v>43</v>
      </c>
    </row>
    <row r="58" spans="1:7" x14ac:dyDescent="0.2">
      <c r="A58" t="s">
        <v>11</v>
      </c>
      <c r="B58" s="1">
        <v>1000000</v>
      </c>
      <c r="C58" s="1">
        <v>39978</v>
      </c>
      <c r="D58" s="1">
        <v>9595150</v>
      </c>
      <c r="E58" s="10">
        <f>Tabla24[[#This Row],[Tiempo (ms)]]/60000</f>
        <v>0.6663</v>
      </c>
      <c r="F58" s="1" t="s">
        <v>29</v>
      </c>
      <c r="G58" s="1" t="s">
        <v>43</v>
      </c>
    </row>
    <row r="59" spans="1:7" x14ac:dyDescent="0.2">
      <c r="A59" t="s">
        <v>14</v>
      </c>
      <c r="B59" s="1">
        <v>1000000</v>
      </c>
      <c r="C59" s="1">
        <v>36581</v>
      </c>
      <c r="D59" s="1">
        <v>9595150</v>
      </c>
      <c r="E59" s="10">
        <f>Tabla24[[#This Row],[Tiempo (ms)]]/60000</f>
        <v>0.60968333333333335</v>
      </c>
      <c r="F59" s="1" t="s">
        <v>30</v>
      </c>
      <c r="G59" s="1" t="s">
        <v>43</v>
      </c>
    </row>
    <row r="60" spans="1:7" x14ac:dyDescent="0.2">
      <c r="A60" t="s">
        <v>14</v>
      </c>
      <c r="B60" s="1">
        <v>1000000</v>
      </c>
      <c r="C60" s="1">
        <v>36651</v>
      </c>
      <c r="D60" s="1">
        <v>9595150</v>
      </c>
      <c r="E60" s="10">
        <f>Tabla24[[#This Row],[Tiempo (ms)]]/60000</f>
        <v>0.61085</v>
      </c>
      <c r="F60" s="1" t="s">
        <v>30</v>
      </c>
      <c r="G60" s="1" t="s">
        <v>43</v>
      </c>
    </row>
    <row r="61" spans="1:7" x14ac:dyDescent="0.2">
      <c r="A61" t="s">
        <v>14</v>
      </c>
      <c r="B61" s="1">
        <v>1000000</v>
      </c>
      <c r="C61" s="1">
        <v>41461</v>
      </c>
      <c r="D61" s="1">
        <v>9595150</v>
      </c>
      <c r="E61" s="10">
        <f>Tabla24[[#This Row],[Tiempo (ms)]]/60000</f>
        <v>0.69101666666666661</v>
      </c>
      <c r="F61" s="1" t="s">
        <v>30</v>
      </c>
      <c r="G61" s="1" t="s">
        <v>43</v>
      </c>
    </row>
    <row r="62" spans="1:7" x14ac:dyDescent="0.2">
      <c r="A62" t="s">
        <v>15</v>
      </c>
      <c r="B62" s="1">
        <v>1000000</v>
      </c>
      <c r="C62" s="1">
        <v>31213</v>
      </c>
      <c r="D62" s="1">
        <v>9595150</v>
      </c>
      <c r="E62" s="10">
        <f>Tabla24[[#This Row],[Tiempo (ms)]]/60000</f>
        <v>0.52021666666666666</v>
      </c>
      <c r="F62" s="1" t="s">
        <v>31</v>
      </c>
      <c r="G62" s="1" t="s">
        <v>43</v>
      </c>
    </row>
    <row r="63" spans="1:7" x14ac:dyDescent="0.2">
      <c r="A63" t="s">
        <v>15</v>
      </c>
      <c r="B63" s="1">
        <v>1000000</v>
      </c>
      <c r="C63" s="1">
        <v>32204</v>
      </c>
      <c r="D63" s="1">
        <v>9595150</v>
      </c>
      <c r="E63" s="10">
        <f>Tabla24[[#This Row],[Tiempo (ms)]]/60000</f>
        <v>0.53673333333333328</v>
      </c>
      <c r="F63" s="1" t="s">
        <v>31</v>
      </c>
      <c r="G63" s="1" t="s">
        <v>43</v>
      </c>
    </row>
    <row r="64" spans="1:7" x14ac:dyDescent="0.2">
      <c r="A64" t="s">
        <v>15</v>
      </c>
      <c r="B64" s="1">
        <v>1000000</v>
      </c>
      <c r="C64" s="1">
        <v>31403</v>
      </c>
      <c r="D64" s="1">
        <v>9595150</v>
      </c>
      <c r="E64" s="10">
        <f>Tabla24[[#This Row],[Tiempo (ms)]]/60000</f>
        <v>0.52338333333333331</v>
      </c>
      <c r="F64" s="1" t="s">
        <v>31</v>
      </c>
      <c r="G64" s="1" t="s">
        <v>43</v>
      </c>
    </row>
    <row r="65" spans="1:7" x14ac:dyDescent="0.2">
      <c r="A65" t="s">
        <v>12</v>
      </c>
      <c r="B65" s="1">
        <v>1000000</v>
      </c>
      <c r="C65" s="1">
        <v>37240</v>
      </c>
      <c r="D65" s="1">
        <v>9595150</v>
      </c>
      <c r="E65" s="10">
        <f>Tabla24[[#This Row],[Tiempo (ms)]]/60000</f>
        <v>0.6206666666666667</v>
      </c>
      <c r="F65" s="1" t="s">
        <v>24</v>
      </c>
      <c r="G65" s="1" t="s">
        <v>43</v>
      </c>
    </row>
    <row r="66" spans="1:7" x14ac:dyDescent="0.2">
      <c r="A66" t="s">
        <v>12</v>
      </c>
      <c r="B66" s="1">
        <v>1000000</v>
      </c>
      <c r="C66" s="1">
        <v>40769</v>
      </c>
      <c r="D66" s="1">
        <v>9595150</v>
      </c>
      <c r="E66" s="10">
        <f>Tabla24[[#This Row],[Tiempo (ms)]]/60000</f>
        <v>0.67948333333333333</v>
      </c>
      <c r="F66" s="1" t="s">
        <v>24</v>
      </c>
      <c r="G66" s="1" t="s">
        <v>43</v>
      </c>
    </row>
    <row r="67" spans="1:7" x14ac:dyDescent="0.2">
      <c r="A67" t="s">
        <v>12</v>
      </c>
      <c r="B67" s="1">
        <v>1000000</v>
      </c>
      <c r="C67" s="1">
        <v>38811</v>
      </c>
      <c r="D67" s="1">
        <v>9595150</v>
      </c>
      <c r="E67" s="10">
        <f>Tabla24[[#This Row],[Tiempo (ms)]]/60000</f>
        <v>0.64685000000000004</v>
      </c>
      <c r="F67" s="1" t="s">
        <v>24</v>
      </c>
      <c r="G67" s="1" t="s">
        <v>43</v>
      </c>
    </row>
    <row r="68" spans="1:7" x14ac:dyDescent="0.2">
      <c r="A68" t="s">
        <v>16</v>
      </c>
      <c r="B68" s="1">
        <v>1000000</v>
      </c>
      <c r="C68" s="1">
        <v>30328</v>
      </c>
      <c r="D68" s="1">
        <v>9595150</v>
      </c>
      <c r="E68" s="10">
        <f>Tabla24[[#This Row],[Tiempo (ms)]]/60000</f>
        <v>0.50546666666666662</v>
      </c>
      <c r="F68" s="1" t="s">
        <v>25</v>
      </c>
      <c r="G68" s="1" t="s">
        <v>43</v>
      </c>
    </row>
    <row r="69" spans="1:7" x14ac:dyDescent="0.2">
      <c r="A69" t="s">
        <v>16</v>
      </c>
      <c r="B69" s="1">
        <v>1000000</v>
      </c>
      <c r="C69" s="1">
        <v>31342</v>
      </c>
      <c r="D69" s="1">
        <v>9595150</v>
      </c>
      <c r="E69" s="10">
        <f>Tabla24[[#This Row],[Tiempo (ms)]]/60000</f>
        <v>0.52236666666666665</v>
      </c>
      <c r="F69" s="1" t="s">
        <v>25</v>
      </c>
      <c r="G69" s="1" t="s">
        <v>43</v>
      </c>
    </row>
    <row r="70" spans="1:7" x14ac:dyDescent="0.2">
      <c r="A70" t="s">
        <v>16</v>
      </c>
      <c r="B70" s="1">
        <v>1000000</v>
      </c>
      <c r="C70" s="1">
        <v>32605</v>
      </c>
      <c r="D70" s="1">
        <v>9595150</v>
      </c>
      <c r="E70" s="10">
        <f>Tabla24[[#This Row],[Tiempo (ms)]]/60000</f>
        <v>0.54341666666666666</v>
      </c>
      <c r="F70" s="1" t="s">
        <v>25</v>
      </c>
      <c r="G70" s="1" t="s">
        <v>43</v>
      </c>
    </row>
    <row r="71" spans="1:7" x14ac:dyDescent="0.2">
      <c r="A71" t="s">
        <v>17</v>
      </c>
      <c r="B71" s="1">
        <v>1000000</v>
      </c>
      <c r="C71" s="1">
        <v>23196</v>
      </c>
      <c r="D71" s="1">
        <v>9595150</v>
      </c>
      <c r="E71" s="10">
        <f>Tabla24[[#This Row],[Tiempo (ms)]]/60000</f>
        <v>0.3866</v>
      </c>
      <c r="F71" s="1" t="s">
        <v>26</v>
      </c>
      <c r="G71" s="1" t="s">
        <v>43</v>
      </c>
    </row>
    <row r="72" spans="1:7" x14ac:dyDescent="0.2">
      <c r="A72" t="s">
        <v>17</v>
      </c>
      <c r="B72" s="1">
        <v>1000000</v>
      </c>
      <c r="C72" s="1">
        <v>30768</v>
      </c>
      <c r="D72" s="1">
        <v>9595150</v>
      </c>
      <c r="E72" s="10">
        <f>Tabla24[[#This Row],[Tiempo (ms)]]/60000</f>
        <v>0.51280000000000003</v>
      </c>
      <c r="F72" s="1" t="s">
        <v>26</v>
      </c>
      <c r="G72" s="1" t="s">
        <v>43</v>
      </c>
    </row>
    <row r="73" spans="1:7" x14ac:dyDescent="0.2">
      <c r="A73" t="s">
        <v>17</v>
      </c>
      <c r="B73" s="1">
        <v>1000000</v>
      </c>
      <c r="C73" s="1">
        <v>23163</v>
      </c>
      <c r="D73" s="1">
        <v>9595150</v>
      </c>
      <c r="E73" s="10">
        <f>Tabla24[[#This Row],[Tiempo (ms)]]/60000</f>
        <v>0.38605</v>
      </c>
      <c r="F73" s="1" t="s">
        <v>26</v>
      </c>
      <c r="G73" s="1" t="s">
        <v>43</v>
      </c>
    </row>
    <row r="74" spans="1:7" x14ac:dyDescent="0.2">
      <c r="A74" t="s">
        <v>13</v>
      </c>
      <c r="B74" s="1">
        <v>1000000</v>
      </c>
      <c r="C74" s="1">
        <v>35440</v>
      </c>
      <c r="D74" s="1">
        <v>9595150</v>
      </c>
      <c r="E74" s="10">
        <f>Tabla24[[#This Row],[Tiempo (ms)]]/60000</f>
        <v>0.59066666666666667</v>
      </c>
      <c r="F74" s="1" t="s">
        <v>23</v>
      </c>
      <c r="G74" s="1" t="s">
        <v>43</v>
      </c>
    </row>
    <row r="75" spans="1:7" x14ac:dyDescent="0.2">
      <c r="A75" t="s">
        <v>13</v>
      </c>
      <c r="B75" s="1">
        <v>1000000</v>
      </c>
      <c r="C75" s="1">
        <v>37082</v>
      </c>
      <c r="D75" s="1">
        <v>9595150</v>
      </c>
      <c r="E75" s="10">
        <f>Tabla24[[#This Row],[Tiempo (ms)]]/60000</f>
        <v>0.61803333333333332</v>
      </c>
      <c r="F75" s="1" t="s">
        <v>23</v>
      </c>
      <c r="G75" s="1" t="s">
        <v>43</v>
      </c>
    </row>
    <row r="76" spans="1:7" x14ac:dyDescent="0.2">
      <c r="A76" t="s">
        <v>13</v>
      </c>
      <c r="B76" s="1">
        <v>1000000</v>
      </c>
      <c r="C76" s="1">
        <v>33947</v>
      </c>
      <c r="D76" s="1">
        <v>9595150</v>
      </c>
      <c r="E76" s="10">
        <f>Tabla24[[#This Row],[Tiempo (ms)]]/60000</f>
        <v>0.5657833333333333</v>
      </c>
      <c r="F76" s="1" t="s">
        <v>23</v>
      </c>
      <c r="G76" s="1" t="s">
        <v>43</v>
      </c>
    </row>
    <row r="77" spans="1:7" x14ac:dyDescent="0.2">
      <c r="A77" t="s">
        <v>18</v>
      </c>
      <c r="B77" s="1">
        <v>1000000</v>
      </c>
      <c r="C77" s="1">
        <v>34661</v>
      </c>
      <c r="D77" s="1">
        <v>9595150</v>
      </c>
      <c r="E77" s="10">
        <f>Tabla24[[#This Row],[Tiempo (ms)]]/60000</f>
        <v>0.57768333333333333</v>
      </c>
      <c r="F77" s="1" t="s">
        <v>27</v>
      </c>
      <c r="G77" s="1" t="s">
        <v>43</v>
      </c>
    </row>
    <row r="78" spans="1:7" x14ac:dyDescent="0.2">
      <c r="A78" t="s">
        <v>18</v>
      </c>
      <c r="B78" s="1">
        <v>1000000</v>
      </c>
      <c r="C78" s="1">
        <v>35775</v>
      </c>
      <c r="D78" s="1">
        <v>9595150</v>
      </c>
      <c r="E78" s="10">
        <f>Tabla24[[#This Row],[Tiempo (ms)]]/60000</f>
        <v>0.59624999999999995</v>
      </c>
      <c r="F78" s="1" t="s">
        <v>27</v>
      </c>
      <c r="G78" s="1" t="s">
        <v>43</v>
      </c>
    </row>
    <row r="79" spans="1:7" x14ac:dyDescent="0.2">
      <c r="A79" t="s">
        <v>18</v>
      </c>
      <c r="B79" s="1">
        <v>1000000</v>
      </c>
      <c r="C79" s="1">
        <v>35907</v>
      </c>
      <c r="D79" s="1">
        <v>9595150</v>
      </c>
      <c r="E79" s="10">
        <f>Tabla24[[#This Row],[Tiempo (ms)]]/60000</f>
        <v>0.59845000000000004</v>
      </c>
      <c r="F79" s="1" t="s">
        <v>27</v>
      </c>
      <c r="G79" s="1" t="s">
        <v>43</v>
      </c>
    </row>
    <row r="80" spans="1:7" x14ac:dyDescent="0.2">
      <c r="A80" t="s">
        <v>19</v>
      </c>
      <c r="B80" s="1">
        <v>1000000</v>
      </c>
      <c r="C80" s="1">
        <v>33424</v>
      </c>
      <c r="D80" s="1">
        <v>9595150</v>
      </c>
      <c r="E80" s="10">
        <f>Tabla24[[#This Row],[Tiempo (ms)]]/60000</f>
        <v>0.55706666666666671</v>
      </c>
      <c r="F80" s="1" t="s">
        <v>28</v>
      </c>
      <c r="G80" s="1" t="s">
        <v>43</v>
      </c>
    </row>
    <row r="81" spans="1:7" x14ac:dyDescent="0.2">
      <c r="A81" t="s">
        <v>19</v>
      </c>
      <c r="B81" s="1">
        <v>1000000</v>
      </c>
      <c r="C81" s="1">
        <v>32284</v>
      </c>
      <c r="D81" s="1">
        <v>9595150</v>
      </c>
      <c r="E81" s="10">
        <f>Tabla24[[#This Row],[Tiempo (ms)]]/60000</f>
        <v>0.53806666666666669</v>
      </c>
      <c r="F81" s="1" t="s">
        <v>28</v>
      </c>
      <c r="G81" s="1" t="s">
        <v>43</v>
      </c>
    </row>
    <row r="82" spans="1:7" x14ac:dyDescent="0.2">
      <c r="A82" t="s">
        <v>19</v>
      </c>
      <c r="B82" s="1">
        <v>1000000</v>
      </c>
      <c r="C82" s="1">
        <v>29249</v>
      </c>
      <c r="D82" s="1">
        <v>9595150</v>
      </c>
      <c r="E82" s="10">
        <f>Tabla24[[#This Row],[Tiempo (ms)]]/60000</f>
        <v>0.48748333333333332</v>
      </c>
      <c r="F82" s="1" t="s">
        <v>28</v>
      </c>
      <c r="G82" s="1" t="s">
        <v>43</v>
      </c>
    </row>
    <row r="83" spans="1:7" x14ac:dyDescent="0.2">
      <c r="A83" t="s">
        <v>11</v>
      </c>
      <c r="B83" s="1">
        <v>10000000</v>
      </c>
      <c r="C83" s="1">
        <v>127363</v>
      </c>
      <c r="D83" s="1">
        <v>111302071</v>
      </c>
      <c r="E83" s="10">
        <f>Tabla24[[#This Row],[Tiempo (ms)]]/60000</f>
        <v>2.1227166666666668</v>
      </c>
      <c r="F83" s="1" t="s">
        <v>29</v>
      </c>
      <c r="G83" s="1" t="s">
        <v>43</v>
      </c>
    </row>
    <row r="84" spans="1:7" x14ac:dyDescent="0.2">
      <c r="A84" t="s">
        <v>11</v>
      </c>
      <c r="B84" s="1">
        <v>10000000</v>
      </c>
      <c r="C84" s="1">
        <v>129410</v>
      </c>
      <c r="D84" s="1">
        <v>111302071</v>
      </c>
      <c r="E84" s="10">
        <f>Tabla24[[#This Row],[Tiempo (ms)]]/60000</f>
        <v>2.1568333333333332</v>
      </c>
      <c r="F84" s="1" t="s">
        <v>29</v>
      </c>
      <c r="G84" s="1" t="s">
        <v>43</v>
      </c>
    </row>
    <row r="85" spans="1:7" x14ac:dyDescent="0.2">
      <c r="A85" t="s">
        <v>11</v>
      </c>
      <c r="B85" s="1">
        <v>10000000</v>
      </c>
      <c r="C85" s="1">
        <v>129399</v>
      </c>
      <c r="D85" s="1">
        <v>111302071</v>
      </c>
      <c r="E85" s="10">
        <f>Tabla24[[#This Row],[Tiempo (ms)]]/60000</f>
        <v>2.15665</v>
      </c>
      <c r="F85" s="1" t="s">
        <v>29</v>
      </c>
      <c r="G85" s="1" t="s">
        <v>43</v>
      </c>
    </row>
    <row r="86" spans="1:7" x14ac:dyDescent="0.2">
      <c r="A86" t="s">
        <v>14</v>
      </c>
      <c r="B86" s="1">
        <v>10000000</v>
      </c>
      <c r="C86" s="1">
        <v>118704</v>
      </c>
      <c r="D86" s="1">
        <v>111302071</v>
      </c>
      <c r="E86" s="10">
        <f>Tabla24[[#This Row],[Tiempo (ms)]]/60000</f>
        <v>1.9783999999999999</v>
      </c>
      <c r="F86" s="1" t="s">
        <v>30</v>
      </c>
      <c r="G86" s="1" t="s">
        <v>43</v>
      </c>
    </row>
    <row r="87" spans="1:7" x14ac:dyDescent="0.2">
      <c r="A87" t="s">
        <v>14</v>
      </c>
      <c r="B87" s="1">
        <v>10000000</v>
      </c>
      <c r="C87" s="1">
        <v>117708</v>
      </c>
      <c r="D87" s="1">
        <v>111302071</v>
      </c>
      <c r="E87" s="10">
        <f>Tabla24[[#This Row],[Tiempo (ms)]]/60000</f>
        <v>1.9618</v>
      </c>
      <c r="F87" s="1" t="s">
        <v>30</v>
      </c>
      <c r="G87" s="1" t="s">
        <v>43</v>
      </c>
    </row>
    <row r="88" spans="1:7" x14ac:dyDescent="0.2">
      <c r="A88" t="s">
        <v>14</v>
      </c>
      <c r="B88" s="1">
        <v>10000000</v>
      </c>
      <c r="C88" s="1">
        <v>117653</v>
      </c>
      <c r="D88" s="1">
        <v>111302071</v>
      </c>
      <c r="E88" s="10">
        <f>Tabla24[[#This Row],[Tiempo (ms)]]/60000</f>
        <v>1.9608833333333333</v>
      </c>
      <c r="F88" s="1" t="s">
        <v>30</v>
      </c>
      <c r="G88" s="1" t="s">
        <v>43</v>
      </c>
    </row>
    <row r="89" spans="1:7" x14ac:dyDescent="0.2">
      <c r="A89" t="s">
        <v>15</v>
      </c>
      <c r="B89" s="1">
        <v>10000000</v>
      </c>
      <c r="C89" s="1">
        <v>76668</v>
      </c>
      <c r="D89" s="1">
        <v>111302071</v>
      </c>
      <c r="E89" s="10">
        <f>Tabla24[[#This Row],[Tiempo (ms)]]/60000</f>
        <v>1.2778</v>
      </c>
      <c r="F89" s="1" t="s">
        <v>31</v>
      </c>
      <c r="G89" s="1" t="s">
        <v>43</v>
      </c>
    </row>
    <row r="90" spans="1:7" x14ac:dyDescent="0.2">
      <c r="A90" t="s">
        <v>15</v>
      </c>
      <c r="B90" s="1">
        <v>10000000</v>
      </c>
      <c r="C90" s="1">
        <v>73321</v>
      </c>
      <c r="D90" s="1">
        <v>111302071</v>
      </c>
      <c r="E90" s="10">
        <f>Tabla24[[#This Row],[Tiempo (ms)]]/60000</f>
        <v>1.2220166666666668</v>
      </c>
      <c r="F90" s="1" t="s">
        <v>31</v>
      </c>
      <c r="G90" s="1" t="s">
        <v>43</v>
      </c>
    </row>
    <row r="91" spans="1:7" x14ac:dyDescent="0.2">
      <c r="A91" t="s">
        <v>15</v>
      </c>
      <c r="B91" s="1">
        <v>10000000</v>
      </c>
      <c r="C91" s="1">
        <v>76371</v>
      </c>
      <c r="D91" s="1">
        <v>111302071</v>
      </c>
      <c r="E91" s="10">
        <f>Tabla24[[#This Row],[Tiempo (ms)]]/60000</f>
        <v>1.27285</v>
      </c>
      <c r="F91" s="1" t="s">
        <v>31</v>
      </c>
      <c r="G91" s="1" t="s">
        <v>43</v>
      </c>
    </row>
    <row r="92" spans="1:7" x14ac:dyDescent="0.2">
      <c r="A92" t="s">
        <v>12</v>
      </c>
      <c r="B92" s="1">
        <v>10000000</v>
      </c>
      <c r="C92" s="1">
        <v>82129</v>
      </c>
      <c r="D92" s="1">
        <v>111302071</v>
      </c>
      <c r="E92" s="10">
        <f>Tabla24[[#This Row],[Tiempo (ms)]]/60000</f>
        <v>1.3688166666666666</v>
      </c>
      <c r="F92" s="1" t="s">
        <v>24</v>
      </c>
      <c r="G92" s="1" t="s">
        <v>43</v>
      </c>
    </row>
    <row r="93" spans="1:7" x14ac:dyDescent="0.2">
      <c r="A93" t="s">
        <v>12</v>
      </c>
      <c r="B93" s="1">
        <v>10000000</v>
      </c>
      <c r="C93" s="1">
        <v>82123</v>
      </c>
      <c r="D93" s="1">
        <v>111302071</v>
      </c>
      <c r="E93" s="10">
        <f>Tabla24[[#This Row],[Tiempo (ms)]]/60000</f>
        <v>1.3687166666666666</v>
      </c>
      <c r="F93" s="1" t="s">
        <v>24</v>
      </c>
      <c r="G93" s="1" t="s">
        <v>43</v>
      </c>
    </row>
    <row r="94" spans="1:7" x14ac:dyDescent="0.2">
      <c r="A94" t="s">
        <v>12</v>
      </c>
      <c r="B94" s="1">
        <v>10000000</v>
      </c>
      <c r="C94" s="1">
        <v>82141</v>
      </c>
      <c r="D94" s="1">
        <v>111302071</v>
      </c>
      <c r="E94" s="10">
        <f>Tabla24[[#This Row],[Tiempo (ms)]]/60000</f>
        <v>1.3690166666666668</v>
      </c>
      <c r="F94" s="1" t="s">
        <v>24</v>
      </c>
      <c r="G94" s="1" t="s">
        <v>43</v>
      </c>
    </row>
    <row r="95" spans="1:7" x14ac:dyDescent="0.2">
      <c r="A95" t="s">
        <v>16</v>
      </c>
      <c r="B95" s="1">
        <v>10000000</v>
      </c>
      <c r="C95" s="1">
        <v>76930</v>
      </c>
      <c r="D95" s="1">
        <v>111302071</v>
      </c>
      <c r="E95" s="10">
        <f>Tabla24[[#This Row],[Tiempo (ms)]]/60000</f>
        <v>1.2821666666666667</v>
      </c>
      <c r="F95" s="1" t="s">
        <v>25</v>
      </c>
      <c r="G95" s="1" t="s">
        <v>43</v>
      </c>
    </row>
    <row r="96" spans="1:7" x14ac:dyDescent="0.2">
      <c r="A96" t="s">
        <v>16</v>
      </c>
      <c r="B96" s="1">
        <v>10000000</v>
      </c>
      <c r="C96" s="1">
        <v>71573</v>
      </c>
      <c r="D96" s="1">
        <v>111302071</v>
      </c>
      <c r="E96" s="10">
        <f>Tabla24[[#This Row],[Tiempo (ms)]]/60000</f>
        <v>1.1928833333333333</v>
      </c>
      <c r="F96" s="1" t="s">
        <v>25</v>
      </c>
      <c r="G96" s="1" t="s">
        <v>43</v>
      </c>
    </row>
    <row r="97" spans="1:8" x14ac:dyDescent="0.2">
      <c r="A97" t="s">
        <v>16</v>
      </c>
      <c r="B97" s="1">
        <v>10000000</v>
      </c>
      <c r="C97" s="1">
        <v>73534</v>
      </c>
      <c r="D97" s="1">
        <v>111302071</v>
      </c>
      <c r="E97" s="10">
        <f>Tabla24[[#This Row],[Tiempo (ms)]]/60000</f>
        <v>1.2255666666666667</v>
      </c>
      <c r="F97" s="1" t="s">
        <v>25</v>
      </c>
      <c r="G97" s="1" t="s">
        <v>43</v>
      </c>
    </row>
    <row r="98" spans="1:8" x14ac:dyDescent="0.2">
      <c r="A98" t="s">
        <v>17</v>
      </c>
      <c r="B98" s="1">
        <v>10000000</v>
      </c>
      <c r="C98" s="1">
        <v>46218</v>
      </c>
      <c r="D98" s="1">
        <v>111302071</v>
      </c>
      <c r="E98" s="10">
        <f>Tabla24[[#This Row],[Tiempo (ms)]]/60000</f>
        <v>0.77029999999999998</v>
      </c>
      <c r="F98" s="1" t="s">
        <v>26</v>
      </c>
      <c r="G98" s="1" t="s">
        <v>43</v>
      </c>
    </row>
    <row r="99" spans="1:8" x14ac:dyDescent="0.2">
      <c r="A99" t="s">
        <v>17</v>
      </c>
      <c r="B99" s="1">
        <v>10000000</v>
      </c>
      <c r="C99" s="1">
        <v>52276</v>
      </c>
      <c r="D99" s="1">
        <v>111302071</v>
      </c>
      <c r="E99" s="10">
        <f>Tabla24[[#This Row],[Tiempo (ms)]]/60000</f>
        <v>0.87126666666666663</v>
      </c>
      <c r="F99" s="1" t="s">
        <v>26</v>
      </c>
      <c r="G99" s="1" t="s">
        <v>43</v>
      </c>
    </row>
    <row r="100" spans="1:8" x14ac:dyDescent="0.2">
      <c r="A100" t="s">
        <v>17</v>
      </c>
      <c r="B100" s="1">
        <v>10000000</v>
      </c>
      <c r="C100" s="1">
        <v>46234</v>
      </c>
      <c r="D100" s="1">
        <v>111302071</v>
      </c>
      <c r="E100" s="10">
        <f>Tabla24[[#This Row],[Tiempo (ms)]]/60000</f>
        <v>0.77056666666666662</v>
      </c>
      <c r="F100" s="1" t="s">
        <v>26</v>
      </c>
      <c r="G100" s="1" t="s">
        <v>43</v>
      </c>
    </row>
    <row r="101" spans="1:8" x14ac:dyDescent="0.2">
      <c r="A101" t="s">
        <v>13</v>
      </c>
      <c r="B101" s="1">
        <v>10000000</v>
      </c>
      <c r="C101" s="1">
        <v>58055</v>
      </c>
      <c r="D101" s="1">
        <v>111302071</v>
      </c>
      <c r="E101" s="10">
        <f>Tabla24[[#This Row],[Tiempo (ms)]]/60000</f>
        <v>0.96758333333333335</v>
      </c>
      <c r="F101" s="1" t="s">
        <v>23</v>
      </c>
      <c r="G101" s="1" t="s">
        <v>43</v>
      </c>
    </row>
    <row r="102" spans="1:8" x14ac:dyDescent="0.2">
      <c r="A102" t="s">
        <v>13</v>
      </c>
      <c r="B102" s="1">
        <v>10000000</v>
      </c>
      <c r="C102" s="1">
        <v>58425</v>
      </c>
      <c r="D102" s="1">
        <v>111302071</v>
      </c>
      <c r="E102" s="10">
        <f>Tabla24[[#This Row],[Tiempo (ms)]]/60000</f>
        <v>0.97375</v>
      </c>
      <c r="F102" s="1" t="s">
        <v>23</v>
      </c>
      <c r="G102" s="1" t="s">
        <v>43</v>
      </c>
    </row>
    <row r="103" spans="1:8" x14ac:dyDescent="0.2">
      <c r="A103" t="s">
        <v>13</v>
      </c>
      <c r="B103" s="1">
        <v>10000000</v>
      </c>
      <c r="C103" s="1">
        <v>55232</v>
      </c>
      <c r="D103" s="1">
        <v>111302071</v>
      </c>
      <c r="E103" s="10">
        <f>Tabla24[[#This Row],[Tiempo (ms)]]/60000</f>
        <v>0.92053333333333331</v>
      </c>
      <c r="F103" s="1" t="s">
        <v>23</v>
      </c>
      <c r="G103" s="1" t="s">
        <v>43</v>
      </c>
    </row>
    <row r="104" spans="1:8" x14ac:dyDescent="0.2">
      <c r="A104" t="s">
        <v>18</v>
      </c>
      <c r="B104" s="1">
        <v>10000000</v>
      </c>
      <c r="C104" s="1">
        <v>52743</v>
      </c>
      <c r="D104" s="1">
        <v>111302071</v>
      </c>
      <c r="E104" s="10">
        <f>Tabla24[[#This Row],[Tiempo (ms)]]/60000</f>
        <v>0.87905</v>
      </c>
      <c r="F104" s="1" t="s">
        <v>27</v>
      </c>
      <c r="G104" s="1" t="s">
        <v>43</v>
      </c>
    </row>
    <row r="105" spans="1:8" x14ac:dyDescent="0.2">
      <c r="A105" t="s">
        <v>18</v>
      </c>
      <c r="B105" s="1">
        <v>10000000</v>
      </c>
      <c r="C105" s="1">
        <v>54658</v>
      </c>
      <c r="D105" s="1">
        <v>111302071</v>
      </c>
      <c r="E105" s="10">
        <f>Tabla24[[#This Row],[Tiempo (ms)]]/60000</f>
        <v>0.9109666666666667</v>
      </c>
      <c r="F105" s="1" t="s">
        <v>27</v>
      </c>
      <c r="G105" s="1" t="s">
        <v>43</v>
      </c>
    </row>
    <row r="106" spans="1:8" x14ac:dyDescent="0.2">
      <c r="A106" t="s">
        <v>18</v>
      </c>
      <c r="B106" s="1">
        <v>10000000</v>
      </c>
      <c r="C106" s="1">
        <v>52921</v>
      </c>
      <c r="D106" s="1">
        <v>111302071</v>
      </c>
      <c r="E106" s="10">
        <f>Tabla24[[#This Row],[Tiempo (ms)]]/60000</f>
        <v>0.88201666666666667</v>
      </c>
      <c r="F106" s="1" t="s">
        <v>27</v>
      </c>
      <c r="G106" s="1" t="s">
        <v>43</v>
      </c>
    </row>
    <row r="107" spans="1:8" x14ac:dyDescent="0.2">
      <c r="A107" t="s">
        <v>19</v>
      </c>
      <c r="B107" s="1">
        <v>10000000</v>
      </c>
      <c r="C107" s="1">
        <v>41356</v>
      </c>
      <c r="D107" s="1">
        <v>111302071</v>
      </c>
      <c r="E107" s="10">
        <f>Tabla24[[#This Row],[Tiempo (ms)]]/60000</f>
        <v>0.68926666666666669</v>
      </c>
      <c r="F107" s="1" t="s">
        <v>28</v>
      </c>
      <c r="G107" s="1" t="s">
        <v>43</v>
      </c>
    </row>
    <row r="108" spans="1:8" x14ac:dyDescent="0.2">
      <c r="A108" t="s">
        <v>19</v>
      </c>
      <c r="B108" s="1">
        <v>10000000</v>
      </c>
      <c r="C108" s="1">
        <v>41270</v>
      </c>
      <c r="D108" s="1">
        <v>111302071</v>
      </c>
      <c r="E108" s="10">
        <f>Tabla24[[#This Row],[Tiempo (ms)]]/60000</f>
        <v>0.6878333333333333</v>
      </c>
      <c r="F108" s="1" t="s">
        <v>28</v>
      </c>
      <c r="G108" s="1" t="s">
        <v>43</v>
      </c>
    </row>
    <row r="109" spans="1:8" x14ac:dyDescent="0.2">
      <c r="A109" t="s">
        <v>19</v>
      </c>
      <c r="B109" s="1">
        <v>10000000</v>
      </c>
      <c r="C109" s="1">
        <v>40301</v>
      </c>
      <c r="D109" s="1">
        <v>111302071</v>
      </c>
      <c r="E109" s="10">
        <f>Tabla24[[#This Row],[Tiempo (ms)]]/60000</f>
        <v>0.6716833333333333</v>
      </c>
      <c r="F109" s="1" t="s">
        <v>28</v>
      </c>
      <c r="G109" s="1" t="s">
        <v>43</v>
      </c>
    </row>
    <row r="110" spans="1:8" x14ac:dyDescent="0.2">
      <c r="A110" t="s">
        <v>11</v>
      </c>
      <c r="B110" s="1">
        <v>100000000</v>
      </c>
      <c r="C110" s="1">
        <v>1118157</v>
      </c>
      <c r="D110" s="1">
        <v>1266526382</v>
      </c>
      <c r="E110" s="10">
        <f>Tabla24[[#This Row],[Tiempo (ms)]]/60000</f>
        <v>18.635950000000001</v>
      </c>
      <c r="F110" s="1" t="s">
        <v>29</v>
      </c>
      <c r="G110" s="1" t="s">
        <v>43</v>
      </c>
    </row>
    <row r="111" spans="1:8" x14ac:dyDescent="0.2">
      <c r="A111" t="s">
        <v>11</v>
      </c>
      <c r="B111" s="1">
        <v>100000000</v>
      </c>
      <c r="C111" s="1">
        <v>1206240</v>
      </c>
      <c r="D111" s="1">
        <v>1266526382</v>
      </c>
      <c r="E111" s="10">
        <f>Tabla24[[#This Row],[Tiempo (ms)]]/60000</f>
        <v>20.103999999999999</v>
      </c>
      <c r="F111" s="1" t="s">
        <v>29</v>
      </c>
      <c r="G111" s="1" t="s">
        <v>43</v>
      </c>
      <c r="H111" s="6">
        <f>(C110*20)/60000/60</f>
        <v>6.2119833333333334</v>
      </c>
    </row>
    <row r="112" spans="1:8" x14ac:dyDescent="0.2">
      <c r="A112" t="s">
        <v>11</v>
      </c>
      <c r="B112" s="1">
        <v>100000000</v>
      </c>
      <c r="C112" s="1">
        <v>1202868</v>
      </c>
      <c r="D112" s="1">
        <v>1266526382</v>
      </c>
      <c r="E112" s="10">
        <f>Tabla24[[#This Row],[Tiempo (ms)]]/60000</f>
        <v>20.047799999999999</v>
      </c>
      <c r="F112" s="1" t="s">
        <v>29</v>
      </c>
      <c r="G112" s="1" t="s">
        <v>43</v>
      </c>
    </row>
    <row r="113" spans="1:7" x14ac:dyDescent="0.2">
      <c r="A113" t="s">
        <v>14</v>
      </c>
      <c r="B113" s="1">
        <v>100000000</v>
      </c>
      <c r="C113" s="1">
        <v>864747</v>
      </c>
      <c r="D113" s="1">
        <v>1266526382</v>
      </c>
      <c r="E113" s="10">
        <f>Tabla24[[#This Row],[Tiempo (ms)]]/60000</f>
        <v>14.41245</v>
      </c>
      <c r="F113" s="1" t="s">
        <v>30</v>
      </c>
      <c r="G113" s="1" t="s">
        <v>43</v>
      </c>
    </row>
    <row r="114" spans="1:7" x14ac:dyDescent="0.2">
      <c r="A114" t="s">
        <v>14</v>
      </c>
      <c r="B114" s="1">
        <v>100000000</v>
      </c>
      <c r="C114" s="1">
        <v>912884</v>
      </c>
      <c r="D114" s="1">
        <v>1266526382</v>
      </c>
      <c r="E114" s="10">
        <f>Tabla24[[#This Row],[Tiempo (ms)]]/60000</f>
        <v>15.214733333333333</v>
      </c>
      <c r="F114" s="1" t="s">
        <v>30</v>
      </c>
      <c r="G114" s="1" t="s">
        <v>43</v>
      </c>
    </row>
    <row r="115" spans="1:7" x14ac:dyDescent="0.2">
      <c r="A115" t="s">
        <v>14</v>
      </c>
      <c r="B115" s="1">
        <v>100000000</v>
      </c>
      <c r="C115" s="1">
        <v>877279</v>
      </c>
      <c r="D115" s="1">
        <v>1266526382</v>
      </c>
      <c r="E115" s="10">
        <f>Tabla24[[#This Row],[Tiempo (ms)]]/60000</f>
        <v>14.621316666666667</v>
      </c>
      <c r="F115" s="1" t="s">
        <v>30</v>
      </c>
      <c r="G115" s="1" t="s">
        <v>43</v>
      </c>
    </row>
    <row r="116" spans="1:7" x14ac:dyDescent="0.2">
      <c r="A116" t="s">
        <v>15</v>
      </c>
      <c r="B116" s="1">
        <v>100000000</v>
      </c>
      <c r="C116" s="1">
        <v>607756</v>
      </c>
      <c r="D116" s="1">
        <v>1266526382</v>
      </c>
      <c r="E116" s="10">
        <f>Tabla24[[#This Row],[Tiempo (ms)]]/60000</f>
        <v>10.129266666666666</v>
      </c>
      <c r="F116" s="1" t="s">
        <v>31</v>
      </c>
      <c r="G116" s="1" t="s">
        <v>43</v>
      </c>
    </row>
    <row r="117" spans="1:7" x14ac:dyDescent="0.2">
      <c r="A117" t="s">
        <v>15</v>
      </c>
      <c r="B117" s="1">
        <v>100000000</v>
      </c>
      <c r="C117" s="1">
        <v>650792</v>
      </c>
      <c r="D117" s="1">
        <v>1266526382</v>
      </c>
      <c r="E117" s="10">
        <f>Tabla24[[#This Row],[Tiempo (ms)]]/60000</f>
        <v>10.846533333333333</v>
      </c>
      <c r="F117" s="1" t="s">
        <v>31</v>
      </c>
      <c r="G117" s="1" t="s">
        <v>43</v>
      </c>
    </row>
    <row r="118" spans="1:7" x14ac:dyDescent="0.2">
      <c r="A118" t="s">
        <v>15</v>
      </c>
      <c r="B118" s="1">
        <v>100000000</v>
      </c>
      <c r="C118" s="1">
        <v>643757</v>
      </c>
      <c r="D118" s="1">
        <v>1266526382</v>
      </c>
      <c r="E118" s="10">
        <f>Tabla24[[#This Row],[Tiempo (ms)]]/60000</f>
        <v>10.729283333333333</v>
      </c>
      <c r="F118" s="1" t="s">
        <v>31</v>
      </c>
      <c r="G118" s="1" t="s">
        <v>43</v>
      </c>
    </row>
    <row r="119" spans="1:7" x14ac:dyDescent="0.2">
      <c r="A119" t="s">
        <v>12</v>
      </c>
      <c r="B119" s="1">
        <v>100000000</v>
      </c>
      <c r="C119" s="1">
        <v>622666</v>
      </c>
      <c r="D119" s="1">
        <v>1266526382</v>
      </c>
      <c r="E119" s="10">
        <f>Tabla24[[#This Row],[Tiempo (ms)]]/60000</f>
        <v>10.377766666666666</v>
      </c>
      <c r="F119" s="1" t="s">
        <v>24</v>
      </c>
      <c r="G119" s="1" t="s">
        <v>43</v>
      </c>
    </row>
    <row r="120" spans="1:7" x14ac:dyDescent="0.2">
      <c r="A120" t="s">
        <v>12</v>
      </c>
      <c r="B120" s="1">
        <v>100000000</v>
      </c>
      <c r="C120" s="1">
        <v>636534</v>
      </c>
      <c r="D120" s="1">
        <v>1266526382</v>
      </c>
      <c r="E120" s="10">
        <f>Tabla24[[#This Row],[Tiempo (ms)]]/60000</f>
        <v>10.6089</v>
      </c>
      <c r="F120" s="1" t="s">
        <v>24</v>
      </c>
      <c r="G120" s="1" t="s">
        <v>43</v>
      </c>
    </row>
    <row r="121" spans="1:7" x14ac:dyDescent="0.2">
      <c r="A121" t="s">
        <v>12</v>
      </c>
      <c r="B121" s="1">
        <v>100000000</v>
      </c>
      <c r="C121" s="1">
        <v>626818</v>
      </c>
      <c r="D121" s="1">
        <v>1266526382</v>
      </c>
      <c r="E121" s="10">
        <f>Tabla24[[#This Row],[Tiempo (ms)]]/60000</f>
        <v>10.446966666666667</v>
      </c>
      <c r="F121" s="1" t="s">
        <v>24</v>
      </c>
      <c r="G121" s="1" t="s">
        <v>43</v>
      </c>
    </row>
    <row r="122" spans="1:7" x14ac:dyDescent="0.2">
      <c r="A122" t="s">
        <v>16</v>
      </c>
      <c r="B122" s="1">
        <v>100000000</v>
      </c>
      <c r="C122" s="1">
        <v>506815</v>
      </c>
      <c r="D122" s="1">
        <v>1266526382</v>
      </c>
      <c r="E122" s="10">
        <f>Tabla24[[#This Row],[Tiempo (ms)]]/60000</f>
        <v>8.4469166666666666</v>
      </c>
      <c r="F122" s="1" t="s">
        <v>25</v>
      </c>
      <c r="G122" s="1" t="s">
        <v>43</v>
      </c>
    </row>
    <row r="123" spans="1:7" x14ac:dyDescent="0.2">
      <c r="A123" t="s">
        <v>16</v>
      </c>
      <c r="B123" s="1">
        <v>100000000</v>
      </c>
      <c r="C123" s="1">
        <v>588073</v>
      </c>
      <c r="D123" s="1">
        <v>1266526382</v>
      </c>
      <c r="E123" s="10">
        <f>Tabla24[[#This Row],[Tiempo (ms)]]/60000</f>
        <v>9.8012166666666669</v>
      </c>
      <c r="F123" s="1" t="s">
        <v>25</v>
      </c>
      <c r="G123" s="1" t="s">
        <v>43</v>
      </c>
    </row>
    <row r="124" spans="1:7" x14ac:dyDescent="0.2">
      <c r="A124" t="s">
        <v>16</v>
      </c>
      <c r="B124" s="1">
        <v>100000000</v>
      </c>
      <c r="C124" s="1">
        <v>600859</v>
      </c>
      <c r="D124" s="1">
        <v>1266526382</v>
      </c>
      <c r="E124" s="10">
        <f>Tabla24[[#This Row],[Tiempo (ms)]]/60000</f>
        <v>10.014316666666666</v>
      </c>
      <c r="F124" s="1" t="s">
        <v>25</v>
      </c>
      <c r="G124" s="1" t="s">
        <v>43</v>
      </c>
    </row>
    <row r="125" spans="1:7" x14ac:dyDescent="0.2">
      <c r="A125" t="s">
        <v>17</v>
      </c>
      <c r="B125" s="1">
        <v>100000000</v>
      </c>
      <c r="C125" s="1">
        <v>341118</v>
      </c>
      <c r="D125" s="1">
        <v>1266526382</v>
      </c>
      <c r="E125" s="10">
        <f>Tabla24[[#This Row],[Tiempo (ms)]]/60000</f>
        <v>5.6852999999999998</v>
      </c>
      <c r="F125" s="1" t="s">
        <v>26</v>
      </c>
      <c r="G125" s="1" t="s">
        <v>43</v>
      </c>
    </row>
    <row r="126" spans="1:7" x14ac:dyDescent="0.2">
      <c r="A126" t="s">
        <v>17</v>
      </c>
      <c r="B126" s="1">
        <v>100000000</v>
      </c>
      <c r="C126" s="1">
        <v>342183</v>
      </c>
      <c r="D126" s="1">
        <v>1266526382</v>
      </c>
      <c r="E126" s="10">
        <f>Tabla24[[#This Row],[Tiempo (ms)]]/60000</f>
        <v>5.7030500000000002</v>
      </c>
      <c r="F126" s="1" t="s">
        <v>26</v>
      </c>
      <c r="G126" s="1" t="s">
        <v>43</v>
      </c>
    </row>
    <row r="127" spans="1:7" x14ac:dyDescent="0.2">
      <c r="A127" t="s">
        <v>17</v>
      </c>
      <c r="B127" s="1">
        <v>100000000</v>
      </c>
      <c r="C127" s="1">
        <v>335077</v>
      </c>
      <c r="D127" s="1">
        <v>1266526382</v>
      </c>
      <c r="E127" s="10">
        <f>Tabla24[[#This Row],[Tiempo (ms)]]/60000</f>
        <v>5.5846166666666663</v>
      </c>
      <c r="F127" s="1" t="s">
        <v>26</v>
      </c>
      <c r="G127" s="1" t="s">
        <v>43</v>
      </c>
    </row>
    <row r="128" spans="1:7" x14ac:dyDescent="0.2">
      <c r="A128" t="s">
        <v>13</v>
      </c>
      <c r="B128" s="1">
        <v>100000000</v>
      </c>
      <c r="C128" s="1">
        <v>328138</v>
      </c>
      <c r="D128" s="1">
        <v>1266526382</v>
      </c>
      <c r="E128" s="10">
        <f>Tabla24[[#This Row],[Tiempo (ms)]]/60000</f>
        <v>5.4689666666666668</v>
      </c>
      <c r="F128" s="1" t="s">
        <v>23</v>
      </c>
      <c r="G128" s="1" t="s">
        <v>43</v>
      </c>
    </row>
    <row r="129" spans="1:7" x14ac:dyDescent="0.2">
      <c r="A129" t="s">
        <v>13</v>
      </c>
      <c r="B129" s="1">
        <v>100000000</v>
      </c>
      <c r="C129" s="1">
        <v>328984</v>
      </c>
      <c r="D129" s="1">
        <v>1266526382</v>
      </c>
      <c r="E129" s="10">
        <f>Tabla24[[#This Row],[Tiempo (ms)]]/60000</f>
        <v>5.4830666666666668</v>
      </c>
      <c r="F129" s="1" t="s">
        <v>23</v>
      </c>
      <c r="G129" s="1" t="s">
        <v>43</v>
      </c>
    </row>
    <row r="130" spans="1:7" x14ac:dyDescent="0.2">
      <c r="A130" t="s">
        <v>13</v>
      </c>
      <c r="B130" s="1">
        <v>100000000</v>
      </c>
      <c r="C130" s="1">
        <v>319010</v>
      </c>
      <c r="D130" s="1">
        <v>1266526382</v>
      </c>
      <c r="E130" s="10">
        <f>Tabla24[[#This Row],[Tiempo (ms)]]/60000</f>
        <v>5.3168333333333333</v>
      </c>
      <c r="F130" s="1" t="s">
        <v>23</v>
      </c>
      <c r="G130" s="1" t="s">
        <v>43</v>
      </c>
    </row>
    <row r="131" spans="1:7" x14ac:dyDescent="0.2">
      <c r="A131" t="s">
        <v>18</v>
      </c>
      <c r="B131" s="1">
        <v>100000000</v>
      </c>
      <c r="C131" s="1">
        <v>288372</v>
      </c>
      <c r="D131" s="1">
        <v>1266526382</v>
      </c>
      <c r="E131" s="10">
        <f>Tabla24[[#This Row],[Tiempo (ms)]]/60000</f>
        <v>4.8061999999999996</v>
      </c>
      <c r="F131" s="1" t="s">
        <v>27</v>
      </c>
      <c r="G131" s="1" t="s">
        <v>43</v>
      </c>
    </row>
    <row r="132" spans="1:7" x14ac:dyDescent="0.2">
      <c r="A132" t="s">
        <v>18</v>
      </c>
      <c r="B132" s="1">
        <v>100000000</v>
      </c>
      <c r="C132" s="1">
        <v>288239</v>
      </c>
      <c r="D132" s="1">
        <v>1266526382</v>
      </c>
      <c r="E132" s="10">
        <f>Tabla24[[#This Row],[Tiempo (ms)]]/60000</f>
        <v>4.8039833333333331</v>
      </c>
      <c r="F132" s="1" t="s">
        <v>27</v>
      </c>
      <c r="G132" s="1" t="s">
        <v>43</v>
      </c>
    </row>
    <row r="133" spans="1:7" x14ac:dyDescent="0.2">
      <c r="A133" t="s">
        <v>18</v>
      </c>
      <c r="B133" s="1">
        <v>100000000</v>
      </c>
      <c r="C133" s="1">
        <v>288516</v>
      </c>
      <c r="D133" s="1">
        <v>1266526382</v>
      </c>
      <c r="E133" s="10">
        <f>Tabla24[[#This Row],[Tiempo (ms)]]/60000</f>
        <v>4.8086000000000002</v>
      </c>
      <c r="F133" s="1" t="s">
        <v>27</v>
      </c>
      <c r="G133" s="1" t="s">
        <v>43</v>
      </c>
    </row>
    <row r="134" spans="1:7" x14ac:dyDescent="0.2">
      <c r="A134" t="s">
        <v>19</v>
      </c>
      <c r="B134" s="1">
        <v>100000000</v>
      </c>
      <c r="C134" s="1">
        <v>242386</v>
      </c>
      <c r="D134" s="1">
        <v>1266526382</v>
      </c>
      <c r="E134" s="10">
        <f>Tabla24[[#This Row],[Tiempo (ms)]]/60000</f>
        <v>4.0397666666666669</v>
      </c>
      <c r="F134" s="1" t="s">
        <v>28</v>
      </c>
      <c r="G134" s="1" t="s">
        <v>43</v>
      </c>
    </row>
    <row r="135" spans="1:7" x14ac:dyDescent="0.2">
      <c r="A135" t="s">
        <v>19</v>
      </c>
      <c r="B135" s="1">
        <v>100000000</v>
      </c>
      <c r="C135" s="1">
        <v>226158</v>
      </c>
      <c r="D135" s="1">
        <v>1266526382</v>
      </c>
      <c r="E135" s="10">
        <f>Tabla24[[#This Row],[Tiempo (ms)]]/60000</f>
        <v>3.7692999999999999</v>
      </c>
      <c r="F135" s="1" t="s">
        <v>28</v>
      </c>
      <c r="G135" s="1" t="s">
        <v>43</v>
      </c>
    </row>
    <row r="136" spans="1:7" x14ac:dyDescent="0.2">
      <c r="A136" t="s">
        <v>19</v>
      </c>
      <c r="B136" s="1">
        <v>100000000</v>
      </c>
      <c r="C136" s="1">
        <v>219994</v>
      </c>
      <c r="D136" s="1">
        <v>1266526382</v>
      </c>
      <c r="E136" s="10">
        <f>Tabla24[[#This Row],[Tiempo (ms)]]/60000</f>
        <v>3.6665666666666668</v>
      </c>
      <c r="F136" s="1" t="s">
        <v>28</v>
      </c>
      <c r="G136" s="1" t="s">
        <v>43</v>
      </c>
    </row>
    <row r="137" spans="1:7" x14ac:dyDescent="0.2">
      <c r="A137" s="19" t="s">
        <v>17</v>
      </c>
      <c r="B137" s="20">
        <v>1000000000</v>
      </c>
      <c r="C137" s="20">
        <f>4680000+43000</f>
        <v>4723000</v>
      </c>
      <c r="D137" s="20">
        <v>14200320557</v>
      </c>
      <c r="E137" s="21">
        <f>Tabla24[[#This Row],[Tiempo (ms)]]/60000</f>
        <v>78.716666666666669</v>
      </c>
      <c r="F137" s="20" t="s">
        <v>26</v>
      </c>
      <c r="G137" s="1" t="s">
        <v>43</v>
      </c>
    </row>
    <row r="138" spans="1:7" x14ac:dyDescent="0.2">
      <c r="A138" s="19" t="s">
        <v>11</v>
      </c>
      <c r="B138" s="20">
        <v>1000000000</v>
      </c>
      <c r="C138" s="20"/>
      <c r="D138" s="20"/>
      <c r="E138" s="21">
        <f>Tabla24[[#This Row],[Tiempo (ms)]]/60000</f>
        <v>0</v>
      </c>
      <c r="F138" s="20" t="s">
        <v>29</v>
      </c>
      <c r="G138" s="1" t="s">
        <v>2</v>
      </c>
    </row>
    <row r="139" spans="1:7" x14ac:dyDescent="0.2">
      <c r="A139" s="19" t="s">
        <v>14</v>
      </c>
      <c r="B139" s="20">
        <v>1000000000</v>
      </c>
      <c r="C139" s="20"/>
      <c r="D139" s="20"/>
      <c r="E139" s="21">
        <f>Tabla24[[#This Row],[Tiempo (ms)]]/60000</f>
        <v>0</v>
      </c>
      <c r="F139" s="20" t="s">
        <v>30</v>
      </c>
      <c r="G139" s="1" t="s">
        <v>2</v>
      </c>
    </row>
    <row r="140" spans="1:7" x14ac:dyDescent="0.2">
      <c r="A140" s="19" t="s">
        <v>15</v>
      </c>
      <c r="B140" s="20">
        <v>1000000000</v>
      </c>
      <c r="C140" s="20"/>
      <c r="D140" s="20"/>
      <c r="E140" s="21">
        <f>Tabla24[[#This Row],[Tiempo (ms)]]/60000</f>
        <v>0</v>
      </c>
      <c r="F140" s="20" t="s">
        <v>31</v>
      </c>
      <c r="G140" s="1" t="s">
        <v>2</v>
      </c>
    </row>
    <row r="141" spans="1:7" x14ac:dyDescent="0.2">
      <c r="A141" s="19" t="s">
        <v>12</v>
      </c>
      <c r="B141" s="20">
        <v>1000000000</v>
      </c>
      <c r="C141" s="20"/>
      <c r="D141" s="20"/>
      <c r="E141" s="21">
        <f>Tabla24[[#This Row],[Tiempo (ms)]]/60000</f>
        <v>0</v>
      </c>
      <c r="F141" s="20" t="s">
        <v>24</v>
      </c>
      <c r="G141" s="1" t="s">
        <v>2</v>
      </c>
    </row>
    <row r="142" spans="1:7" x14ac:dyDescent="0.2">
      <c r="A142" s="19" t="s">
        <v>16</v>
      </c>
      <c r="B142" s="20">
        <v>1000000000</v>
      </c>
      <c r="C142" s="20"/>
      <c r="D142" s="20"/>
      <c r="E142" s="21">
        <f>Tabla24[[#This Row],[Tiempo (ms)]]/60000</f>
        <v>0</v>
      </c>
      <c r="F142" s="20" t="s">
        <v>25</v>
      </c>
      <c r="G142" s="1" t="s">
        <v>2</v>
      </c>
    </row>
    <row r="143" spans="1:7" x14ac:dyDescent="0.2">
      <c r="A143" s="15" t="s">
        <v>13</v>
      </c>
      <c r="B143" s="16">
        <v>1000000000</v>
      </c>
      <c r="C143" s="16">
        <v>3771920</v>
      </c>
      <c r="D143" s="16">
        <v>14200320557</v>
      </c>
      <c r="E143" s="17">
        <f>Tabla24[[#This Row],[Tiempo (ms)]]/60000</f>
        <v>62.865333333333332</v>
      </c>
      <c r="F143" s="16" t="s">
        <v>23</v>
      </c>
      <c r="G143" s="1" t="s">
        <v>43</v>
      </c>
    </row>
    <row r="144" spans="1:7" x14ac:dyDescent="0.2">
      <c r="A144" s="19" t="s">
        <v>18</v>
      </c>
      <c r="B144" s="20">
        <v>1000000000</v>
      </c>
      <c r="C144" s="20">
        <f>55*60000+38000</f>
        <v>3338000</v>
      </c>
      <c r="D144" s="20">
        <v>14200320557</v>
      </c>
      <c r="E144" s="21">
        <f>Tabla24[[#This Row],[Tiempo (ms)]]/60000</f>
        <v>55.633333333333333</v>
      </c>
      <c r="F144" s="20" t="s">
        <v>27</v>
      </c>
      <c r="G144" s="1" t="s">
        <v>43</v>
      </c>
    </row>
    <row r="145" spans="1:7" x14ac:dyDescent="0.2">
      <c r="A145" s="19" t="s">
        <v>19</v>
      </c>
      <c r="B145" s="20">
        <v>1000000000</v>
      </c>
      <c r="C145" s="20">
        <f>42*60000</f>
        <v>2520000</v>
      </c>
      <c r="D145" s="20">
        <v>14200320557</v>
      </c>
      <c r="E145" s="21">
        <f>Tabla24[[#This Row],[Tiempo (ms)]]/60000</f>
        <v>42</v>
      </c>
      <c r="F145" s="20" t="s">
        <v>28</v>
      </c>
      <c r="G145" s="1" t="s">
        <v>43</v>
      </c>
    </row>
    <row r="146" spans="1:7" x14ac:dyDescent="0.2">
      <c r="A146" t="s">
        <v>19</v>
      </c>
      <c r="B146" s="1">
        <v>1000000000</v>
      </c>
      <c r="C146" s="1">
        <f>38*60000+8*1000</f>
        <v>2288000</v>
      </c>
      <c r="D146" s="1">
        <v>14200320557</v>
      </c>
      <c r="E146" s="10">
        <f>Tabla24[[#This Row],[Tiempo (ms)]]/60000</f>
        <v>38.133333333333333</v>
      </c>
      <c r="F146" s="1" t="s">
        <v>28</v>
      </c>
      <c r="G146" s="1" t="s">
        <v>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FDD-38C6-8F45-BD39-65E3F8D89EBF}">
  <dimension ref="A3:J56"/>
  <sheetViews>
    <sheetView workbookViewId="0">
      <selection activeCell="F43" sqref="F43"/>
    </sheetView>
  </sheetViews>
  <sheetFormatPr baseColWidth="10" defaultRowHeight="16" x14ac:dyDescent="0.2"/>
  <cols>
    <col min="1" max="1" width="22.83203125" bestFit="1" customWidth="1"/>
    <col min="2" max="2" width="21.5" bestFit="1" customWidth="1"/>
    <col min="3" max="8" width="10.5" bestFit="1" customWidth="1"/>
    <col min="9" max="10" width="9" bestFit="1" customWidth="1"/>
    <col min="11" max="11" width="12.1640625" bestFit="1" customWidth="1"/>
  </cols>
  <sheetData>
    <row r="3" spans="1:10" x14ac:dyDescent="0.2">
      <c r="A3" s="2" t="s">
        <v>10</v>
      </c>
      <c r="B3" s="2" t="s">
        <v>7</v>
      </c>
    </row>
    <row r="4" spans="1:10" x14ac:dyDescent="0.2">
      <c r="A4" s="2" t="s">
        <v>9</v>
      </c>
      <c r="B4" t="s">
        <v>12</v>
      </c>
      <c r="C4" t="s">
        <v>16</v>
      </c>
      <c r="D4" t="s">
        <v>17</v>
      </c>
      <c r="E4" t="s">
        <v>13</v>
      </c>
      <c r="F4" t="s">
        <v>18</v>
      </c>
      <c r="G4" t="s">
        <v>19</v>
      </c>
      <c r="H4" t="s">
        <v>11</v>
      </c>
      <c r="I4" t="s">
        <v>14</v>
      </c>
      <c r="J4" t="s">
        <v>15</v>
      </c>
    </row>
    <row r="5" spans="1:10" x14ac:dyDescent="0.2">
      <c r="A5" s="4">
        <v>10000</v>
      </c>
      <c r="B5" s="6">
        <v>33652.333333333336</v>
      </c>
      <c r="C5" s="6">
        <v>26753</v>
      </c>
      <c r="D5" s="6">
        <v>21164.666666666668</v>
      </c>
      <c r="E5" s="6">
        <v>32920.333333333336</v>
      </c>
      <c r="F5" s="6">
        <v>32439.333333333332</v>
      </c>
      <c r="G5" s="6">
        <v>27701</v>
      </c>
      <c r="H5" s="6">
        <v>30854.333333333332</v>
      </c>
      <c r="I5" s="6">
        <v>30420</v>
      </c>
      <c r="J5" s="6">
        <v>26560.666666666668</v>
      </c>
    </row>
    <row r="6" spans="1:10" x14ac:dyDescent="0.2">
      <c r="A6" s="4">
        <v>100000</v>
      </c>
      <c r="B6" s="6">
        <v>33383</v>
      </c>
      <c r="C6" s="6">
        <v>26355.333333333332</v>
      </c>
      <c r="D6" s="6">
        <v>21882</v>
      </c>
      <c r="E6" s="6">
        <v>32614.333333333332</v>
      </c>
      <c r="F6" s="6">
        <v>32934.333333333336</v>
      </c>
      <c r="G6" s="6">
        <v>27929.666666666668</v>
      </c>
      <c r="H6" s="6">
        <v>32047</v>
      </c>
      <c r="I6" s="6">
        <v>31781.333333333332</v>
      </c>
      <c r="J6" s="6">
        <v>27546.333333333332</v>
      </c>
    </row>
    <row r="7" spans="1:10" x14ac:dyDescent="0.2">
      <c r="A7" s="4">
        <v>1000000</v>
      </c>
      <c r="B7" s="6">
        <v>38940</v>
      </c>
      <c r="C7" s="6">
        <v>31425</v>
      </c>
      <c r="D7" s="6">
        <v>25709</v>
      </c>
      <c r="E7" s="6">
        <v>35489.666666666664</v>
      </c>
      <c r="F7" s="6">
        <v>35447.666666666664</v>
      </c>
      <c r="G7" s="6">
        <v>31652.333333333332</v>
      </c>
      <c r="H7" s="6">
        <v>40696</v>
      </c>
      <c r="I7" s="6">
        <v>38231</v>
      </c>
      <c r="J7" s="6">
        <v>31606.666666666668</v>
      </c>
    </row>
    <row r="8" spans="1:10" x14ac:dyDescent="0.2">
      <c r="A8" s="4">
        <v>10000000</v>
      </c>
      <c r="B8" s="6">
        <v>82131</v>
      </c>
      <c r="C8" s="6">
        <v>74012.333333333328</v>
      </c>
      <c r="D8" s="6">
        <v>48242.666666666664</v>
      </c>
      <c r="E8" s="6">
        <v>57237.333333333336</v>
      </c>
      <c r="F8" s="6">
        <v>53440.666666666664</v>
      </c>
      <c r="G8" s="6">
        <v>40975.666666666664</v>
      </c>
      <c r="H8" s="6">
        <v>128724</v>
      </c>
      <c r="I8" s="6">
        <v>118021.66666666667</v>
      </c>
      <c r="J8" s="6">
        <v>75453.333333333328</v>
      </c>
    </row>
    <row r="9" spans="1:10" x14ac:dyDescent="0.2">
      <c r="A9" s="4">
        <v>100000000</v>
      </c>
      <c r="B9" s="6">
        <v>628672.66666666663</v>
      </c>
      <c r="C9" s="6">
        <v>565249</v>
      </c>
      <c r="D9" s="6">
        <v>339459.33333333331</v>
      </c>
      <c r="E9" s="6">
        <v>325377.33333333331</v>
      </c>
      <c r="F9" s="6">
        <v>288375.66666666669</v>
      </c>
      <c r="G9" s="6">
        <v>229512.66666666666</v>
      </c>
      <c r="H9" s="6">
        <v>1175755</v>
      </c>
      <c r="I9" s="6">
        <v>884970</v>
      </c>
      <c r="J9" s="6">
        <v>634101.66666666663</v>
      </c>
    </row>
    <row r="10" spans="1:10" x14ac:dyDescent="0.2">
      <c r="A10" s="4">
        <v>1000000000</v>
      </c>
      <c r="B10" s="6"/>
      <c r="C10" s="6"/>
      <c r="D10" s="6">
        <v>4723000</v>
      </c>
      <c r="E10" s="6">
        <v>3771920</v>
      </c>
      <c r="F10" s="6">
        <v>3338000</v>
      </c>
      <c r="G10" s="6">
        <v>2404000</v>
      </c>
      <c r="H10" s="6"/>
      <c r="I10" s="6"/>
      <c r="J10" s="6"/>
    </row>
    <row r="31" spans="1:5" x14ac:dyDescent="0.2">
      <c r="A31" s="2" t="s">
        <v>10</v>
      </c>
      <c r="B31" s="2" t="s">
        <v>7</v>
      </c>
    </row>
    <row r="32" spans="1:5" x14ac:dyDescent="0.2">
      <c r="A32" s="2" t="s">
        <v>9</v>
      </c>
      <c r="B32" t="s">
        <v>13</v>
      </c>
      <c r="C32" t="s">
        <v>18</v>
      </c>
      <c r="D32" t="s">
        <v>19</v>
      </c>
      <c r="E32" t="s">
        <v>21</v>
      </c>
    </row>
    <row r="33" spans="1:7" x14ac:dyDescent="0.2">
      <c r="A33" s="4">
        <v>10000</v>
      </c>
      <c r="B33" s="6">
        <v>32920.333333333336</v>
      </c>
      <c r="C33" s="6">
        <v>32439.333333333332</v>
      </c>
      <c r="D33" s="6">
        <v>27701</v>
      </c>
      <c r="E33" s="1">
        <f>GETPIVOTDATA("Tiempo (ms)",$A$31,"Cluster","C32-2","N",10000)-GETPIVOTDATA("Tiempo (ms)",$A$31,"Cluster","C32-1","N",10000)</f>
        <v>-481.00000000000364</v>
      </c>
      <c r="F33" s="1">
        <f>GETPIVOTDATA("Tiempo (ms)",$A$31,"Cluster","C32-3","N",10000)-GETPIVOTDATA("Tiempo (ms)",$A$31,"Cluster","C32-2","N",10000)</f>
        <v>-4738.3333333333321</v>
      </c>
      <c r="G33" s="14">
        <f>GETPIVOTDATA("Tiempo (ms)",$A$31,"Cluster","C32-2","N",10000)/GETPIVOTDATA("Tiempo (ms)",$A$31,"Cluster","C32-1","N",10000)</f>
        <v>0.98538896932999853</v>
      </c>
    </row>
    <row r="34" spans="1:7" x14ac:dyDescent="0.2">
      <c r="A34" s="4">
        <v>100000</v>
      </c>
      <c r="B34" s="6">
        <v>32614.333333333332</v>
      </c>
      <c r="C34" s="6">
        <v>32934.333333333336</v>
      </c>
      <c r="D34" s="6">
        <v>27929.666666666668</v>
      </c>
      <c r="E34" s="1">
        <f>GETPIVOTDATA("Tiempo (ms)",$A$31,"Cluster","C32-2","N",100000)-GETPIVOTDATA("Tiempo (ms)",$A$31,"Cluster","C32-1","N",100000)</f>
        <v>320.00000000000364</v>
      </c>
      <c r="F34" s="1">
        <f>GETPIVOTDATA("Tiempo (ms)",$A$31,"Cluster","C32-3","N",100000)-GETPIVOTDATA("Tiempo (ms)",$A$31,"Cluster","C32-2","N",100000)</f>
        <v>-5004.6666666666679</v>
      </c>
      <c r="G34">
        <f>GETPIVOTDATA("Tiempo (ms)",$A$31,"Cluster","C32-2","N",100000)/GETPIVOTDATA("Tiempo (ms)",$A$31,"Cluster","C32-1","N",100000)</f>
        <v>1.0098116370103125</v>
      </c>
    </row>
    <row r="35" spans="1:7" x14ac:dyDescent="0.2">
      <c r="A35" s="4">
        <v>1000000</v>
      </c>
      <c r="B35" s="6">
        <v>35489.666666666664</v>
      </c>
      <c r="C35" s="6">
        <v>35447.666666666664</v>
      </c>
      <c r="D35" s="6">
        <v>31652.333333333332</v>
      </c>
      <c r="E35" s="1">
        <f>GETPIVOTDATA("Tiempo (ms)",$A$31,"Cluster","C32-2","N",1000000)-GETPIVOTDATA("Tiempo (ms)",$A$31,"Cluster","C32-1","N",1000000)</f>
        <v>-42</v>
      </c>
      <c r="F35" s="1">
        <f>GETPIVOTDATA("Tiempo (ms)",$A$31,"Cluster","C32-3","N",1000000)-GETPIVOTDATA("Tiempo (ms)",$A$31,"Cluster","C32-2","N",1000000)</f>
        <v>-3795.3333333333321</v>
      </c>
      <c r="G35">
        <f>GETPIVOTDATA("Tiempo (ms)",$A$31,"Cluster","C32-2","N",1000000)/GETPIVOTDATA("Tiempo (ms)",$A$31,"Cluster","C32-1","N",1000000)</f>
        <v>0.99881655693206473</v>
      </c>
    </row>
    <row r="36" spans="1:7" x14ac:dyDescent="0.2">
      <c r="A36" s="4">
        <v>10000000</v>
      </c>
      <c r="B36" s="6">
        <v>57237.333333333336</v>
      </c>
      <c r="C36" s="6">
        <v>53440.666666666664</v>
      </c>
      <c r="D36" s="6">
        <v>40975.666666666664</v>
      </c>
      <c r="E36" s="1">
        <f>GETPIVOTDATA("Tiempo (ms)",$A$31,"Cluster","C32-2","N",10000000)-GETPIVOTDATA("Tiempo (ms)",$A$31,"Cluster","C32-1","N",10000000)</f>
        <v>-3796.6666666666715</v>
      </c>
      <c r="F36" s="1">
        <f>GETPIVOTDATA("Tiempo (ms)",$A$31,"Cluster","C32-3","N",10000000)-GETPIVOTDATA("Tiempo (ms)",$A$31,"Cluster","C32-2","N",10000000)</f>
        <v>-12465</v>
      </c>
      <c r="G36">
        <f>GETPIVOTDATA("Tiempo (ms)",$A$31,"Cluster","C32-2","N",10000000)/GETPIVOTDATA("Tiempo (ms)",$A$31,"Cluster","C32-1","N",10000000)</f>
        <v>0.93366800223630253</v>
      </c>
    </row>
    <row r="37" spans="1:7" x14ac:dyDescent="0.2">
      <c r="A37" s="4">
        <v>100000000</v>
      </c>
      <c r="B37" s="6">
        <v>325377.33333333331</v>
      </c>
      <c r="C37" s="6">
        <v>288375.66666666669</v>
      </c>
      <c r="D37" s="6">
        <v>229512.66666666666</v>
      </c>
      <c r="E37" s="1">
        <f>GETPIVOTDATA("Tiempo (ms)",$A$31,"Cluster","C32-2","N",100000000)-GETPIVOTDATA("Tiempo (ms)",$A$31,"Cluster","C32-1","N",100000000)</f>
        <v>-37001.666666666628</v>
      </c>
      <c r="F37" s="1">
        <f>GETPIVOTDATA("Tiempo (ms)",$A$31,"Cluster","C32-3","N",100000000)-GETPIVOTDATA("Tiempo (ms)",$A$31,"Cluster","C32-2","N",100000000)</f>
        <v>-58863.000000000029</v>
      </c>
    </row>
    <row r="38" spans="1:7" x14ac:dyDescent="0.2">
      <c r="A38" s="4">
        <v>1000000000</v>
      </c>
      <c r="B38" s="6">
        <v>3771920</v>
      </c>
      <c r="C38" s="6">
        <v>3338000</v>
      </c>
      <c r="D38" s="6">
        <v>2404000</v>
      </c>
    </row>
    <row r="49" spans="1:7" x14ac:dyDescent="0.2">
      <c r="A49" s="2" t="s">
        <v>10</v>
      </c>
      <c r="B49" s="2" t="s">
        <v>7</v>
      </c>
    </row>
    <row r="50" spans="1:7" x14ac:dyDescent="0.2">
      <c r="A50" s="2" t="s">
        <v>9</v>
      </c>
      <c r="B50" t="s">
        <v>17</v>
      </c>
      <c r="C50" t="s">
        <v>19</v>
      </c>
      <c r="D50" t="s">
        <v>15</v>
      </c>
    </row>
    <row r="51" spans="1:7" x14ac:dyDescent="0.2">
      <c r="A51" s="4">
        <v>10000</v>
      </c>
      <c r="B51" s="6">
        <v>21164.666666666668</v>
      </c>
      <c r="C51" s="6">
        <v>27701</v>
      </c>
      <c r="D51" s="6">
        <v>26560.666666666668</v>
      </c>
      <c r="E51" s="1">
        <f>GETPIVOTDATA("Tiempo (ms)",$A$49,"Cluster","C16-3","N",10000)-GETPIVOTDATA("Tiempo (ms)",$A$49,"Cluster","C8-3","N",10000)</f>
        <v>-5396</v>
      </c>
      <c r="F51" s="1">
        <f>GETPIVOTDATA("Tiempo (ms)",$A$49,"Cluster","C32-3","N",10000)-GETPIVOTDATA("Tiempo (ms)",$A$49,"Cluster","C16-3","N",10000)</f>
        <v>6536.3333333333321</v>
      </c>
    </row>
    <row r="52" spans="1:7" x14ac:dyDescent="0.2">
      <c r="A52" s="4">
        <v>100000</v>
      </c>
      <c r="B52" s="6">
        <v>21882</v>
      </c>
      <c r="C52" s="6">
        <v>27929.666666666668</v>
      </c>
      <c r="D52" s="6">
        <v>27546.333333333332</v>
      </c>
      <c r="E52" s="1">
        <f>GETPIVOTDATA("Tiempo (ms)",$A$49,"Cluster","C16-3","N",100000)-GETPIVOTDATA("Tiempo (ms)",$A$49,"Cluster","C8-3","N",100000)</f>
        <v>-5664.3333333333321</v>
      </c>
      <c r="F52" s="1">
        <f>GETPIVOTDATA("Tiempo (ms)",$A$49,"Cluster","C32-3","N",100000)-GETPIVOTDATA("Tiempo (ms)",$A$49,"Cluster","C16-3","N",100000)</f>
        <v>6047.6666666666679</v>
      </c>
    </row>
    <row r="53" spans="1:7" x14ac:dyDescent="0.2">
      <c r="A53" s="4">
        <v>1000000</v>
      </c>
      <c r="B53" s="6">
        <v>25709</v>
      </c>
      <c r="C53" s="6">
        <v>31652.333333333332</v>
      </c>
      <c r="D53" s="6">
        <v>31606.666666666668</v>
      </c>
      <c r="E53" s="1">
        <f>GETPIVOTDATA("Tiempo (ms)",$A$49,"Cluster","C16-3","N",1000000)-GETPIVOTDATA("Tiempo (ms)",$A$49,"Cluster","C8-3","N",1000000)</f>
        <v>-5897.6666666666679</v>
      </c>
      <c r="F53" s="1">
        <f>GETPIVOTDATA("Tiempo (ms)",$A$49,"Cluster","C32-3","N",1000000)-GETPIVOTDATA("Tiempo (ms)",$A$49,"Cluster","C16-3","N",1000000)</f>
        <v>5943.3333333333321</v>
      </c>
    </row>
    <row r="54" spans="1:7" x14ac:dyDescent="0.2">
      <c r="A54" s="4">
        <v>10000000</v>
      </c>
      <c r="B54" s="6">
        <v>48242.666666666664</v>
      </c>
      <c r="C54" s="6">
        <v>40975.666666666664</v>
      </c>
      <c r="D54" s="6">
        <v>75453.333333333328</v>
      </c>
      <c r="E54" s="1">
        <f>GETPIVOTDATA("Tiempo (ms)",$A$49,"Cluster","C16-3","N",10000000)-GETPIVOTDATA("Tiempo (ms)",$A$49,"Cluster","C8-3","N",10000000)</f>
        <v>-27210.666666666664</v>
      </c>
      <c r="F54" s="1">
        <f>GETPIVOTDATA("Tiempo (ms)",$A$49,"Cluster","C32-3","N",10000000)-GETPIVOTDATA("Tiempo (ms)",$A$49,"Cluster","C16-3","N",10000000)</f>
        <v>-7267</v>
      </c>
    </row>
    <row r="55" spans="1:7" x14ac:dyDescent="0.2">
      <c r="A55" s="4">
        <v>100000000</v>
      </c>
      <c r="B55" s="6">
        <v>339459.33333333331</v>
      </c>
      <c r="C55" s="6">
        <v>229512.66666666666</v>
      </c>
      <c r="D55" s="6">
        <v>634101.66666666663</v>
      </c>
      <c r="E55" s="1">
        <f>GETPIVOTDATA("Tiempo (ms)",$A$49,"Cluster","C16-3","N",100000000)-GETPIVOTDATA("Tiempo (ms)",$A$49,"Cluster","C8-3","N",100000000)</f>
        <v>-294642.33333333331</v>
      </c>
      <c r="F55" s="1">
        <f>GETPIVOTDATA("Tiempo (ms)",$A$49,"Cluster","C32-3","N",100000000)-GETPIVOTDATA("Tiempo (ms)",$A$49,"Cluster","C16-3","N",100000000)</f>
        <v>-109946.66666666666</v>
      </c>
    </row>
    <row r="56" spans="1:7" x14ac:dyDescent="0.2">
      <c r="A56" s="4">
        <v>1000000000</v>
      </c>
      <c r="B56" s="6">
        <v>4723000</v>
      </c>
      <c r="C56" s="6">
        <v>2404000</v>
      </c>
      <c r="D56" s="6"/>
      <c r="E56" s="1"/>
      <c r="F56" s="1">
        <f>GETPIVOTDATA("Tiempo (ms)",$A$49,"Cluster","C32-3","N",1000000000)-GETPIVOTDATA("Tiempo (ms)",$A$49,"Cluster","C16-3","N",1000000000)</f>
        <v>-2319000</v>
      </c>
      <c r="G56" s="14"/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006B-50B1-464B-AB54-89E807EBC614}">
  <dimension ref="A1:F253"/>
  <sheetViews>
    <sheetView workbookViewId="0">
      <selection activeCell="D2" sqref="D2"/>
    </sheetView>
  </sheetViews>
  <sheetFormatPr baseColWidth="10" defaultRowHeight="16" x14ac:dyDescent="0.2"/>
  <cols>
    <col min="4" max="4" width="11.1640625" bestFit="1" customWidth="1"/>
    <col min="5" max="5" width="20.1640625" customWidth="1"/>
    <col min="6" max="6" width="16.5" customWidth="1"/>
  </cols>
  <sheetData>
    <row r="1" spans="1:6" x14ac:dyDescent="0.2">
      <c r="A1">
        <v>57157786</v>
      </c>
      <c r="D1" t="s">
        <v>2</v>
      </c>
      <c r="E1" t="s">
        <v>20</v>
      </c>
    </row>
    <row r="2" spans="1:6" x14ac:dyDescent="0.2">
      <c r="A2">
        <v>56483892</v>
      </c>
      <c r="D2">
        <v>1000000000</v>
      </c>
      <c r="E2" s="13">
        <f>2/3*D2*LN(D2)+0.38481*D2</f>
        <v>14200320557.964273</v>
      </c>
      <c r="F2" s="1">
        <v>14200320557</v>
      </c>
    </row>
    <row r="3" spans="1:6" x14ac:dyDescent="0.2">
      <c r="A3">
        <v>56834767</v>
      </c>
      <c r="E3" s="13">
        <f>SUM(A1:A253)</f>
        <v>14200320557</v>
      </c>
    </row>
    <row r="4" spans="1:6" x14ac:dyDescent="0.2">
      <c r="A4">
        <v>56752676</v>
      </c>
      <c r="E4" s="1">
        <f>E2-E3</f>
        <v>0.96427345275878906</v>
      </c>
    </row>
    <row r="5" spans="1:6" x14ac:dyDescent="0.2">
      <c r="A5">
        <v>56843922</v>
      </c>
    </row>
    <row r="6" spans="1:6" x14ac:dyDescent="0.2">
      <c r="A6">
        <v>56653697</v>
      </c>
    </row>
    <row r="7" spans="1:6" x14ac:dyDescent="0.2">
      <c r="A7">
        <v>56391025</v>
      </c>
    </row>
    <row r="8" spans="1:6" x14ac:dyDescent="0.2">
      <c r="A8">
        <v>57073364</v>
      </c>
    </row>
    <row r="9" spans="1:6" x14ac:dyDescent="0.2">
      <c r="A9">
        <v>56483683</v>
      </c>
    </row>
    <row r="10" spans="1:6" x14ac:dyDescent="0.2">
      <c r="A10">
        <v>56837973</v>
      </c>
    </row>
    <row r="11" spans="1:6" x14ac:dyDescent="0.2">
      <c r="A11">
        <v>56510146</v>
      </c>
    </row>
    <row r="12" spans="1:6" x14ac:dyDescent="0.2">
      <c r="A12">
        <v>56532750</v>
      </c>
    </row>
    <row r="13" spans="1:6" x14ac:dyDescent="0.2">
      <c r="A13">
        <v>56382094</v>
      </c>
    </row>
    <row r="14" spans="1:6" x14ac:dyDescent="0.2">
      <c r="A14">
        <v>56041630</v>
      </c>
    </row>
    <row r="15" spans="1:6" x14ac:dyDescent="0.2">
      <c r="A15">
        <v>57355679</v>
      </c>
    </row>
    <row r="16" spans="1:6" x14ac:dyDescent="0.2">
      <c r="A16">
        <v>56315423</v>
      </c>
    </row>
    <row r="17" spans="1:1" x14ac:dyDescent="0.2">
      <c r="A17">
        <v>56403920</v>
      </c>
    </row>
    <row r="18" spans="1:1" x14ac:dyDescent="0.2">
      <c r="A18">
        <v>56337324</v>
      </c>
    </row>
    <row r="19" spans="1:1" x14ac:dyDescent="0.2">
      <c r="A19">
        <v>56287426</v>
      </c>
    </row>
    <row r="20" spans="1:1" x14ac:dyDescent="0.2">
      <c r="A20">
        <v>56709648</v>
      </c>
    </row>
    <row r="21" spans="1:1" x14ac:dyDescent="0.2">
      <c r="A21">
        <v>56257820</v>
      </c>
    </row>
    <row r="22" spans="1:1" x14ac:dyDescent="0.2">
      <c r="A22">
        <v>56413777</v>
      </c>
    </row>
    <row r="23" spans="1:1" x14ac:dyDescent="0.2">
      <c r="A23">
        <v>56321290</v>
      </c>
    </row>
    <row r="24" spans="1:1" x14ac:dyDescent="0.2">
      <c r="A24">
        <v>56465610</v>
      </c>
    </row>
    <row r="25" spans="1:1" x14ac:dyDescent="0.2">
      <c r="A25">
        <v>56634352</v>
      </c>
    </row>
    <row r="26" spans="1:1" x14ac:dyDescent="0.2">
      <c r="A26">
        <v>56072647</v>
      </c>
    </row>
    <row r="27" spans="1:1" x14ac:dyDescent="0.2">
      <c r="A27">
        <v>56529809</v>
      </c>
    </row>
    <row r="28" spans="1:1" x14ac:dyDescent="0.2">
      <c r="A28">
        <v>56146483</v>
      </c>
    </row>
    <row r="29" spans="1:1" x14ac:dyDescent="0.2">
      <c r="A29">
        <v>56228424</v>
      </c>
    </row>
    <row r="30" spans="1:1" x14ac:dyDescent="0.2">
      <c r="A30">
        <v>56892743</v>
      </c>
    </row>
    <row r="31" spans="1:1" x14ac:dyDescent="0.2">
      <c r="A31">
        <v>56378491</v>
      </c>
    </row>
    <row r="32" spans="1:1" x14ac:dyDescent="0.2">
      <c r="A32">
        <v>56422812</v>
      </c>
    </row>
    <row r="33" spans="1:1" x14ac:dyDescent="0.2">
      <c r="A33">
        <v>56254259</v>
      </c>
    </row>
    <row r="34" spans="1:1" x14ac:dyDescent="0.2">
      <c r="A34">
        <v>56745592</v>
      </c>
    </row>
    <row r="35" spans="1:1" x14ac:dyDescent="0.2">
      <c r="A35">
        <v>56282286</v>
      </c>
    </row>
    <row r="36" spans="1:1" x14ac:dyDescent="0.2">
      <c r="A36">
        <v>56253658</v>
      </c>
    </row>
    <row r="37" spans="1:1" x14ac:dyDescent="0.2">
      <c r="A37">
        <v>56101526</v>
      </c>
    </row>
    <row r="38" spans="1:1" x14ac:dyDescent="0.2">
      <c r="A38">
        <v>56178415</v>
      </c>
    </row>
    <row r="39" spans="1:1" x14ac:dyDescent="0.2">
      <c r="A39">
        <v>56201349</v>
      </c>
    </row>
    <row r="40" spans="1:1" x14ac:dyDescent="0.2">
      <c r="A40">
        <v>56536389</v>
      </c>
    </row>
    <row r="41" spans="1:1" x14ac:dyDescent="0.2">
      <c r="A41">
        <v>56162099</v>
      </c>
    </row>
    <row r="42" spans="1:1" x14ac:dyDescent="0.2">
      <c r="A42">
        <v>56066950</v>
      </c>
    </row>
    <row r="43" spans="1:1" x14ac:dyDescent="0.2">
      <c r="A43">
        <v>56222471</v>
      </c>
    </row>
    <row r="44" spans="1:1" x14ac:dyDescent="0.2">
      <c r="A44">
        <v>56117629</v>
      </c>
    </row>
    <row r="45" spans="1:1" x14ac:dyDescent="0.2">
      <c r="A45">
        <v>56643388</v>
      </c>
    </row>
    <row r="46" spans="1:1" x14ac:dyDescent="0.2">
      <c r="A46">
        <v>56243286</v>
      </c>
    </row>
    <row r="47" spans="1:1" x14ac:dyDescent="0.2">
      <c r="A47">
        <v>56283178</v>
      </c>
    </row>
    <row r="48" spans="1:1" x14ac:dyDescent="0.2">
      <c r="A48">
        <v>56107011</v>
      </c>
    </row>
    <row r="49" spans="1:1" x14ac:dyDescent="0.2">
      <c r="A49">
        <v>56692330</v>
      </c>
    </row>
    <row r="50" spans="1:1" x14ac:dyDescent="0.2">
      <c r="A50">
        <v>56059555</v>
      </c>
    </row>
    <row r="51" spans="1:1" x14ac:dyDescent="0.2">
      <c r="A51">
        <v>56439640</v>
      </c>
    </row>
    <row r="52" spans="1:1" x14ac:dyDescent="0.2">
      <c r="A52">
        <v>55971763</v>
      </c>
    </row>
    <row r="53" spans="1:1" x14ac:dyDescent="0.2">
      <c r="A53">
        <v>56085777</v>
      </c>
    </row>
    <row r="54" spans="1:1" x14ac:dyDescent="0.2">
      <c r="A54">
        <v>56353527</v>
      </c>
    </row>
    <row r="55" spans="1:1" x14ac:dyDescent="0.2">
      <c r="A55">
        <v>56221886</v>
      </c>
    </row>
    <row r="56" spans="1:1" x14ac:dyDescent="0.2">
      <c r="A56">
        <v>56145214</v>
      </c>
    </row>
    <row r="57" spans="1:1" x14ac:dyDescent="0.2">
      <c r="A57">
        <v>55873258</v>
      </c>
    </row>
    <row r="58" spans="1:1" x14ac:dyDescent="0.2">
      <c r="A58">
        <v>56040503</v>
      </c>
    </row>
    <row r="59" spans="1:1" x14ac:dyDescent="0.2">
      <c r="A59">
        <v>55810977</v>
      </c>
    </row>
    <row r="60" spans="1:1" x14ac:dyDescent="0.2">
      <c r="A60">
        <v>56449778</v>
      </c>
    </row>
    <row r="61" spans="1:1" x14ac:dyDescent="0.2">
      <c r="A61">
        <v>56290641</v>
      </c>
    </row>
    <row r="62" spans="1:1" x14ac:dyDescent="0.2">
      <c r="A62">
        <v>56129700</v>
      </c>
    </row>
    <row r="63" spans="1:1" x14ac:dyDescent="0.2">
      <c r="A63">
        <v>56613644</v>
      </c>
    </row>
    <row r="64" spans="1:1" x14ac:dyDescent="0.2">
      <c r="A64">
        <v>56482804</v>
      </c>
    </row>
    <row r="65" spans="1:1" x14ac:dyDescent="0.2">
      <c r="A65">
        <v>56100182</v>
      </c>
    </row>
    <row r="66" spans="1:1" x14ac:dyDescent="0.2">
      <c r="A66">
        <v>56411189</v>
      </c>
    </row>
    <row r="67" spans="1:1" x14ac:dyDescent="0.2">
      <c r="A67">
        <v>55904069</v>
      </c>
    </row>
    <row r="68" spans="1:1" x14ac:dyDescent="0.2">
      <c r="A68">
        <v>56453003</v>
      </c>
    </row>
    <row r="69" spans="1:1" x14ac:dyDescent="0.2">
      <c r="A69">
        <v>56081730</v>
      </c>
    </row>
    <row r="70" spans="1:1" x14ac:dyDescent="0.2">
      <c r="A70">
        <v>56613800</v>
      </c>
    </row>
    <row r="71" spans="1:1" x14ac:dyDescent="0.2">
      <c r="A71">
        <v>55919337</v>
      </c>
    </row>
    <row r="72" spans="1:1" x14ac:dyDescent="0.2">
      <c r="A72">
        <v>55925932</v>
      </c>
    </row>
    <row r="73" spans="1:1" x14ac:dyDescent="0.2">
      <c r="A73">
        <v>56190604</v>
      </c>
    </row>
    <row r="74" spans="1:1" x14ac:dyDescent="0.2">
      <c r="A74">
        <v>55811128</v>
      </c>
    </row>
    <row r="75" spans="1:1" x14ac:dyDescent="0.2">
      <c r="A75">
        <v>56573514</v>
      </c>
    </row>
    <row r="76" spans="1:1" x14ac:dyDescent="0.2">
      <c r="A76">
        <v>55737874</v>
      </c>
    </row>
    <row r="77" spans="1:1" x14ac:dyDescent="0.2">
      <c r="A77">
        <v>56125559</v>
      </c>
    </row>
    <row r="78" spans="1:1" x14ac:dyDescent="0.2">
      <c r="A78">
        <v>56098290</v>
      </c>
    </row>
    <row r="79" spans="1:1" x14ac:dyDescent="0.2">
      <c r="A79">
        <v>56446742</v>
      </c>
    </row>
    <row r="80" spans="1:1" x14ac:dyDescent="0.2">
      <c r="A80">
        <v>56129672</v>
      </c>
    </row>
    <row r="81" spans="1:1" x14ac:dyDescent="0.2">
      <c r="A81">
        <v>56068277</v>
      </c>
    </row>
    <row r="82" spans="1:1" x14ac:dyDescent="0.2">
      <c r="A82">
        <v>55959984</v>
      </c>
    </row>
    <row r="83" spans="1:1" x14ac:dyDescent="0.2">
      <c r="A83">
        <v>56138807</v>
      </c>
    </row>
    <row r="84" spans="1:1" x14ac:dyDescent="0.2">
      <c r="A84">
        <v>56091246</v>
      </c>
    </row>
    <row r="85" spans="1:1" x14ac:dyDescent="0.2">
      <c r="A85">
        <v>56317748</v>
      </c>
    </row>
    <row r="86" spans="1:1" x14ac:dyDescent="0.2">
      <c r="A86">
        <v>55936519</v>
      </c>
    </row>
    <row r="87" spans="1:1" x14ac:dyDescent="0.2">
      <c r="A87">
        <v>55952534</v>
      </c>
    </row>
    <row r="88" spans="1:1" x14ac:dyDescent="0.2">
      <c r="A88">
        <v>56056463</v>
      </c>
    </row>
    <row r="89" spans="1:1" x14ac:dyDescent="0.2">
      <c r="A89">
        <v>55648931</v>
      </c>
    </row>
    <row r="90" spans="1:1" x14ac:dyDescent="0.2">
      <c r="A90">
        <v>56631620</v>
      </c>
    </row>
    <row r="91" spans="1:1" x14ac:dyDescent="0.2">
      <c r="A91">
        <v>55789958</v>
      </c>
    </row>
    <row r="92" spans="1:1" x14ac:dyDescent="0.2">
      <c r="A92">
        <v>56260109</v>
      </c>
    </row>
    <row r="93" spans="1:1" x14ac:dyDescent="0.2">
      <c r="A93">
        <v>56182423</v>
      </c>
    </row>
    <row r="94" spans="1:1" x14ac:dyDescent="0.2">
      <c r="A94">
        <v>56161650</v>
      </c>
    </row>
    <row r="95" spans="1:1" x14ac:dyDescent="0.2">
      <c r="A95">
        <v>55895304</v>
      </c>
    </row>
    <row r="96" spans="1:1" x14ac:dyDescent="0.2">
      <c r="A96">
        <v>55848885</v>
      </c>
    </row>
    <row r="97" spans="1:1" x14ac:dyDescent="0.2">
      <c r="A97">
        <v>55863263</v>
      </c>
    </row>
    <row r="98" spans="1:1" x14ac:dyDescent="0.2">
      <c r="A98">
        <v>55981732</v>
      </c>
    </row>
    <row r="99" spans="1:1" x14ac:dyDescent="0.2">
      <c r="A99">
        <v>55972264</v>
      </c>
    </row>
    <row r="100" spans="1:1" x14ac:dyDescent="0.2">
      <c r="A100">
        <v>56056427</v>
      </c>
    </row>
    <row r="101" spans="1:1" x14ac:dyDescent="0.2">
      <c r="A101">
        <v>55652736</v>
      </c>
    </row>
    <row r="102" spans="1:1" x14ac:dyDescent="0.2">
      <c r="A102">
        <v>55943665</v>
      </c>
    </row>
    <row r="103" spans="1:1" x14ac:dyDescent="0.2">
      <c r="A103">
        <v>56021121</v>
      </c>
    </row>
    <row r="104" spans="1:1" x14ac:dyDescent="0.2">
      <c r="A104">
        <v>55582996</v>
      </c>
    </row>
    <row r="105" spans="1:1" x14ac:dyDescent="0.2">
      <c r="A105">
        <v>56400626</v>
      </c>
    </row>
    <row r="106" spans="1:1" x14ac:dyDescent="0.2">
      <c r="A106">
        <v>55661203</v>
      </c>
    </row>
    <row r="107" spans="1:1" x14ac:dyDescent="0.2">
      <c r="A107">
        <v>56205251</v>
      </c>
    </row>
    <row r="108" spans="1:1" x14ac:dyDescent="0.2">
      <c r="A108">
        <v>56018767</v>
      </c>
    </row>
    <row r="109" spans="1:1" x14ac:dyDescent="0.2">
      <c r="A109">
        <v>56271702</v>
      </c>
    </row>
    <row r="110" spans="1:1" x14ac:dyDescent="0.2">
      <c r="A110">
        <v>55907010</v>
      </c>
    </row>
    <row r="111" spans="1:1" x14ac:dyDescent="0.2">
      <c r="A111">
        <v>55828126</v>
      </c>
    </row>
    <row r="112" spans="1:1" x14ac:dyDescent="0.2">
      <c r="A112">
        <v>55997392</v>
      </c>
    </row>
    <row r="113" spans="1:1" x14ac:dyDescent="0.2">
      <c r="A113">
        <v>56134452</v>
      </c>
    </row>
    <row r="114" spans="1:1" x14ac:dyDescent="0.2">
      <c r="A114">
        <v>56003631</v>
      </c>
    </row>
    <row r="115" spans="1:1" x14ac:dyDescent="0.2">
      <c r="A115">
        <v>55926284</v>
      </c>
    </row>
    <row r="116" spans="1:1" x14ac:dyDescent="0.2">
      <c r="A116">
        <v>55734951</v>
      </c>
    </row>
    <row r="117" spans="1:1" x14ac:dyDescent="0.2">
      <c r="A117">
        <v>55822154</v>
      </c>
    </row>
    <row r="118" spans="1:1" x14ac:dyDescent="0.2">
      <c r="A118">
        <v>55884732</v>
      </c>
    </row>
    <row r="119" spans="1:1" x14ac:dyDescent="0.2">
      <c r="A119">
        <v>55789322</v>
      </c>
    </row>
    <row r="120" spans="1:1" x14ac:dyDescent="0.2">
      <c r="A120">
        <v>56449942</v>
      </c>
    </row>
    <row r="121" spans="1:1" x14ac:dyDescent="0.2">
      <c r="A121">
        <v>55761575</v>
      </c>
    </row>
    <row r="122" spans="1:1" x14ac:dyDescent="0.2">
      <c r="A122">
        <v>56335863</v>
      </c>
    </row>
    <row r="123" spans="1:1" x14ac:dyDescent="0.2">
      <c r="A123">
        <v>56164798</v>
      </c>
    </row>
    <row r="124" spans="1:1" x14ac:dyDescent="0.2">
      <c r="A124">
        <v>56214805</v>
      </c>
    </row>
    <row r="125" spans="1:1" x14ac:dyDescent="0.2">
      <c r="A125">
        <v>56289160</v>
      </c>
    </row>
    <row r="126" spans="1:1" x14ac:dyDescent="0.2">
      <c r="A126">
        <v>55800367</v>
      </c>
    </row>
    <row r="127" spans="1:1" x14ac:dyDescent="0.2">
      <c r="A127">
        <v>56450663</v>
      </c>
    </row>
    <row r="128" spans="1:1" x14ac:dyDescent="0.2">
      <c r="A128">
        <v>56103703</v>
      </c>
    </row>
    <row r="129" spans="1:1" x14ac:dyDescent="0.2">
      <c r="A129">
        <v>56354258</v>
      </c>
    </row>
    <row r="130" spans="1:1" x14ac:dyDescent="0.2">
      <c r="A130">
        <v>56048171</v>
      </c>
    </row>
    <row r="131" spans="1:1" x14ac:dyDescent="0.2">
      <c r="A131">
        <v>55790544</v>
      </c>
    </row>
    <row r="132" spans="1:1" x14ac:dyDescent="0.2">
      <c r="A132">
        <v>56286692</v>
      </c>
    </row>
    <row r="133" spans="1:1" x14ac:dyDescent="0.2">
      <c r="A133">
        <v>55717014</v>
      </c>
    </row>
    <row r="134" spans="1:1" x14ac:dyDescent="0.2">
      <c r="A134">
        <v>56275269</v>
      </c>
    </row>
    <row r="135" spans="1:1" x14ac:dyDescent="0.2">
      <c r="A135">
        <v>55791655</v>
      </c>
    </row>
    <row r="136" spans="1:1" x14ac:dyDescent="0.2">
      <c r="A136">
        <v>55737496</v>
      </c>
    </row>
    <row r="137" spans="1:1" x14ac:dyDescent="0.2">
      <c r="A137">
        <v>56278930</v>
      </c>
    </row>
    <row r="138" spans="1:1" x14ac:dyDescent="0.2">
      <c r="A138">
        <v>56095513</v>
      </c>
    </row>
    <row r="139" spans="1:1" x14ac:dyDescent="0.2">
      <c r="A139">
        <v>56399138</v>
      </c>
    </row>
    <row r="140" spans="1:1" x14ac:dyDescent="0.2">
      <c r="A140">
        <v>55904907</v>
      </c>
    </row>
    <row r="141" spans="1:1" x14ac:dyDescent="0.2">
      <c r="A141">
        <v>56072858</v>
      </c>
    </row>
    <row r="142" spans="1:1" x14ac:dyDescent="0.2">
      <c r="A142">
        <v>56096404</v>
      </c>
    </row>
    <row r="143" spans="1:1" x14ac:dyDescent="0.2">
      <c r="A143">
        <v>55941015</v>
      </c>
    </row>
    <row r="144" spans="1:1" x14ac:dyDescent="0.2">
      <c r="A144">
        <v>56457581</v>
      </c>
    </row>
    <row r="145" spans="1:1" x14ac:dyDescent="0.2">
      <c r="A145">
        <v>55824034</v>
      </c>
    </row>
    <row r="146" spans="1:1" x14ac:dyDescent="0.2">
      <c r="A146">
        <v>56039558</v>
      </c>
    </row>
    <row r="147" spans="1:1" x14ac:dyDescent="0.2">
      <c r="A147">
        <v>55890073</v>
      </c>
    </row>
    <row r="148" spans="1:1" x14ac:dyDescent="0.2">
      <c r="A148">
        <v>56001060</v>
      </c>
    </row>
    <row r="149" spans="1:1" x14ac:dyDescent="0.2">
      <c r="A149">
        <v>56205295</v>
      </c>
    </row>
    <row r="150" spans="1:1" x14ac:dyDescent="0.2">
      <c r="A150">
        <v>55753690</v>
      </c>
    </row>
    <row r="151" spans="1:1" x14ac:dyDescent="0.2">
      <c r="A151">
        <v>56181469</v>
      </c>
    </row>
    <row r="152" spans="1:1" x14ac:dyDescent="0.2">
      <c r="A152">
        <v>56129773</v>
      </c>
    </row>
    <row r="153" spans="1:1" x14ac:dyDescent="0.2">
      <c r="A153">
        <v>56157706</v>
      </c>
    </row>
    <row r="154" spans="1:1" x14ac:dyDescent="0.2">
      <c r="A154">
        <v>55990276</v>
      </c>
    </row>
    <row r="155" spans="1:1" x14ac:dyDescent="0.2">
      <c r="A155">
        <v>55738253</v>
      </c>
    </row>
    <row r="156" spans="1:1" x14ac:dyDescent="0.2">
      <c r="A156">
        <v>55792451</v>
      </c>
    </row>
    <row r="157" spans="1:1" x14ac:dyDescent="0.2">
      <c r="A157">
        <v>55887329</v>
      </c>
    </row>
    <row r="158" spans="1:1" x14ac:dyDescent="0.2">
      <c r="A158">
        <v>56208268</v>
      </c>
    </row>
    <row r="159" spans="1:1" x14ac:dyDescent="0.2">
      <c r="A159">
        <v>56214157</v>
      </c>
    </row>
    <row r="160" spans="1:1" x14ac:dyDescent="0.2">
      <c r="A160">
        <v>55731105</v>
      </c>
    </row>
    <row r="161" spans="1:1" x14ac:dyDescent="0.2">
      <c r="A161">
        <v>55945909</v>
      </c>
    </row>
    <row r="162" spans="1:1" x14ac:dyDescent="0.2">
      <c r="A162">
        <v>55811336</v>
      </c>
    </row>
    <row r="163" spans="1:1" x14ac:dyDescent="0.2">
      <c r="A163">
        <v>55910204</v>
      </c>
    </row>
    <row r="164" spans="1:1" x14ac:dyDescent="0.2">
      <c r="A164">
        <v>56056400</v>
      </c>
    </row>
    <row r="165" spans="1:1" x14ac:dyDescent="0.2">
      <c r="A165">
        <v>55777908</v>
      </c>
    </row>
    <row r="166" spans="1:1" x14ac:dyDescent="0.2">
      <c r="A166">
        <v>56142968</v>
      </c>
    </row>
    <row r="167" spans="1:1" x14ac:dyDescent="0.2">
      <c r="A167">
        <v>56094417</v>
      </c>
    </row>
    <row r="168" spans="1:1" x14ac:dyDescent="0.2">
      <c r="A168">
        <v>56235945</v>
      </c>
    </row>
    <row r="169" spans="1:1" x14ac:dyDescent="0.2">
      <c r="A169">
        <v>55946563</v>
      </c>
    </row>
    <row r="170" spans="1:1" x14ac:dyDescent="0.2">
      <c r="A170">
        <v>55950733</v>
      </c>
    </row>
    <row r="171" spans="1:1" x14ac:dyDescent="0.2">
      <c r="A171">
        <v>55630619</v>
      </c>
    </row>
    <row r="172" spans="1:1" x14ac:dyDescent="0.2">
      <c r="A172">
        <v>56026338</v>
      </c>
    </row>
    <row r="173" spans="1:1" x14ac:dyDescent="0.2">
      <c r="A173">
        <v>56092015</v>
      </c>
    </row>
    <row r="174" spans="1:1" x14ac:dyDescent="0.2">
      <c r="A174">
        <v>55760689</v>
      </c>
    </row>
    <row r="175" spans="1:1" x14ac:dyDescent="0.2">
      <c r="A175">
        <v>55656769</v>
      </c>
    </row>
    <row r="176" spans="1:1" x14ac:dyDescent="0.2">
      <c r="A176">
        <v>55693928</v>
      </c>
    </row>
    <row r="177" spans="1:1" x14ac:dyDescent="0.2">
      <c r="A177">
        <v>55706033</v>
      </c>
    </row>
    <row r="178" spans="1:1" x14ac:dyDescent="0.2">
      <c r="A178">
        <v>55733923</v>
      </c>
    </row>
    <row r="179" spans="1:1" x14ac:dyDescent="0.2">
      <c r="A179">
        <v>55854785</v>
      </c>
    </row>
    <row r="180" spans="1:1" x14ac:dyDescent="0.2">
      <c r="A180">
        <v>55971226</v>
      </c>
    </row>
    <row r="181" spans="1:1" x14ac:dyDescent="0.2">
      <c r="A181">
        <v>55867518</v>
      </c>
    </row>
    <row r="182" spans="1:1" x14ac:dyDescent="0.2">
      <c r="A182">
        <v>56074393</v>
      </c>
    </row>
    <row r="183" spans="1:1" x14ac:dyDescent="0.2">
      <c r="A183">
        <v>56121162</v>
      </c>
    </row>
    <row r="184" spans="1:1" x14ac:dyDescent="0.2">
      <c r="A184">
        <v>55904787</v>
      </c>
    </row>
    <row r="185" spans="1:1" x14ac:dyDescent="0.2">
      <c r="A185">
        <v>56070774</v>
      </c>
    </row>
    <row r="186" spans="1:1" x14ac:dyDescent="0.2">
      <c r="A186">
        <v>55522149</v>
      </c>
    </row>
    <row r="187" spans="1:1" x14ac:dyDescent="0.2">
      <c r="A187">
        <v>56529126</v>
      </c>
    </row>
    <row r="188" spans="1:1" x14ac:dyDescent="0.2">
      <c r="A188">
        <v>55842549</v>
      </c>
    </row>
    <row r="189" spans="1:1" x14ac:dyDescent="0.2">
      <c r="A189">
        <v>55863162</v>
      </c>
    </row>
    <row r="190" spans="1:1" x14ac:dyDescent="0.2">
      <c r="A190">
        <v>55906225</v>
      </c>
    </row>
    <row r="191" spans="1:1" x14ac:dyDescent="0.2">
      <c r="A191">
        <v>55890905</v>
      </c>
    </row>
    <row r="192" spans="1:1" x14ac:dyDescent="0.2">
      <c r="A192">
        <v>55884911</v>
      </c>
    </row>
    <row r="193" spans="1:1" x14ac:dyDescent="0.2">
      <c r="A193">
        <v>55536758</v>
      </c>
    </row>
    <row r="194" spans="1:1" x14ac:dyDescent="0.2">
      <c r="A194">
        <v>55948656</v>
      </c>
    </row>
    <row r="195" spans="1:1" x14ac:dyDescent="0.2">
      <c r="A195">
        <v>55863872</v>
      </c>
    </row>
    <row r="196" spans="1:1" x14ac:dyDescent="0.2">
      <c r="A196">
        <v>56062225</v>
      </c>
    </row>
    <row r="197" spans="1:1" x14ac:dyDescent="0.2">
      <c r="A197">
        <v>56255721</v>
      </c>
    </row>
    <row r="198" spans="1:1" x14ac:dyDescent="0.2">
      <c r="A198">
        <v>56006660</v>
      </c>
    </row>
    <row r="199" spans="1:1" x14ac:dyDescent="0.2">
      <c r="A199">
        <v>56162904</v>
      </c>
    </row>
    <row r="200" spans="1:1" x14ac:dyDescent="0.2">
      <c r="A200">
        <v>56003618</v>
      </c>
    </row>
    <row r="201" spans="1:1" x14ac:dyDescent="0.2">
      <c r="A201">
        <v>55638905</v>
      </c>
    </row>
    <row r="202" spans="1:1" x14ac:dyDescent="0.2">
      <c r="A202">
        <v>56564654</v>
      </c>
    </row>
    <row r="203" spans="1:1" x14ac:dyDescent="0.2">
      <c r="A203">
        <v>55940804</v>
      </c>
    </row>
    <row r="204" spans="1:1" x14ac:dyDescent="0.2">
      <c r="A204">
        <v>56034408</v>
      </c>
    </row>
    <row r="205" spans="1:1" x14ac:dyDescent="0.2">
      <c r="A205">
        <v>55806889</v>
      </c>
    </row>
    <row r="206" spans="1:1" x14ac:dyDescent="0.2">
      <c r="A206">
        <v>56083117</v>
      </c>
    </row>
    <row r="207" spans="1:1" x14ac:dyDescent="0.2">
      <c r="A207">
        <v>55853989</v>
      </c>
    </row>
    <row r="208" spans="1:1" x14ac:dyDescent="0.2">
      <c r="A208">
        <v>55555972</v>
      </c>
    </row>
    <row r="209" spans="1:1" x14ac:dyDescent="0.2">
      <c r="A209">
        <v>56495450</v>
      </c>
    </row>
    <row r="210" spans="1:1" x14ac:dyDescent="0.2">
      <c r="A210">
        <v>55730418</v>
      </c>
    </row>
    <row r="211" spans="1:1" x14ac:dyDescent="0.2">
      <c r="A211">
        <v>56127645</v>
      </c>
    </row>
    <row r="212" spans="1:1" x14ac:dyDescent="0.2">
      <c r="A212">
        <v>55967416</v>
      </c>
    </row>
    <row r="213" spans="1:1" x14ac:dyDescent="0.2">
      <c r="A213">
        <v>55853132</v>
      </c>
    </row>
    <row r="214" spans="1:1" x14ac:dyDescent="0.2">
      <c r="A214">
        <v>55929750</v>
      </c>
    </row>
    <row r="215" spans="1:1" x14ac:dyDescent="0.2">
      <c r="A215">
        <v>55845739</v>
      </c>
    </row>
    <row r="216" spans="1:1" x14ac:dyDescent="0.2">
      <c r="A216">
        <v>55705925</v>
      </c>
    </row>
    <row r="217" spans="1:1" x14ac:dyDescent="0.2">
      <c r="A217">
        <v>56143126</v>
      </c>
    </row>
    <row r="218" spans="1:1" x14ac:dyDescent="0.2">
      <c r="A218">
        <v>55943645</v>
      </c>
    </row>
    <row r="219" spans="1:1" x14ac:dyDescent="0.2">
      <c r="A219">
        <v>56056603</v>
      </c>
    </row>
    <row r="220" spans="1:1" x14ac:dyDescent="0.2">
      <c r="A220">
        <v>55852865</v>
      </c>
    </row>
    <row r="221" spans="1:1" x14ac:dyDescent="0.2">
      <c r="A221">
        <v>56041594</v>
      </c>
    </row>
    <row r="222" spans="1:1" x14ac:dyDescent="0.2">
      <c r="A222">
        <v>55943073</v>
      </c>
    </row>
    <row r="223" spans="1:1" x14ac:dyDescent="0.2">
      <c r="A223">
        <v>55709217</v>
      </c>
    </row>
    <row r="224" spans="1:1" x14ac:dyDescent="0.2">
      <c r="A224">
        <v>56552138</v>
      </c>
    </row>
    <row r="225" spans="1:1" x14ac:dyDescent="0.2">
      <c r="A225">
        <v>55881325</v>
      </c>
    </row>
    <row r="226" spans="1:1" x14ac:dyDescent="0.2">
      <c r="A226">
        <v>56570896</v>
      </c>
    </row>
    <row r="227" spans="1:1" x14ac:dyDescent="0.2">
      <c r="A227">
        <v>56126692</v>
      </c>
    </row>
    <row r="228" spans="1:1" x14ac:dyDescent="0.2">
      <c r="A228">
        <v>56254221</v>
      </c>
    </row>
    <row r="229" spans="1:1" x14ac:dyDescent="0.2">
      <c r="A229">
        <v>56157440</v>
      </c>
    </row>
    <row r="230" spans="1:1" x14ac:dyDescent="0.2">
      <c r="A230">
        <v>55910632</v>
      </c>
    </row>
    <row r="231" spans="1:1" x14ac:dyDescent="0.2">
      <c r="A231">
        <v>56184558</v>
      </c>
    </row>
    <row r="232" spans="1:1" x14ac:dyDescent="0.2">
      <c r="A232">
        <v>56234748</v>
      </c>
    </row>
    <row r="233" spans="1:1" x14ac:dyDescent="0.2">
      <c r="A233">
        <v>55856749</v>
      </c>
    </row>
    <row r="234" spans="1:1" x14ac:dyDescent="0.2">
      <c r="A234">
        <v>56054568</v>
      </c>
    </row>
    <row r="235" spans="1:1" x14ac:dyDescent="0.2">
      <c r="A235">
        <v>55898029</v>
      </c>
    </row>
    <row r="236" spans="1:1" x14ac:dyDescent="0.2">
      <c r="A236">
        <v>56009540</v>
      </c>
    </row>
    <row r="237" spans="1:1" x14ac:dyDescent="0.2">
      <c r="A237">
        <v>56050824</v>
      </c>
    </row>
    <row r="238" spans="1:1" x14ac:dyDescent="0.2">
      <c r="A238">
        <v>56114077</v>
      </c>
    </row>
    <row r="239" spans="1:1" x14ac:dyDescent="0.2">
      <c r="A239">
        <v>56628484</v>
      </c>
    </row>
    <row r="240" spans="1:1" x14ac:dyDescent="0.2">
      <c r="A240">
        <v>55975367</v>
      </c>
    </row>
    <row r="241" spans="1:1" x14ac:dyDescent="0.2">
      <c r="A241">
        <v>56450044</v>
      </c>
    </row>
    <row r="242" spans="1:1" x14ac:dyDescent="0.2">
      <c r="A242">
        <v>56220699</v>
      </c>
    </row>
    <row r="243" spans="1:1" x14ac:dyDescent="0.2">
      <c r="A243">
        <v>56287949</v>
      </c>
    </row>
    <row r="244" spans="1:1" x14ac:dyDescent="0.2">
      <c r="A244">
        <v>56328443</v>
      </c>
    </row>
    <row r="245" spans="1:1" x14ac:dyDescent="0.2">
      <c r="A245">
        <v>56227679</v>
      </c>
    </row>
    <row r="246" spans="1:1" x14ac:dyDescent="0.2">
      <c r="A246">
        <v>56478219</v>
      </c>
    </row>
    <row r="247" spans="1:1" x14ac:dyDescent="0.2">
      <c r="A247">
        <v>56314744</v>
      </c>
    </row>
    <row r="248" spans="1:1" x14ac:dyDescent="0.2">
      <c r="A248">
        <v>56252942</v>
      </c>
    </row>
    <row r="249" spans="1:1" x14ac:dyDescent="0.2">
      <c r="A249">
        <v>56434371</v>
      </c>
    </row>
    <row r="250" spans="1:1" x14ac:dyDescent="0.2">
      <c r="A250">
        <v>56140828</v>
      </c>
    </row>
    <row r="251" spans="1:1" x14ac:dyDescent="0.2">
      <c r="A251">
        <v>56283966</v>
      </c>
    </row>
    <row r="252" spans="1:1" x14ac:dyDescent="0.2">
      <c r="A252">
        <v>55907050</v>
      </c>
    </row>
    <row r="253" spans="1:1" x14ac:dyDescent="0.2">
      <c r="A253">
        <v>56492942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AWS-Directed-Resumen</vt:lpstr>
      <vt:lpstr>AWS-Directed</vt:lpstr>
      <vt:lpstr>AWS-Undirected</vt:lpstr>
      <vt:lpstr>Resumen AWS-Undirected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2020-12-01T19:22:42Z</dcterms:created>
  <dcterms:modified xsi:type="dcterms:W3CDTF">2021-01-19T18:55:11Z</dcterms:modified>
</cp:coreProperties>
</file>