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apiens-my.sharepoint.com/personal/rizal_prabowo_kideco_co_id/Documents/Documents/Meeting &amp; Data/Laporan Bulanan/April '23/"/>
    </mc:Choice>
  </mc:AlternateContent>
  <xr:revisionPtr revIDLastSave="119" documentId="13_ncr:1_{7B026F6F-F48B-4875-9146-36B58C7B1A30}" xr6:coauthVersionLast="47" xr6:coauthVersionMax="47" xr10:uidLastSave="{BA2F7271-0FCB-4574-8B9C-24BFC874B2F0}"/>
  <bookViews>
    <workbookView xWindow="-120" yWindow="-120" windowWidth="24240" windowHeight="13140" tabRatio="629" xr2:uid="{00000000-000D-0000-FFFF-FFFF00000000}"/>
  </bookViews>
  <sheets>
    <sheet name="Cover" sheetId="13" r:id="rId1"/>
    <sheet name="Summary" sheetId="18" r:id="rId2"/>
    <sheet name="SUK" sheetId="10" r:id="rId3"/>
    <sheet name="Buma" sheetId="15" state="hidden" r:id="rId4"/>
    <sheet name="TMP" sheetId="17" r:id="rId5"/>
    <sheet name="MHA" sheetId="1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b" localSheetId="5">[1]계획서!#REF!</definedName>
    <definedName name="\d" localSheetId="5">[1]계획서!#REF!</definedName>
    <definedName name="\e" localSheetId="5">[1]계획서!#REF!</definedName>
    <definedName name="\f" localSheetId="5">'[1]98년차.XLS'!#REF!</definedName>
    <definedName name="\g" localSheetId="5">'[1]98년차.XLS'!#REF!</definedName>
    <definedName name="\h" localSheetId="5">'[1]98년차.XLS'!#REF!</definedName>
    <definedName name="\i" localSheetId="5">'[1]98년차.XLS'!#REF!</definedName>
    <definedName name="\j">#N/A</definedName>
    <definedName name="\k">#N/A</definedName>
    <definedName name="\l">#N/A</definedName>
    <definedName name="\n" localSheetId="5">'[1]98인원계획'!#REF!</definedName>
    <definedName name="\p">#N/A</definedName>
    <definedName name="\w" localSheetId="5">'[1]98인원계획'!#REF!</definedName>
    <definedName name="\x" localSheetId="5">'[1]98인건비'!#REF!</definedName>
    <definedName name="__APR99">#REF!</definedName>
    <definedName name="__b1" localSheetId="5">#REF!</definedName>
    <definedName name="__b2" localSheetId="5">#REF!</definedName>
    <definedName name="__BS01" localSheetId="5">#REF!</definedName>
    <definedName name="__DEC98">#REF!</definedName>
    <definedName name="__dep1">#REF!</definedName>
    <definedName name="__DEP11">#REF!</definedName>
    <definedName name="__DEP2">#REF!</definedName>
    <definedName name="__DEP22">#REF!</definedName>
    <definedName name="__FEB99">#REF!</definedName>
    <definedName name="__JAN99">#REF!</definedName>
    <definedName name="__MAR99">#REF!</definedName>
    <definedName name="__MAY99">#REF!</definedName>
    <definedName name="__MGM1">#REF!</definedName>
    <definedName name="__MGM2">#REF!</definedName>
    <definedName name="_1_2_MASTER_SUMMARY_YEARLY" localSheetId="5">#REF!</definedName>
    <definedName name="_2_2_MASTER_SUMMARY_YEARLY">#REF!</definedName>
    <definedName name="_5" localSheetId="3">'[1]98인원계획'!#REF!</definedName>
    <definedName name="_5" localSheetId="0">'[1]98인원계획'!#REF!</definedName>
    <definedName name="_5" localSheetId="5">'[1]98인원계획'!#REF!</definedName>
    <definedName name="_5" localSheetId="2">'[1]98인원계획'!#REF!</definedName>
    <definedName name="_6" localSheetId="3">'[1]98인원계획'!#REF!</definedName>
    <definedName name="_6" localSheetId="0">'[1]98인원계획'!#REF!</definedName>
    <definedName name="_6" localSheetId="5">'[1]98인원계획'!#REF!</definedName>
    <definedName name="_6" localSheetId="2">'[1]98인원계획'!#REF!</definedName>
    <definedName name="_APR99" localSheetId="5">#REF!</definedName>
    <definedName name="_b1" localSheetId="5">#REF!</definedName>
    <definedName name="_b2" localSheetId="5">#REF!</definedName>
    <definedName name="_BS01" localSheetId="5">#REF!</definedName>
    <definedName name="_DEC98" localSheetId="5">#REF!</definedName>
    <definedName name="_dep1" localSheetId="5">#REF!</definedName>
    <definedName name="_DEP11" localSheetId="5">#REF!</definedName>
    <definedName name="_DEP2" localSheetId="5">#REF!</definedName>
    <definedName name="_DEP22" localSheetId="5">#REF!</definedName>
    <definedName name="_FEB99" localSheetId="5">#REF!</definedName>
    <definedName name="_GO_TO_A_">#N/A</definedName>
    <definedName name="_HOME__END__D__">#N/A</definedName>
    <definedName name="_J">#N/A</definedName>
    <definedName name="_JAN99" localSheetId="5">#REF!</definedName>
    <definedName name="_Key1" localSheetId="3" hidden="1">#REF!</definedName>
    <definedName name="_Key1" localSheetId="0" hidden="1">#REF!</definedName>
    <definedName name="_Key1" localSheetId="5" hidden="1">#REF!</definedName>
    <definedName name="_Key1" localSheetId="2" hidden="1">#REF!</definedName>
    <definedName name="_Key2" localSheetId="3" hidden="1">#REF!</definedName>
    <definedName name="_Key2" localSheetId="0" hidden="1">#REF!</definedName>
    <definedName name="_Key2" localSheetId="5" hidden="1">#REF!</definedName>
    <definedName name="_Key2" localSheetId="2" hidden="1">#REF!</definedName>
    <definedName name="_MAR99" localSheetId="5">#REF!</definedName>
    <definedName name="_MAY99" localSheetId="5">#REF!</definedName>
    <definedName name="_MGM1" localSheetId="5">#REF!</definedName>
    <definedName name="_MGM2" localSheetId="5">#REF!</definedName>
    <definedName name="_Order1" hidden="1">255</definedName>
    <definedName name="_Order2" hidden="1">255</definedName>
    <definedName name="_Sort" localSheetId="3" hidden="1">#REF!</definedName>
    <definedName name="_Sort" localSheetId="0" hidden="1">#REF!</definedName>
    <definedName name="_Sort" localSheetId="5" hidden="1">#REF!</definedName>
    <definedName name="_Sort" localSheetId="2" hidden="1">#REF!</definedName>
    <definedName name="A" localSheetId="3">'[2]Test Depre'!#REF!</definedName>
    <definedName name="A" localSheetId="0">'[2]Test Depre'!#REF!</definedName>
    <definedName name="A" localSheetId="5">'[2]Test Depre'!#REF!</definedName>
    <definedName name="A" localSheetId="2">'[2]Test Depre'!#REF!</definedName>
    <definedName name="AA" localSheetId="3">#REF!</definedName>
    <definedName name="AA" localSheetId="0">#REF!</definedName>
    <definedName name="AA" localSheetId="5">#REF!</definedName>
    <definedName name="AA" localSheetId="2">#REF!</definedName>
    <definedName name="aaaak" localSheetId="3">#REF!</definedName>
    <definedName name="aaaak" localSheetId="0">#REF!</definedName>
    <definedName name="aaaak" localSheetId="5">#REF!</definedName>
    <definedName name="aaaak" localSheetId="2">#REF!</definedName>
    <definedName name="account111111" localSheetId="3">#REF!</definedName>
    <definedName name="account111111" localSheetId="0">#REF!</definedName>
    <definedName name="account111111" localSheetId="5">#REF!</definedName>
    <definedName name="account111111" localSheetId="2">#REF!</definedName>
    <definedName name="ad" localSheetId="3">MCOST2</definedName>
    <definedName name="ad" localSheetId="0">MCOST2</definedName>
    <definedName name="ad" localSheetId="2">MCOST2</definedName>
    <definedName name="anuku" localSheetId="3">#REF!</definedName>
    <definedName name="anuku" localSheetId="0">#REF!</definedName>
    <definedName name="anuku" localSheetId="5">#REF!</definedName>
    <definedName name="anuku" localSheetId="2">#REF!</definedName>
    <definedName name="AP_2">#N/A</definedName>
    <definedName name="APR">#N/A</definedName>
    <definedName name="April" localSheetId="3">#REF!</definedName>
    <definedName name="April" localSheetId="0">#REF!</definedName>
    <definedName name="April" localSheetId="5">#REF!</definedName>
    <definedName name="April" localSheetId="2">#REF!</definedName>
    <definedName name="APsummary">#N/A</definedName>
    <definedName name="AS" localSheetId="3">'[1]98인건비'!#REF!</definedName>
    <definedName name="AS" localSheetId="0">'[1]98인건비'!#REF!</definedName>
    <definedName name="AS" localSheetId="5">'[1]98인건비'!#REF!</definedName>
    <definedName name="AS" localSheetId="2">'[1]98인건비'!#REF!</definedName>
    <definedName name="asdf" localSheetId="3">#REF!</definedName>
    <definedName name="asdf" localSheetId="0">#REF!</definedName>
    <definedName name="asdf" localSheetId="5">#REF!</definedName>
    <definedName name="asdf" localSheetId="2">#REF!</definedName>
    <definedName name="August" localSheetId="3">#REF!</definedName>
    <definedName name="August" localSheetId="0">#REF!</definedName>
    <definedName name="August" localSheetId="5">#REF!</definedName>
    <definedName name="August" localSheetId="2">#REF!</definedName>
    <definedName name="b">#N/A</definedName>
    <definedName name="BALANCE01" localSheetId="3">#REF!</definedName>
    <definedName name="BALANCE01" localSheetId="0">#REF!</definedName>
    <definedName name="BALANCE01" localSheetId="5">#REF!</definedName>
    <definedName name="BALANCE01" localSheetId="2">#REF!</definedName>
    <definedName name="BALANCE02" localSheetId="3">#REF!</definedName>
    <definedName name="BALANCE02" localSheetId="0">#REF!</definedName>
    <definedName name="BALANCE02" localSheetId="5">#REF!</definedName>
    <definedName name="BALANCE02" localSheetId="2">#REF!</definedName>
    <definedName name="BALANCE03" localSheetId="3">#REF!</definedName>
    <definedName name="BALANCE03" localSheetId="0">#REF!</definedName>
    <definedName name="BALANCE03" localSheetId="5">#REF!</definedName>
    <definedName name="BALANCE03" localSheetId="2">#REF!</definedName>
    <definedName name="BALANCE04" localSheetId="3">#REF!</definedName>
    <definedName name="BALANCE04" localSheetId="0">#REF!</definedName>
    <definedName name="BALANCE04" localSheetId="5">#REF!</definedName>
    <definedName name="BALANCE04" localSheetId="2">#REF!</definedName>
    <definedName name="BALANCE05" localSheetId="3">#REF!</definedName>
    <definedName name="BALANCE05" localSheetId="0">#REF!</definedName>
    <definedName name="BALANCE05" localSheetId="5">#REF!</definedName>
    <definedName name="BALANCE05" localSheetId="2">#REF!</definedName>
    <definedName name="balance05new" localSheetId="3">#REF!</definedName>
    <definedName name="balance05new" localSheetId="0">#REF!</definedName>
    <definedName name="balance05new" localSheetId="5">#REF!</definedName>
    <definedName name="balance05new" localSheetId="2">#REF!</definedName>
    <definedName name="BALANCE06" localSheetId="3">#REF!</definedName>
    <definedName name="BALANCE06" localSheetId="0">#REF!</definedName>
    <definedName name="BALANCE06" localSheetId="5">#REF!</definedName>
    <definedName name="BALANCE06" localSheetId="2">#REF!</definedName>
    <definedName name="Balance06new" localSheetId="3">#REF!</definedName>
    <definedName name="Balance06new" localSheetId="0">#REF!</definedName>
    <definedName name="Balance06new" localSheetId="5">#REF!</definedName>
    <definedName name="Balance06new" localSheetId="2">#REF!</definedName>
    <definedName name="BALANCE07" localSheetId="3">#REF!</definedName>
    <definedName name="BALANCE07" localSheetId="0">#REF!</definedName>
    <definedName name="BALANCE07" localSheetId="5">#REF!</definedName>
    <definedName name="BALANCE07" localSheetId="2">#REF!</definedName>
    <definedName name="BALANCE08" localSheetId="3">#REF!</definedName>
    <definedName name="BALANCE08" localSheetId="0">#REF!</definedName>
    <definedName name="BALANCE08" localSheetId="5">#REF!</definedName>
    <definedName name="BALANCE08" localSheetId="2">#REF!</definedName>
    <definedName name="BALANCE09" localSheetId="3">#REF!</definedName>
    <definedName name="BALANCE09" localSheetId="0">#REF!</definedName>
    <definedName name="BALANCE09" localSheetId="5">#REF!</definedName>
    <definedName name="BALANCE09" localSheetId="2">#REF!</definedName>
    <definedName name="BALANCE10" localSheetId="3">#REF!</definedName>
    <definedName name="BALANCE10" localSheetId="0">#REF!</definedName>
    <definedName name="BALANCE10" localSheetId="5">#REF!</definedName>
    <definedName name="BALANCE10" localSheetId="2">#REF!</definedName>
    <definedName name="BALANCE11" localSheetId="3">#REF!</definedName>
    <definedName name="BALANCE11" localSheetId="0">#REF!</definedName>
    <definedName name="BALANCE11" localSheetId="5">#REF!</definedName>
    <definedName name="BALANCE11" localSheetId="2">#REF!</definedName>
    <definedName name="BALANCE12" localSheetId="3">#REF!</definedName>
    <definedName name="BALANCE12" localSheetId="0">#REF!</definedName>
    <definedName name="BALANCE12" localSheetId="5">#REF!</definedName>
    <definedName name="BALANCE12" localSheetId="2">#REF!</definedName>
    <definedName name="bb" localSheetId="3">#REF!</definedName>
    <definedName name="bb" localSheetId="0">#REF!</definedName>
    <definedName name="bb" localSheetId="5">#REF!</definedName>
    <definedName name="bb" localSheetId="2">#REF!</definedName>
    <definedName name="BIMA_유가보상" localSheetId="3">#REF!</definedName>
    <definedName name="BIMA_유가보상" localSheetId="0">#REF!</definedName>
    <definedName name="BIMA_유가보상" localSheetId="5">#REF!</definedName>
    <definedName name="BIMA_유가보상" localSheetId="2">#REF!</definedName>
    <definedName name="Buma_C" localSheetId="3">#REF!</definedName>
    <definedName name="Buma_C" localSheetId="0">#REF!</definedName>
    <definedName name="Buma_C" localSheetId="5">#REF!</definedName>
    <definedName name="Buma_C" localSheetId="2">#REF!</definedName>
    <definedName name="BUMA_C원탄" localSheetId="3">#REF!</definedName>
    <definedName name="BUMA_C원탄" localSheetId="0">#REF!</definedName>
    <definedName name="BUMA_C원탄" localSheetId="5">#REF!</definedName>
    <definedName name="BUMA_C원탄" localSheetId="2">#REF!</definedName>
    <definedName name="Buma_M" localSheetId="3">#REF!</definedName>
    <definedName name="Buma_M" localSheetId="0">#REF!</definedName>
    <definedName name="Buma_M" localSheetId="5">#REF!</definedName>
    <definedName name="Buma_M" localSheetId="2">#REF!</definedName>
    <definedName name="BUMA_M원탄" localSheetId="3">#REF!</definedName>
    <definedName name="BUMA_M원탄" localSheetId="0">#REF!</definedName>
    <definedName name="BUMA_M원탄" localSheetId="5">#REF!</definedName>
    <definedName name="BUMA_M원탄" localSheetId="2">#REF!</definedName>
    <definedName name="C_HANASP\인건비" localSheetId="3">'[1]98인원계획'!#REF!</definedName>
    <definedName name="C_HANASP\인건비" localSheetId="0">'[1]98인원계획'!#REF!</definedName>
    <definedName name="C_HANASP\인건비" localSheetId="5">'[1]98인원계획'!#REF!</definedName>
    <definedName name="C_HANASP\인건비" localSheetId="2">'[1]98인원계획'!#REF!</definedName>
    <definedName name="calcul" localSheetId="3">#REF!</definedName>
    <definedName name="calcul" localSheetId="0">#REF!</definedName>
    <definedName name="calcul" localSheetId="5">#REF!</definedName>
    <definedName name="calcul" localSheetId="2">#REF!</definedName>
    <definedName name="Calendarday" localSheetId="3">#REF!</definedName>
    <definedName name="Calendarday" localSheetId="0">#REF!</definedName>
    <definedName name="Calendarday" localSheetId="5">#REF!</definedName>
    <definedName name="Calendarday" localSheetId="2">#REF!</definedName>
    <definedName name="calory_north" localSheetId="3">#REF!</definedName>
    <definedName name="calory_north" localSheetId="0">#REF!</definedName>
    <definedName name="calory_north" localSheetId="5">#REF!</definedName>
    <definedName name="calory_north" localSheetId="2">#REF!</definedName>
    <definedName name="calory_south" localSheetId="3">#REF!</definedName>
    <definedName name="calory_south" localSheetId="0">#REF!</definedName>
    <definedName name="calory_south" localSheetId="5">#REF!</definedName>
    <definedName name="calory_south" localSheetId="2">#REF!</definedName>
    <definedName name="CBI" localSheetId="3">#REF!</definedName>
    <definedName name="CBI" localSheetId="0">#REF!</definedName>
    <definedName name="CBI" localSheetId="5">#REF!</definedName>
    <definedName name="CBI" localSheetId="2">#REF!</definedName>
    <definedName name="CBP" localSheetId="3">#REF!</definedName>
    <definedName name="CBP" localSheetId="0">#REF!</definedName>
    <definedName name="CBP" localSheetId="5">#REF!</definedName>
    <definedName name="CBP" localSheetId="2">#REF!</definedName>
    <definedName name="CD" localSheetId="3">#REF!</definedName>
    <definedName name="CD" localSheetId="0">#REF!</definedName>
    <definedName name="CD" localSheetId="5">#REF!</definedName>
    <definedName name="CD" localSheetId="2">#REF!</definedName>
    <definedName name="coal_north" localSheetId="3">#REF!</definedName>
    <definedName name="coal_north" localSheetId="0">#REF!</definedName>
    <definedName name="coal_north" localSheetId="5">#REF!</definedName>
    <definedName name="coal_north" localSheetId="2">#REF!</definedName>
    <definedName name="coal_south" localSheetId="3">#REF!</definedName>
    <definedName name="coal_south" localSheetId="0">#REF!</definedName>
    <definedName name="coal_south" localSheetId="5">#REF!</definedName>
    <definedName name="coal_south" localSheetId="2">#REF!</definedName>
    <definedName name="coal_total" localSheetId="3">#REF!</definedName>
    <definedName name="coal_total" localSheetId="0">#REF!</definedName>
    <definedName name="coal_total" localSheetId="5">#REF!</definedName>
    <definedName name="coal_total" localSheetId="2">#REF!</definedName>
    <definedName name="Contents">#N/A</definedName>
    <definedName name="Cost_of_Manufactured__99" localSheetId="3">#REF!</definedName>
    <definedName name="Cost_of_Manufactured__99" localSheetId="0">#REF!</definedName>
    <definedName name="Cost_of_Manufactured__99" localSheetId="5">#REF!</definedName>
    <definedName name="Cost_of_Manufactured__99" localSheetId="2">#REF!</definedName>
    <definedName name="costing">#N/A</definedName>
    <definedName name="Cotrans_유가보상" localSheetId="3">#REF!</definedName>
    <definedName name="Cotrans_유가보상" localSheetId="0">#REF!</definedName>
    <definedName name="Cotrans_유가보상" localSheetId="5">#REF!</definedName>
    <definedName name="Cotrans_유가보상" localSheetId="2">#REF!</definedName>
    <definedName name="crit" localSheetId="3">#REF!</definedName>
    <definedName name="crit" localSheetId="0">#REF!</definedName>
    <definedName name="crit" localSheetId="5">#REF!</definedName>
    <definedName name="crit" localSheetId="2">#REF!</definedName>
    <definedName name="CSALES01" localSheetId="3">[3]COSTSALES!#REF!</definedName>
    <definedName name="CSALES01" localSheetId="0">[3]COSTSALES!#REF!</definedName>
    <definedName name="CSALES01" localSheetId="5">[3]COSTSALES!#REF!</definedName>
    <definedName name="CSALES01" localSheetId="2">[3]COSTSALES!#REF!</definedName>
    <definedName name="CSALES02" localSheetId="3">[3]COSTSALES!#REF!</definedName>
    <definedName name="CSALES02" localSheetId="0">[3]COSTSALES!#REF!</definedName>
    <definedName name="CSALES02" localSheetId="5">[3]COSTSALES!#REF!</definedName>
    <definedName name="CSALES02" localSheetId="2">[3]COSTSALES!#REF!</definedName>
    <definedName name="CSALES03" localSheetId="3">[3]COSTSALES!#REF!</definedName>
    <definedName name="CSALES03" localSheetId="0">[3]COSTSALES!#REF!</definedName>
    <definedName name="CSALES03" localSheetId="5">[3]COSTSALES!#REF!</definedName>
    <definedName name="CSALES03" localSheetId="2">[3]COSTSALES!#REF!</definedName>
    <definedName name="CSALES04" localSheetId="3">[3]COSTSALES!#REF!</definedName>
    <definedName name="CSALES04" localSheetId="0">[3]COSTSALES!#REF!</definedName>
    <definedName name="CSALES04" localSheetId="5">[3]COSTSALES!#REF!</definedName>
    <definedName name="CSALES04" localSheetId="2">[3]COSTSALES!#REF!</definedName>
    <definedName name="CSALES05" localSheetId="3">[3]COSTSALES!#REF!</definedName>
    <definedName name="CSALES05" localSheetId="0">[3]COSTSALES!#REF!</definedName>
    <definedName name="CSALES05" localSheetId="5">[3]COSTSALES!#REF!</definedName>
    <definedName name="CSALES05" localSheetId="2">[3]COSTSALES!#REF!</definedName>
    <definedName name="CSALES06" localSheetId="3">[3]COSTSALES!#REF!</definedName>
    <definedName name="CSALES06" localSheetId="0">[3]COSTSALES!#REF!</definedName>
    <definedName name="CSALES06" localSheetId="5">[3]COSTSALES!#REF!</definedName>
    <definedName name="CSALES06" localSheetId="2">[3]COSTSALES!#REF!</definedName>
    <definedName name="CSALES07" localSheetId="3">[3]COSTSALES!#REF!</definedName>
    <definedName name="CSALES07" localSheetId="0">[3]COSTSALES!#REF!</definedName>
    <definedName name="CSALES07" localSheetId="5">[3]COSTSALES!#REF!</definedName>
    <definedName name="CSALES07" localSheetId="2">[3]COSTSALES!#REF!</definedName>
    <definedName name="CSALES08" localSheetId="3">[3]COSTSALES!#REF!</definedName>
    <definedName name="CSALES08" localSheetId="0">[3]COSTSALES!#REF!</definedName>
    <definedName name="CSALES08" localSheetId="5">[3]COSTSALES!#REF!</definedName>
    <definedName name="CSALES08" localSheetId="2">[3]COSTSALES!#REF!</definedName>
    <definedName name="CSALES09" localSheetId="3">[3]COSTSALES!#REF!</definedName>
    <definedName name="CSALES09" localSheetId="0">[3]COSTSALES!#REF!</definedName>
    <definedName name="CSALES09" localSheetId="5">[3]COSTSALES!#REF!</definedName>
    <definedName name="CSALES09" localSheetId="2">[3]COSTSALES!#REF!</definedName>
    <definedName name="CSALES10" localSheetId="3">[3]COSTSALES!#REF!</definedName>
    <definedName name="CSALES10" localSheetId="0">[3]COSTSALES!#REF!</definedName>
    <definedName name="CSALES10" localSheetId="5">[3]COSTSALES!#REF!</definedName>
    <definedName name="CSALES10" localSheetId="2">[3]COSTSALES!#REF!</definedName>
    <definedName name="CSALES11" localSheetId="3">[3]COSTSALES!#REF!</definedName>
    <definedName name="CSALES11" localSheetId="0">[3]COSTSALES!#REF!</definedName>
    <definedName name="CSALES11" localSheetId="5">[3]COSTSALES!#REF!</definedName>
    <definedName name="CSALES11" localSheetId="2">[3]COSTSALES!#REF!</definedName>
    <definedName name="CSALES12" localSheetId="3">[3]COSTSALES!#REF!</definedName>
    <definedName name="CSALES12" localSheetId="0">[3]COSTSALES!#REF!</definedName>
    <definedName name="CSALES12" localSheetId="5">[3]COSTSALES!#REF!</definedName>
    <definedName name="CSALES12" localSheetId="2">[3]COSTSALES!#REF!</definedName>
    <definedName name="d">#N/A</definedName>
    <definedName name="D1602520" localSheetId="3">'[2]Test Depre'!#REF!</definedName>
    <definedName name="D1602520" localSheetId="0">'[2]Test Depre'!#REF!</definedName>
    <definedName name="D1602520" localSheetId="5">'[2]Test Depre'!#REF!</definedName>
    <definedName name="D1602520" localSheetId="2">'[2]Test Depre'!#REF!</definedName>
    <definedName name="_xlnm.Database" localSheetId="3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dd" localSheetId="3">'[4]D-04'!#REF!</definedName>
    <definedName name="ddd" localSheetId="0">'[4]D-04'!#REF!</definedName>
    <definedName name="ddd" localSheetId="5">'[4]D-04'!#REF!</definedName>
    <definedName name="ddd" localSheetId="2">'[4]D-04'!#REF!</definedName>
    <definedName name="December" localSheetId="3">#REF!</definedName>
    <definedName name="December" localSheetId="0">#REF!</definedName>
    <definedName name="December" localSheetId="5">#REF!</definedName>
    <definedName name="December" localSheetId="2">#REF!</definedName>
    <definedName name="DEPARTEMENTAL_COSTING_ON_JAN._MAR.99" localSheetId="3">MCOST2</definedName>
    <definedName name="DEPARTEMENTAL_COSTING_ON_JAN._MAR.99" localSheetId="0">MCOST2</definedName>
    <definedName name="DEPARTEMENTAL_COSTING_ON_JAN._MAR.99" localSheetId="2">MCOST2</definedName>
    <definedName name="DEPARTEMENTAL_COSTING_ON_MARCH_99">"MCOST1"</definedName>
    <definedName name="depreciation_prod" localSheetId="3">#REF!</definedName>
    <definedName name="depreciation_prod" localSheetId="0">#REF!</definedName>
    <definedName name="depreciation_prod" localSheetId="5">#REF!</definedName>
    <definedName name="depreciation_prod" localSheetId="2">#REF!</definedName>
    <definedName name="Depreciation_waste" localSheetId="3">#REF!</definedName>
    <definedName name="Depreciation_waste" localSheetId="0">#REF!</definedName>
    <definedName name="Depreciation_waste" localSheetId="5">#REF!</definedName>
    <definedName name="Depreciation_waste" localSheetId="2">#REF!</definedName>
    <definedName name="DJ" localSheetId="3">'[1]98인원계획'!#REF!</definedName>
    <definedName name="DJ" localSheetId="0">'[1]98인원계획'!#REF!</definedName>
    <definedName name="DJ" localSheetId="5">'[1]98인원계획'!#REF!</definedName>
    <definedName name="DJ" localSheetId="2">'[1]98인원계획'!#REF!</definedName>
    <definedName name="djfl">#N/A</definedName>
    <definedName name="dkttktk" localSheetId="3">#REF!</definedName>
    <definedName name="dkttktk" localSheetId="0">#REF!</definedName>
    <definedName name="dkttktk" localSheetId="5">#REF!</definedName>
    <definedName name="dkttktk" localSheetId="2">#REF!</definedName>
    <definedName name="dljfal" localSheetId="3">'[4]D-04'!#REF!</definedName>
    <definedName name="dljfal" localSheetId="0">'[4]D-04'!#REF!</definedName>
    <definedName name="dljfal" localSheetId="5">'[4]D-04'!#REF!</definedName>
    <definedName name="dljfal" localSheetId="2">'[4]D-04'!#REF!</definedName>
    <definedName name="dorr" localSheetId="3">[5]Input!#REF!</definedName>
    <definedName name="dorr" localSheetId="0">[5]Input!#REF!</definedName>
    <definedName name="dorr" localSheetId="5">[5]Input!#REF!</definedName>
    <definedName name="dorr" localSheetId="2">[5]Input!#REF!</definedName>
    <definedName name="dsss" localSheetId="3">#REF!</definedName>
    <definedName name="dsss" localSheetId="0">#REF!</definedName>
    <definedName name="dsss" localSheetId="5">#REF!</definedName>
    <definedName name="dsss" localSheetId="2">#REF!</definedName>
    <definedName name="duit" localSheetId="3">[6]Sheet1!#REF!</definedName>
    <definedName name="duit" localSheetId="0">[6]Sheet1!#REF!</definedName>
    <definedName name="duit" localSheetId="5">[6]Sheet1!#REF!</definedName>
    <definedName name="duit" localSheetId="2">[6]Sheet1!#REF!</definedName>
    <definedName name="employee" localSheetId="3">#REF!</definedName>
    <definedName name="employee" localSheetId="0">#REF!</definedName>
    <definedName name="employee" localSheetId="5">#REF!</definedName>
    <definedName name="employee" localSheetId="2">#REF!</definedName>
    <definedName name="employee_kirean" localSheetId="3">#REF!</definedName>
    <definedName name="employee_kirean" localSheetId="0">#REF!</definedName>
    <definedName name="employee_kirean" localSheetId="5">#REF!</definedName>
    <definedName name="employee_kirean" localSheetId="2">#REF!</definedName>
    <definedName name="employee_korean" localSheetId="3">#REF!</definedName>
    <definedName name="employee_korean" localSheetId="0">#REF!</definedName>
    <definedName name="employee_korean" localSheetId="5">#REF!</definedName>
    <definedName name="employee_korean" localSheetId="2">#REF!</definedName>
    <definedName name="employee_local" localSheetId="3">#REF!</definedName>
    <definedName name="employee_local" localSheetId="0">#REF!</definedName>
    <definedName name="employee_local" localSheetId="5">#REF!</definedName>
    <definedName name="employee_local" localSheetId="2">#REF!</definedName>
    <definedName name="Excel_BuiltIn__FilterDatabase_1" localSheetId="3">#REF!</definedName>
    <definedName name="Excel_BuiltIn__FilterDatabase_1" localSheetId="5">#REF!</definedName>
    <definedName name="Excel_BuiltIn__FilterDatabase_1" localSheetId="2">#REF!</definedName>
    <definedName name="Excel_BuiltIn_Print_Area_1">"$#REF!.$A$7:$AU$927"</definedName>
    <definedName name="Excel_BuiltIn_Print_Area_10">"$#REF!.$A$1:$G$161"</definedName>
    <definedName name="Excel_BuiltIn_Print_Area_12">"$#REF!.$A$1:$N$5"</definedName>
    <definedName name="Excel_BuiltIn_Print_Area_13_1_1">"$#REF!.$A$1:$F$57"</definedName>
    <definedName name="Excel_BuiltIn_Print_Area_14">"$#REF!.$A$1:$G$36"</definedName>
    <definedName name="Excel_BuiltIn_Print_Area_14_1">"$#REF!.$A$1:$F$57"</definedName>
    <definedName name="Excel_BuiltIn_Print_Area_15">"$#REF!.$A$1:$F$57"</definedName>
    <definedName name="Excel_BuiltIn_Print_Area_2">"$#REF!.$A$7:$AU$929"</definedName>
    <definedName name="Excel_BuiltIn_Print_Area_2_1">"$#REF!.$A$1:$G$5"</definedName>
    <definedName name="Excel_BuiltIn_Print_Area_3_1">"$#REF!.$A$1:$AQ$5"</definedName>
    <definedName name="Excel_BuiltIn_Print_Area_3_1_1">"$#REF!.$A$1:$AU$25"</definedName>
    <definedName name="Excel_BuiltIn_Print_Area_5_1">"$#REF!.$A$1:$AX$611"</definedName>
    <definedName name="Excel_BuiltIn_Print_Area_5_1_1">"$#REF!.$A$1:$AW$22"</definedName>
    <definedName name="Excel_BuiltIn_Print_Area_6_1_1">"$#REF!.$A$1:$G$111"</definedName>
    <definedName name="Excel_BuiltIn_Print_Area_6_1_1_1">"$#REF!.$A$1:$G$97"</definedName>
    <definedName name="Excel_BuiltIn_Print_Area_6_1_1_1_1">"$#REF!.$A$1:$AX$5"</definedName>
    <definedName name="Excel_BuiltIn_Print_Area_7_1">"$#REF!.$A$1:$AX$612"</definedName>
    <definedName name="Excel_BuiltIn_Print_Area_7_1_1">"$#REF!.$A$1:$AX$613"</definedName>
    <definedName name="Excel_BuiltIn_Print_Area_7_1_1_1">"$#REF!.$A$3:$L$459"</definedName>
    <definedName name="Excel_BuiltIn_Print_Area_7_1_1_1_1">"$#REF!.$A$1:$AX$611;$#REF!.$A$626:$F$660"</definedName>
    <definedName name="Excel_BuiltIn_Print_Area_7_1_1_1_1_1_1">"$#REF!.$A$1:$N$5"</definedName>
    <definedName name="Excel_BuiltIn_Print_Titles_1">"$#REF!.$A$7:$AMJ$8"</definedName>
    <definedName name="Excel_BuiltIn_Print_Titles_12">"$#REF!.$A$3:$AMJ$4"</definedName>
    <definedName name="Excel_BuiltIn_Print_Titles_14">"$#REF!.$A$1:$AMJ$2"</definedName>
    <definedName name="Excel_BuiltIn_Print_Titles_2">"$#REF!.$A$7:$AMJ$11"</definedName>
    <definedName name="Excel_BuiltIn_Print_Titles_2_1">"$#REF!.$A$4:$AMJ$5"</definedName>
    <definedName name="Excel_BuiltIn_Print_Titles_3_1">"$#REF!.$A$3:$IU$4"</definedName>
    <definedName name="Excel_BuiltIn_Print_Titles_7_1_1_1">"$#REF!.$A$7:$ID$8"</definedName>
    <definedName name="Excel_BuiltIn_Print_Titles_7_1_1_1_1">"$#REF!.$A$3:$IB$4"</definedName>
    <definedName name="Excel_BuiltIn_Print_Titles_7_1_1_1_2">"$#REF!.$A$7:$ID$11"</definedName>
    <definedName name="exchange" localSheetId="3">[7]임차도급!#REF!</definedName>
    <definedName name="exchange" localSheetId="0">[7]임차도급!#REF!</definedName>
    <definedName name="exchange" localSheetId="5">[7]임차도급!#REF!</definedName>
    <definedName name="exchange" localSheetId="2">[7]임차도급!#REF!</definedName>
    <definedName name="February" localSheetId="3">#REF!</definedName>
    <definedName name="February" localSheetId="0">#REF!</definedName>
    <definedName name="February" localSheetId="5">#REF!</definedName>
    <definedName name="February" localSheetId="2">#REF!</definedName>
    <definedName name="ffdfdf" localSheetId="3">[8]Sheet1!#REF!</definedName>
    <definedName name="ffdfdf" localSheetId="0">[8]Sheet1!#REF!</definedName>
    <definedName name="ffdfdf" localSheetId="5">[8]Sheet1!#REF!</definedName>
    <definedName name="ffdfdf" localSheetId="2">[8]Sheet1!#REF!</definedName>
    <definedName name="FFFF" localSheetId="3">[9]Input!#REF!</definedName>
    <definedName name="FFFF" localSheetId="0">[9]Input!#REF!</definedName>
    <definedName name="FFFF" localSheetId="5">[9]Input!#REF!</definedName>
    <definedName name="FFFF" localSheetId="2">[9]Input!#REF!</definedName>
    <definedName name="G.S_유가보상" localSheetId="3">#REF!</definedName>
    <definedName name="G.S_유가보상" localSheetId="0">#REF!</definedName>
    <definedName name="G.S_유가보상" localSheetId="5">#REF!</definedName>
    <definedName name="G.S_유가보상" localSheetId="2">#REF!</definedName>
    <definedName name="GGG" localSheetId="3">#REF!</definedName>
    <definedName name="GGG" localSheetId="0">#REF!</definedName>
    <definedName name="GGG" localSheetId="5">#REF!</definedName>
    <definedName name="GGG" localSheetId="2">#REF!</definedName>
    <definedName name="good" localSheetId="3">#REF!</definedName>
    <definedName name="good" localSheetId="0">#REF!</definedName>
    <definedName name="good" localSheetId="5">#REF!</definedName>
    <definedName name="good" localSheetId="2">#REF!</definedName>
    <definedName name="H_Equipment" localSheetId="3">#REF!</definedName>
    <definedName name="H_Equipment" localSheetId="0">#REF!</definedName>
    <definedName name="H_Equipment" localSheetId="5">#REF!</definedName>
    <definedName name="H_Equipment" localSheetId="2">#REF!</definedName>
    <definedName name="HHH" localSheetId="3">#REF!</definedName>
    <definedName name="HHH" localSheetId="0">#REF!</definedName>
    <definedName name="HHH" localSheetId="5">#REF!</definedName>
    <definedName name="HHH" localSheetId="2">#REF!</definedName>
    <definedName name="hours" localSheetId="3">#REF!</definedName>
    <definedName name="hours" localSheetId="0">#REF!</definedName>
    <definedName name="hours" localSheetId="5">#REF!</definedName>
    <definedName name="hours" localSheetId="2">#REF!</definedName>
    <definedName name="House___Etc" localSheetId="3">#REF!</definedName>
    <definedName name="House___Etc" localSheetId="0">#REF!</definedName>
    <definedName name="House___Etc" localSheetId="5">#REF!</definedName>
    <definedName name="House___Etc" localSheetId="2">#REF!</definedName>
    <definedName name="IMT" localSheetId="3">#REF!</definedName>
    <definedName name="IMT" localSheetId="0">#REF!</definedName>
    <definedName name="IMT" localSheetId="5">#REF!</definedName>
    <definedName name="IMT" localSheetId="2">#REF!</definedName>
    <definedName name="INCOME01" localSheetId="3">#REF!</definedName>
    <definedName name="INCOME01" localSheetId="0">#REF!</definedName>
    <definedName name="INCOME01" localSheetId="5">#REF!</definedName>
    <definedName name="INCOME01" localSheetId="2">#REF!</definedName>
    <definedName name="INCOME02" localSheetId="3">#REF!</definedName>
    <definedName name="INCOME02" localSheetId="0">#REF!</definedName>
    <definedName name="INCOME02" localSheetId="5">#REF!</definedName>
    <definedName name="INCOME02" localSheetId="2">#REF!</definedName>
    <definedName name="INCOME03" localSheetId="3">#REF!</definedName>
    <definedName name="INCOME03" localSheetId="0">#REF!</definedName>
    <definedName name="INCOME03" localSheetId="5">#REF!</definedName>
    <definedName name="INCOME03" localSheetId="2">#REF!</definedName>
    <definedName name="INCOME04" localSheetId="3">#REF!</definedName>
    <definedName name="INCOME04" localSheetId="0">#REF!</definedName>
    <definedName name="INCOME04" localSheetId="5">#REF!</definedName>
    <definedName name="INCOME04" localSheetId="2">#REF!</definedName>
    <definedName name="INCOME05" localSheetId="3">#REF!</definedName>
    <definedName name="INCOME05" localSheetId="0">#REF!</definedName>
    <definedName name="INCOME05" localSheetId="5">#REF!</definedName>
    <definedName name="INCOME05" localSheetId="2">#REF!</definedName>
    <definedName name="INCOME06" localSheetId="3">#REF!</definedName>
    <definedName name="INCOME06" localSheetId="0">#REF!</definedName>
    <definedName name="INCOME06" localSheetId="5">#REF!</definedName>
    <definedName name="INCOME06" localSheetId="2">#REF!</definedName>
    <definedName name="INCOME07" localSheetId="3">#REF!</definedName>
    <definedName name="INCOME07" localSheetId="0">#REF!</definedName>
    <definedName name="INCOME07" localSheetId="5">#REF!</definedName>
    <definedName name="INCOME07" localSheetId="2">#REF!</definedName>
    <definedName name="INCOME08" localSheetId="3">#REF!</definedName>
    <definedName name="INCOME08" localSheetId="0">#REF!</definedName>
    <definedName name="INCOME08" localSheetId="5">#REF!</definedName>
    <definedName name="INCOME08" localSheetId="2">#REF!</definedName>
    <definedName name="INCOME09" localSheetId="3">#REF!</definedName>
    <definedName name="INCOME09" localSheetId="0">#REF!</definedName>
    <definedName name="INCOME09" localSheetId="5">#REF!</definedName>
    <definedName name="INCOME09" localSheetId="2">#REF!</definedName>
    <definedName name="INCOME10" localSheetId="3">#REF!</definedName>
    <definedName name="INCOME10" localSheetId="0">#REF!</definedName>
    <definedName name="INCOME10" localSheetId="5">#REF!</definedName>
    <definedName name="INCOME10" localSheetId="2">#REF!</definedName>
    <definedName name="INCOME11" localSheetId="3">#REF!</definedName>
    <definedName name="INCOME11" localSheetId="0">#REF!</definedName>
    <definedName name="INCOME11" localSheetId="5">#REF!</definedName>
    <definedName name="INCOME11" localSheetId="2">#REF!</definedName>
    <definedName name="INCOME12" localSheetId="3">#REF!</definedName>
    <definedName name="INCOME12" localSheetId="0">#REF!</definedName>
    <definedName name="INCOME12" localSheetId="5">#REF!</definedName>
    <definedName name="INCOME12" localSheetId="2">#REF!</definedName>
    <definedName name="Inventory_ROM" localSheetId="3">#REF!</definedName>
    <definedName name="Inventory_ROM" localSheetId="0">#REF!</definedName>
    <definedName name="Inventory_ROM" localSheetId="5">#REF!</definedName>
    <definedName name="Inventory_ROM" localSheetId="2">#REF!</definedName>
    <definedName name="Inventory_TMCT" localSheetId="3">#REF!</definedName>
    <definedName name="Inventory_TMCT" localSheetId="0">#REF!</definedName>
    <definedName name="Inventory_TMCT" localSheetId="5">#REF!</definedName>
    <definedName name="Inventory_TMCT" localSheetId="2">#REF!</definedName>
    <definedName name="ISH" localSheetId="3">#REF!</definedName>
    <definedName name="ISH" localSheetId="0">#REF!</definedName>
    <definedName name="ISH" localSheetId="5">#REF!</definedName>
    <definedName name="ISH" localSheetId="2">#REF!</definedName>
    <definedName name="January" localSheetId="3">#REF!</definedName>
    <definedName name="January" localSheetId="0">#REF!</definedName>
    <definedName name="January" localSheetId="5">#REF!</definedName>
    <definedName name="January" localSheetId="2">#REF!</definedName>
    <definedName name="jklajdlfnsfow" localSheetId="3">#REF!</definedName>
    <definedName name="jklajdlfnsfow" localSheetId="0">#REF!</definedName>
    <definedName name="jklajdlfnsfow" localSheetId="5">#REF!</definedName>
    <definedName name="jklajdlfnsfow" localSheetId="2">#REF!</definedName>
    <definedName name="JKT_SM">#N/A</definedName>
    <definedName name="JTI" localSheetId="3">#REF!</definedName>
    <definedName name="JTI" localSheetId="0">#REF!</definedName>
    <definedName name="JTI" localSheetId="5">#REF!</definedName>
    <definedName name="JTI" localSheetId="2">#REF!</definedName>
    <definedName name="Jul">#N/A</definedName>
    <definedName name="July" localSheetId="3">#REF!</definedName>
    <definedName name="July" localSheetId="0">#REF!</definedName>
    <definedName name="July" localSheetId="5">#REF!</definedName>
    <definedName name="July" localSheetId="2">#REF!</definedName>
    <definedName name="June" localSheetId="3">#REF!</definedName>
    <definedName name="June" localSheetId="0">#REF!</definedName>
    <definedName name="June" localSheetId="5">#REF!</definedName>
    <definedName name="June" localSheetId="2">#REF!</definedName>
    <definedName name="kldjflkaolo" localSheetId="3">#REF!</definedName>
    <definedName name="kldjflkaolo" localSheetId="0">#REF!</definedName>
    <definedName name="kldjflkaolo" localSheetId="5">#REF!</definedName>
    <definedName name="kldjflkaolo" localSheetId="2">#REF!</definedName>
    <definedName name="lfjskldfj" localSheetId="3">[6]Sheet1!#REF!</definedName>
    <definedName name="lfjskldfj" localSheetId="0">[6]Sheet1!#REF!</definedName>
    <definedName name="lfjskldfj" localSheetId="5">[6]Sheet1!#REF!</definedName>
    <definedName name="lfjskldfj" localSheetId="2">[6]Sheet1!#REF!</definedName>
    <definedName name="LIST1" localSheetId="3">#REF!</definedName>
    <definedName name="LIST1" localSheetId="0">#REF!</definedName>
    <definedName name="LIST1" localSheetId="5">#REF!</definedName>
    <definedName name="LIST1" localSheetId="2">#REF!</definedName>
    <definedName name="LIST2" localSheetId="3">'[4]D-04'!#REF!</definedName>
    <definedName name="LIST2" localSheetId="0">'[4]D-04'!#REF!</definedName>
    <definedName name="LIST2" localSheetId="5">'[4]D-04'!#REF!</definedName>
    <definedName name="LIST2" localSheetId="2">'[4]D-04'!#REF!</definedName>
    <definedName name="LIST3" localSheetId="3">'[4]D-04'!#REF!</definedName>
    <definedName name="LIST3" localSheetId="0">'[4]D-04'!#REF!</definedName>
    <definedName name="LIST3" localSheetId="5">'[4]D-04'!#REF!</definedName>
    <definedName name="LIST3" localSheetId="2">'[4]D-04'!#REF!</definedName>
    <definedName name="locate" localSheetId="3">[10]BOMAG!#REF!</definedName>
    <definedName name="locate" localSheetId="0">[10]BOMAG!#REF!</definedName>
    <definedName name="locate" localSheetId="5">[10]BOMAG!#REF!</definedName>
    <definedName name="locate" localSheetId="2">[10]BOMAG!#REF!</definedName>
    <definedName name="Lokasi" localSheetId="3">#REF!</definedName>
    <definedName name="Lokasi" localSheetId="0">#REF!</definedName>
    <definedName name="Lokasi" localSheetId="5">#REF!</definedName>
    <definedName name="Lokasi" localSheetId="2">#REF!</definedName>
    <definedName name="machine_plan" localSheetId="3">MCOST2</definedName>
    <definedName name="machine_plan" localSheetId="0">MCOST2</definedName>
    <definedName name="machine_plan" localSheetId="2">MCOST2</definedName>
    <definedName name="machine_plan_abc" localSheetId="3">MCOST2</definedName>
    <definedName name="machine_plan_abc" localSheetId="0">MCOST2</definedName>
    <definedName name="machine_plan_abc" localSheetId="2">MCOST2</definedName>
    <definedName name="machine_plan_abm" localSheetId="3">MCOST2</definedName>
    <definedName name="machine_plan_abm" localSheetId="0">MCOST2</definedName>
    <definedName name="machine_plan_abm" localSheetId="2">MCOST2</definedName>
    <definedName name="mar_sales" localSheetId="3">#REF!</definedName>
    <definedName name="mar_sales" localSheetId="0">#REF!</definedName>
    <definedName name="mar_sales" localSheetId="5">#REF!</definedName>
    <definedName name="mar_sales" localSheetId="2">#REF!</definedName>
    <definedName name="March" localSheetId="3">#REF!</definedName>
    <definedName name="March" localSheetId="0">#REF!</definedName>
    <definedName name="March" localSheetId="5">#REF!</definedName>
    <definedName name="March" localSheetId="2">#REF!</definedName>
    <definedName name="May" localSheetId="3">#REF!</definedName>
    <definedName name="May" localSheetId="0">#REF!</definedName>
    <definedName name="May" localSheetId="5">#REF!</definedName>
    <definedName name="May" localSheetId="2">#REF!</definedName>
    <definedName name="Mayy">#N/A</definedName>
    <definedName name="MCOST1" localSheetId="3">#REF!</definedName>
    <definedName name="MCOST1" localSheetId="0">#REF!</definedName>
    <definedName name="MCOST1" localSheetId="5">#REF!</definedName>
    <definedName name="MCOST1" localSheetId="2">#REF!</definedName>
    <definedName name="MCOST2">[3]MCOST1!$A$64:$W$124</definedName>
    <definedName name="MGG" localSheetId="3">#REF!</definedName>
    <definedName name="MGG" localSheetId="0">#REF!</definedName>
    <definedName name="MGG" localSheetId="5">#REF!</definedName>
    <definedName name="MGG" localSheetId="2">#REF!</definedName>
    <definedName name="MHA_유가보상" localSheetId="3">#REF!</definedName>
    <definedName name="MHA_유가보상" localSheetId="0">#REF!</definedName>
    <definedName name="MHA_유가보상" localSheetId="5">#REF!</definedName>
    <definedName name="MHA_유가보상" localSheetId="2">#REF!</definedName>
    <definedName name="MMP" localSheetId="3">#REF!</definedName>
    <definedName name="MMP" localSheetId="0">#REF!</definedName>
    <definedName name="MMP" localSheetId="5">#REF!</definedName>
    <definedName name="MMP" localSheetId="2">#REF!</definedName>
    <definedName name="November" localSheetId="3">#REF!</definedName>
    <definedName name="November" localSheetId="0">#REF!</definedName>
    <definedName name="November" localSheetId="5">#REF!</definedName>
    <definedName name="November" localSheetId="2">#REF!</definedName>
    <definedName name="o_o_cost_a" localSheetId="3">MCOST2</definedName>
    <definedName name="o_o_cost_a" localSheetId="0">MCOST2</definedName>
    <definedName name="o_o_cost_a" localSheetId="2">MCOST2</definedName>
    <definedName name="October" localSheetId="3">#REF!</definedName>
    <definedName name="October" localSheetId="0">#REF!</definedName>
    <definedName name="October" localSheetId="5">#REF!</definedName>
    <definedName name="October" localSheetId="2">#REF!</definedName>
    <definedName name="Oil_P." localSheetId="3">#REF!</definedName>
    <definedName name="Oil_P." localSheetId="0">#REF!</definedName>
    <definedName name="Oil_P." localSheetId="5">#REF!</definedName>
    <definedName name="Oil_P." localSheetId="2">#REF!</definedName>
    <definedName name="OTI" localSheetId="3">#REF!</definedName>
    <definedName name="OTI" localSheetId="0">#REF!</definedName>
    <definedName name="OTI" localSheetId="5">#REF!</definedName>
    <definedName name="OTI" localSheetId="2">#REF!</definedName>
    <definedName name="Pama_유가보상" localSheetId="3">#REF!</definedName>
    <definedName name="Pama_유가보상" localSheetId="0">#REF!</definedName>
    <definedName name="Pama_유가보상" localSheetId="5">#REF!</definedName>
    <definedName name="Pama_유가보상" localSheetId="2">#REF!</definedName>
    <definedName name="PPT" localSheetId="3">#REF!</definedName>
    <definedName name="PPT" localSheetId="0">#REF!</definedName>
    <definedName name="PPT" localSheetId="5">#REF!</definedName>
    <definedName name="PPT" localSheetId="2">#REF!</definedName>
    <definedName name="PRes" localSheetId="3">'[4]D-04'!#REF!</definedName>
    <definedName name="PRes" localSheetId="0">'[4]D-04'!#REF!</definedName>
    <definedName name="PRes" localSheetId="5">'[4]D-04'!#REF!</definedName>
    <definedName name="PRes" localSheetId="2">'[4]D-04'!#REF!</definedName>
    <definedName name="Price" localSheetId="3">#REF!</definedName>
    <definedName name="Price" localSheetId="0">#REF!</definedName>
    <definedName name="Price" localSheetId="5">#REF!</definedName>
    <definedName name="Price" localSheetId="2">#REF!</definedName>
    <definedName name="_xlnm.Print_Area" localSheetId="3">Buma!$A$1:$Q$55</definedName>
    <definedName name="_xlnm.Print_Area" localSheetId="0">Cover!$A$1:$J$31</definedName>
    <definedName name="_xlnm.Print_Area" localSheetId="5">MHA!$A$1:$R$132</definedName>
    <definedName name="_xlnm.Print_Area" localSheetId="2">SUK!$A$1:$R$208</definedName>
    <definedName name="_xlnm.Print_Area" localSheetId="1">Summary!$A$1:$F$53</definedName>
    <definedName name="_xlnm.Print_Area" localSheetId="4">TMP!$A$1:$R$283</definedName>
    <definedName name="Print_Area_MI" localSheetId="3">#REF!</definedName>
    <definedName name="Print_Area_MI" localSheetId="0">#REF!</definedName>
    <definedName name="Print_Area_MI" localSheetId="5">#REF!</definedName>
    <definedName name="Print_Area_MI" localSheetId="2">#REF!</definedName>
    <definedName name="_xlnm.Print_Titles" localSheetId="3">Buma!$8:$8</definedName>
    <definedName name="_xlnm.Print_Titles" localSheetId="5">MHA!$8:$14</definedName>
    <definedName name="_xlnm.Print_Titles" localSheetId="2">SUK!$1:$7</definedName>
    <definedName name="_xlnm.Print_Titles" localSheetId="1">Summary!$1:$7</definedName>
    <definedName name="_xlnm.Print_Titles" localSheetId="4">TMP!$8:$8</definedName>
    <definedName name="Psls" localSheetId="3" hidden="1">#REF!</definedName>
    <definedName name="Psls" localSheetId="0" hidden="1">#REF!</definedName>
    <definedName name="Psls" localSheetId="5" hidden="1">#REF!</definedName>
    <definedName name="Psls" localSheetId="2" hidden="1">#REF!</definedName>
    <definedName name="Q">MCOST2</definedName>
    <definedName name="QP" localSheetId="3">'[1]98인건비'!#REF!</definedName>
    <definedName name="QP" localSheetId="0">'[1]98인건비'!#REF!</definedName>
    <definedName name="QP" localSheetId="5">'[1]98인건비'!#REF!</definedName>
    <definedName name="QP" localSheetId="2">'[1]98인건비'!#REF!</definedName>
    <definedName name="QQ" localSheetId="5">'[1]98인건비'!#REF!</definedName>
    <definedName name="qqq" localSheetId="3">[6]Sheet1!#REF!</definedName>
    <definedName name="qqq" localSheetId="0">[6]Sheet1!#REF!</definedName>
    <definedName name="qqq" localSheetId="5">[6]Sheet1!#REF!</definedName>
    <definedName name="qqq" localSheetId="2">[6]Sheet1!#REF!</definedName>
    <definedName name="qqqqqqqqq" localSheetId="3">#REF!</definedName>
    <definedName name="qqqqqqqqq" localSheetId="0">#REF!</definedName>
    <definedName name="qqqqqqqqq" localSheetId="5">#REF!</definedName>
    <definedName name="qqqqqqqqq" localSheetId="2">#REF!</definedName>
    <definedName name="qqqqqqqqqqqqq" localSheetId="3">#REF!</definedName>
    <definedName name="qqqqqqqqqqqqq" localSheetId="0">#REF!</definedName>
    <definedName name="qqqqqqqqqqqqq" localSheetId="5">#REF!</definedName>
    <definedName name="qqqqqqqqqqqqq" localSheetId="2">#REF!</definedName>
    <definedName name="radit" localSheetId="3">[1]계획서!#REF!</definedName>
    <definedName name="radit" localSheetId="0">[1]계획서!#REF!</definedName>
    <definedName name="radit" localSheetId="5">[1]계획서!#REF!</definedName>
    <definedName name="radit" localSheetId="2">[1]계획서!#REF!</definedName>
    <definedName name="rainfall" localSheetId="3">#REF!</definedName>
    <definedName name="rainfall" localSheetId="0">#REF!</definedName>
    <definedName name="rainfall" localSheetId="5">#REF!</definedName>
    <definedName name="rainfall" localSheetId="2">#REF!</definedName>
    <definedName name="random" localSheetId="3">#REF!</definedName>
    <definedName name="random" localSheetId="0">#REF!</definedName>
    <definedName name="random" localSheetId="5">#REF!</definedName>
    <definedName name="random" localSheetId="2">#REF!</definedName>
    <definedName name="RATE" localSheetId="3">#REF!</definedName>
    <definedName name="RATE" localSheetId="0">#REF!</definedName>
    <definedName name="RATE" localSheetId="5">#REF!</definedName>
    <definedName name="RATE" localSheetId="2">#REF!</definedName>
    <definedName name="re" localSheetId="3">#REF!</definedName>
    <definedName name="re" localSheetId="0">#REF!</definedName>
    <definedName name="re" localSheetId="5">#REF!</definedName>
    <definedName name="re" localSheetId="2">#REF!</definedName>
    <definedName name="Rent1" localSheetId="3">#REF!</definedName>
    <definedName name="Rent1" localSheetId="0">#REF!</definedName>
    <definedName name="Rent1" localSheetId="5">#REF!</definedName>
    <definedName name="Rent1" localSheetId="2">#REF!</definedName>
    <definedName name="revenue_total" localSheetId="3">#REF!</definedName>
    <definedName name="revenue_total" localSheetId="0">#REF!</definedName>
    <definedName name="revenue_total" localSheetId="5">#REF!</definedName>
    <definedName name="revenue_total" localSheetId="2">#REF!</definedName>
    <definedName name="roto_north_2도급" localSheetId="3">#REF!</definedName>
    <definedName name="roto_north_2도급" localSheetId="0">#REF!</definedName>
    <definedName name="roto_north_2도급" localSheetId="5">#REF!</definedName>
    <definedName name="roto_north_2도급" localSheetId="2">#REF!</definedName>
    <definedName name="roto_north_thiess" localSheetId="3">#REF!</definedName>
    <definedName name="roto_north_thiess" localSheetId="0">#REF!</definedName>
    <definedName name="roto_north_thiess" localSheetId="5">#REF!</definedName>
    <definedName name="roto_north_thiess" localSheetId="2">#REF!</definedName>
    <definedName name="s">#N/A</definedName>
    <definedName name="salah">#N/A</definedName>
    <definedName name="salah2">#N/A</definedName>
    <definedName name="salah3">#N/A</definedName>
    <definedName name="sale_abroad" localSheetId="3">#REF!</definedName>
    <definedName name="sale_abroad" localSheetId="0">#REF!</definedName>
    <definedName name="sale_abroad" localSheetId="5">#REF!</definedName>
    <definedName name="sale_abroad" localSheetId="2">#REF!</definedName>
    <definedName name="sale_kepco_high" localSheetId="3">#REF!</definedName>
    <definedName name="sale_kepco_high" localSheetId="0">#REF!</definedName>
    <definedName name="sale_kepco_high" localSheetId="5">#REF!</definedName>
    <definedName name="sale_kepco_high" localSheetId="2">#REF!</definedName>
    <definedName name="sale_kepco_low" localSheetId="3">#REF!</definedName>
    <definedName name="sale_kepco_low" localSheetId="0">#REF!</definedName>
    <definedName name="sale_kepco_low" localSheetId="5">#REF!</definedName>
    <definedName name="sale_kepco_low" localSheetId="2">#REF!</definedName>
    <definedName name="sale_kepco_total" localSheetId="3">#REF!</definedName>
    <definedName name="sale_kepco_total" localSheetId="0">#REF!</definedName>
    <definedName name="sale_kepco_total" localSheetId="5">#REF!</definedName>
    <definedName name="sale_kepco_total" localSheetId="2">#REF!</definedName>
    <definedName name="sale_total" localSheetId="3">#REF!</definedName>
    <definedName name="sale_total" localSheetId="0">#REF!</definedName>
    <definedName name="sale_total" localSheetId="5">#REF!</definedName>
    <definedName name="sale_total" localSheetId="2">#REF!</definedName>
    <definedName name="Sales_2" localSheetId="3">#REF!</definedName>
    <definedName name="Sales_2" localSheetId="0">#REF!</definedName>
    <definedName name="Sales_2" localSheetId="5">#REF!</definedName>
    <definedName name="Sales_2" localSheetId="2">#REF!</definedName>
    <definedName name="Sales_Total" localSheetId="3">#REF!</definedName>
    <definedName name="Sales_Total" localSheetId="0">#REF!</definedName>
    <definedName name="Sales_Total" localSheetId="5">#REF!</definedName>
    <definedName name="Sales_Total" localSheetId="2">#REF!</definedName>
    <definedName name="Sam_Depreciation" localSheetId="3">#REF!</definedName>
    <definedName name="Sam_Depreciation" localSheetId="0">#REF!</definedName>
    <definedName name="Sam_Depreciation" localSheetId="5">#REF!</definedName>
    <definedName name="Sam_Depreciation" localSheetId="2">#REF!</definedName>
    <definedName name="September" localSheetId="3">#REF!</definedName>
    <definedName name="September" localSheetId="0">#REF!</definedName>
    <definedName name="September" localSheetId="5">#REF!</definedName>
    <definedName name="September" localSheetId="2">#REF!</definedName>
    <definedName name="sfwefq" localSheetId="3">#REF!</definedName>
    <definedName name="sfwefq" localSheetId="0">#REF!</definedName>
    <definedName name="sfwefq" localSheetId="5">#REF!</definedName>
    <definedName name="sfwefq" localSheetId="2">#REF!</definedName>
    <definedName name="ship2" localSheetId="3">#REF!</definedName>
    <definedName name="ship2" localSheetId="0">#REF!</definedName>
    <definedName name="ship2" localSheetId="5">#REF!</definedName>
    <definedName name="ship2" localSheetId="2">#REF!</definedName>
    <definedName name="Shiping" localSheetId="3">#REF!</definedName>
    <definedName name="Shiping" localSheetId="0">#REF!</definedName>
    <definedName name="Shiping" localSheetId="5">#REF!</definedName>
    <definedName name="Shiping" localSheetId="2">#REF!</definedName>
    <definedName name="Shiping1" localSheetId="3">#REF!</definedName>
    <definedName name="Shiping1" localSheetId="0">#REF!</definedName>
    <definedName name="Shiping1" localSheetId="5">#REF!</definedName>
    <definedName name="Shiping1" localSheetId="2">#REF!</definedName>
    <definedName name="shwer">#N/A</definedName>
    <definedName name="SIM_Depreciation" localSheetId="3">#REF!</definedName>
    <definedName name="SIM_Depreciation" localSheetId="0">#REF!</definedName>
    <definedName name="SIM_Depreciation" localSheetId="5">#REF!</definedName>
    <definedName name="SIM_Depreciation" localSheetId="2">#REF!</definedName>
    <definedName name="SIMS_유가보상" localSheetId="3">#REF!</definedName>
    <definedName name="SIMS_유가보상" localSheetId="0">#REF!</definedName>
    <definedName name="SIMS_유가보상" localSheetId="5">#REF!</definedName>
    <definedName name="SIMS_유가보상" localSheetId="2">#REF!</definedName>
    <definedName name="sm">#N/A</definedName>
    <definedName name="SMJ_유가보상" localSheetId="3">#REF!</definedName>
    <definedName name="SMJ_유가보상" localSheetId="0">#REF!</definedName>
    <definedName name="SMJ_유가보상" localSheetId="5">#REF!</definedName>
    <definedName name="SMJ_유가보상" localSheetId="2">#REF!</definedName>
    <definedName name="SMJCoal_유가보상" localSheetId="3">#REF!</definedName>
    <definedName name="SMJCoal_유가보상" localSheetId="0">#REF!</definedName>
    <definedName name="SMJCoal_유가보상" localSheetId="5">#REF!</definedName>
    <definedName name="SMJCoal_유가보상" localSheetId="2">#REF!</definedName>
    <definedName name="solar_2_3" localSheetId="3">MCOST2</definedName>
    <definedName name="solar_2_3" localSheetId="0">MCOST2</definedName>
    <definedName name="solar_2_3" localSheetId="2">MCOST2</definedName>
    <definedName name="SR_standard_north" localSheetId="3">#REF!</definedName>
    <definedName name="SR_standard_north" localSheetId="0">#REF!</definedName>
    <definedName name="SR_standard_north" localSheetId="5">#REF!</definedName>
    <definedName name="SR_standard_north" localSheetId="2">#REF!</definedName>
    <definedName name="ss">#N/A</definedName>
    <definedName name="ssss">#N/A</definedName>
    <definedName name="ssssss" localSheetId="3">#REF!</definedName>
    <definedName name="ssssss" localSheetId="0">#REF!</definedName>
    <definedName name="ssssss" localSheetId="5">#REF!</definedName>
    <definedName name="ssssss" localSheetId="2">#REF!</definedName>
    <definedName name="sssssss">#N/A</definedName>
    <definedName name="T" localSheetId="3">#REF!</definedName>
    <definedName name="T" localSheetId="0">#REF!</definedName>
    <definedName name="T" localSheetId="5">#REF!</definedName>
    <definedName name="T" localSheetId="2">#REF!</definedName>
    <definedName name="test">#N/A</definedName>
    <definedName name="test1">#N/A</definedName>
    <definedName name="test10">#N/A</definedName>
    <definedName name="test3">#N/A</definedName>
    <definedName name="testy">#N/A</definedName>
    <definedName name="Thiess_유가보상" localSheetId="3">#REF!</definedName>
    <definedName name="Thiess_유가보상" localSheetId="0">#REF!</definedName>
    <definedName name="Thiess_유가보상" localSheetId="5">#REF!</definedName>
    <definedName name="Thiess_유가보상" localSheetId="2">#REF!</definedName>
    <definedName name="time" localSheetId="3">#REF!</definedName>
    <definedName name="time" localSheetId="0">#REF!</definedName>
    <definedName name="time" localSheetId="5">#REF!</definedName>
    <definedName name="time" localSheetId="2">#REF!</definedName>
    <definedName name="transport_samindo" localSheetId="3">#REF!</definedName>
    <definedName name="transport_samindo" localSheetId="0">#REF!</definedName>
    <definedName name="transport_samindo" localSheetId="5">#REF!</definedName>
    <definedName name="transport_samindo" localSheetId="2">#REF!</definedName>
    <definedName name="transport_thiess" localSheetId="3">#REF!</definedName>
    <definedName name="transport_thiess" localSheetId="0">#REF!</definedName>
    <definedName name="transport_thiess" localSheetId="5">#REF!</definedName>
    <definedName name="transport_thiess" localSheetId="2">#REF!</definedName>
    <definedName name="transport_total" localSheetId="3">#REF!</definedName>
    <definedName name="transport_total" localSheetId="0">#REF!</definedName>
    <definedName name="transport_total" localSheetId="5">#REF!</definedName>
    <definedName name="transport_total" localSheetId="2">#REF!</definedName>
    <definedName name="Vehicle" localSheetId="3">#REF!</definedName>
    <definedName name="Vehicle" localSheetId="0">#REF!</definedName>
    <definedName name="Vehicle" localSheetId="5">#REF!</definedName>
    <definedName name="Vehicle" localSheetId="2">#REF!</definedName>
    <definedName name="W_Day" localSheetId="3">#REF!</definedName>
    <definedName name="W_Day" localSheetId="0">#REF!</definedName>
    <definedName name="W_Day" localSheetId="5">#REF!</definedName>
    <definedName name="W_Day" localSheetId="2">#REF!</definedName>
    <definedName name="waste_north" localSheetId="3">#REF!</definedName>
    <definedName name="waste_north" localSheetId="0">#REF!</definedName>
    <definedName name="waste_north" localSheetId="5">#REF!</definedName>
    <definedName name="waste_north" localSheetId="2">#REF!</definedName>
    <definedName name="waste_north_contractor" localSheetId="3">#REF!</definedName>
    <definedName name="waste_north_contractor" localSheetId="0">#REF!</definedName>
    <definedName name="waste_north_contractor" localSheetId="5">#REF!</definedName>
    <definedName name="waste_north_contractor" localSheetId="2">#REF!</definedName>
    <definedName name="waste_north_kideco" localSheetId="3">#REF!</definedName>
    <definedName name="waste_north_kideco" localSheetId="0">#REF!</definedName>
    <definedName name="waste_north_kideco" localSheetId="5">#REF!</definedName>
    <definedName name="waste_north_kideco" localSheetId="2">#REF!</definedName>
    <definedName name="waste_south" localSheetId="3">#REF!</definedName>
    <definedName name="waste_south" localSheetId="0">#REF!</definedName>
    <definedName name="waste_south" localSheetId="5">#REF!</definedName>
    <definedName name="waste_south" localSheetId="2">#REF!</definedName>
    <definedName name="waste_total" localSheetId="3">#REF!</definedName>
    <definedName name="waste_total" localSheetId="0">#REF!</definedName>
    <definedName name="waste_total" localSheetId="5">#REF!</definedName>
    <definedName name="waste_total" localSheetId="2">#REF!</definedName>
    <definedName name="waste_total_contractor" localSheetId="3">#REF!</definedName>
    <definedName name="waste_total_contractor" localSheetId="0">#REF!</definedName>
    <definedName name="waste_total_contractor" localSheetId="5">#REF!</definedName>
    <definedName name="waste_total_contractor" localSheetId="2">#REF!</definedName>
    <definedName name="waste_total_kideco" localSheetId="3">#REF!</definedName>
    <definedName name="waste_total_kideco" localSheetId="0">#REF!</definedName>
    <definedName name="waste_total_kideco" localSheetId="5">#REF!</definedName>
    <definedName name="waste_total_kideco" localSheetId="2">#REF!</definedName>
    <definedName name="workingday_thismonth" localSheetId="3">#REF!</definedName>
    <definedName name="workingday_thismonth" localSheetId="0">#REF!</definedName>
    <definedName name="workingday_thismonth" localSheetId="5">#REF!</definedName>
    <definedName name="workingday_thismonth" localSheetId="2">#REF!</definedName>
    <definedName name="workingday_year" localSheetId="3">#REF!</definedName>
    <definedName name="workingday_year" localSheetId="0">#REF!</definedName>
    <definedName name="workingday_year" localSheetId="5">#REF!</definedName>
    <definedName name="workingday_year" localSheetId="2">#REF!</definedName>
    <definedName name="wrgwfwefewfw" localSheetId="3">#REF!</definedName>
    <definedName name="wrgwfwefewfw" localSheetId="0">#REF!</definedName>
    <definedName name="wrgwfwefewfw" localSheetId="5">#REF!</definedName>
    <definedName name="wrgwfwefewfw" localSheetId="2">#REF!</definedName>
    <definedName name="wwwqqqq" localSheetId="3">#REF!</definedName>
    <definedName name="wwwqqqq" localSheetId="0">#REF!</definedName>
    <definedName name="wwwqqqq" localSheetId="5">#REF!</definedName>
    <definedName name="wwwqqqq" localSheetId="2">#REF!</definedName>
    <definedName name="wwwwwww" localSheetId="3">#REF!</definedName>
    <definedName name="wwwwwww" localSheetId="0">#REF!</definedName>
    <definedName name="wwwwwww" localSheetId="5">#REF!</definedName>
    <definedName name="wwwwwww" localSheetId="2">#REF!</definedName>
    <definedName name="Y" localSheetId="3">#REF!</definedName>
    <definedName name="Y" localSheetId="0">#REF!</definedName>
    <definedName name="Y" localSheetId="5">#REF!</definedName>
    <definedName name="Y" localSheetId="2">#REF!</definedName>
    <definedName name="길" localSheetId="3">[0]!MCOST2</definedName>
    <definedName name="길" localSheetId="0">[0]!MCOST2</definedName>
    <definedName name="길" localSheetId="2">[0]!MCOST2</definedName>
    <definedName name="남동_700" localSheetId="3">#REF!</definedName>
    <definedName name="남동_700" localSheetId="0">#REF!</definedName>
    <definedName name="남동_700" localSheetId="5">#REF!</definedName>
    <definedName name="남동_700" localSheetId="2">#REF!</definedName>
    <definedName name="노무비계" localSheetId="3">#REF!</definedName>
    <definedName name="노무비계" localSheetId="0">#REF!</definedName>
    <definedName name="노무비계" localSheetId="5">#REF!</definedName>
    <definedName name="노무비계" localSheetId="2">#REF!</definedName>
    <definedName name="대해_유가보상" localSheetId="3">#REF!</definedName>
    <definedName name="대해_유가보상" localSheetId="0">#REF!</definedName>
    <definedName name="대해_유가보상" localSheetId="5">#REF!</definedName>
    <definedName name="대해_유가보상" localSheetId="2">#REF!</definedName>
    <definedName name="삼인도_유가보상" localSheetId="3">#REF!</definedName>
    <definedName name="삼인도_유가보상" localSheetId="0">#REF!</definedName>
    <definedName name="삼인도_유가보상" localSheetId="5">#REF!</definedName>
    <definedName name="삼인도_유가보상" localSheetId="2">#REF!</definedName>
    <definedName name="ㅇㄷ" localSheetId="3">#REF!</definedName>
    <definedName name="ㅇㄷ" localSheetId="0">#REF!</definedName>
    <definedName name="ㅇㄷ" localSheetId="5">#REF!</definedName>
    <definedName name="ㅇㄷ" localSheetId="2">#REF!</definedName>
    <definedName name="요약1" localSheetId="3">#REF!</definedName>
    <definedName name="요약1" localSheetId="0">#REF!</definedName>
    <definedName name="요약1" localSheetId="5">#REF!</definedName>
    <definedName name="요약1" localSheetId="2">#REF!</definedName>
    <definedName name="원탄환산BCM" localSheetId="3">#REF!</definedName>
    <definedName name="원탄환산BCM" localSheetId="0">#REF!</definedName>
    <definedName name="원탄환산BCM" localSheetId="5">#REF!</definedName>
    <definedName name="원탄환산BCM" localSheetId="2">#REF!</definedName>
    <definedName name="일반경비계" localSheetId="3">#REF!</definedName>
    <definedName name="일반경비계" localSheetId="0">#REF!</definedName>
    <definedName name="일반경비계" localSheetId="5">#REF!</definedName>
    <definedName name="일반경비계" localSheetId="2">#REF!</definedName>
    <definedName name="잉?" localSheetId="3">#REF!</definedName>
    <definedName name="잉?" localSheetId="0">#REF!</definedName>
    <definedName name="잉?" localSheetId="5">#REF!</definedName>
    <definedName name="잉?" localSheetId="2">#REF!</definedName>
    <definedName name="잉2" localSheetId="3">#REF!</definedName>
    <definedName name="잉2" localSheetId="0">#REF!</definedName>
    <definedName name="잉2" localSheetId="5">#REF!</definedName>
    <definedName name="잉2" localSheetId="2">#REF!</definedName>
    <definedName name="작업일수비" localSheetId="3">#REF!</definedName>
    <definedName name="작업일수비" localSheetId="0">#REF!</definedName>
    <definedName name="작업일수비" localSheetId="5">#REF!</definedName>
    <definedName name="작업일수비" localSheetId="2">#REF!</definedName>
    <definedName name="재료비계" localSheetId="3">#REF!</definedName>
    <definedName name="재료비계" localSheetId="0">#REF!</definedName>
    <definedName name="재료비계" localSheetId="5">#REF!</definedName>
    <definedName name="재료비계" localSheetId="2">#REF!</definedName>
    <definedName name="트라_유가보상" localSheetId="3">#REF!</definedName>
    <definedName name="트라_유가보상" localSheetId="0">#REF!</definedName>
    <definedName name="트라_유가보상" localSheetId="5">#REF!</definedName>
    <definedName name="트라_유가보상" localSheetId="2">#REF!</definedName>
    <definedName name="폐석환산BCM" localSheetId="3">#REF!</definedName>
    <definedName name="폐석환산BCM" localSheetId="0">#REF!</definedName>
    <definedName name="폐석환산BCM" localSheetId="5">#REF!</definedName>
    <definedName name="폐석환산BCM" localSheetId="2">#REF!</definedName>
    <definedName name="환율" localSheetId="3">[11]JKT경비!#REF!</definedName>
    <definedName name="환율" localSheetId="0">[11]JKT경비!#REF!</definedName>
    <definedName name="환율" localSheetId="5">[11]JKT경비!#REF!</definedName>
    <definedName name="환율" localSheetId="2">[11]JKT경비!#REF!</definedName>
    <definedName name="ㅐㅐ" localSheetId="3">[7]임차도급!#REF!</definedName>
    <definedName name="ㅐㅐ" localSheetId="0">[7]임차도급!#REF!</definedName>
    <definedName name="ㅐㅐ" localSheetId="5">[7]임차도급!#REF!</definedName>
    <definedName name="ㅐㅐ" localSheetId="2">[7]임차도급!#REF!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8" l="1"/>
  <c r="E34" i="18"/>
  <c r="E33" i="18"/>
  <c r="E32" i="18"/>
  <c r="E31" i="18"/>
  <c r="E30" i="18"/>
  <c r="E28" i="18"/>
  <c r="E27" i="18"/>
  <c r="E26" i="18"/>
  <c r="E25" i="18"/>
  <c r="E24" i="18"/>
  <c r="E22" i="18"/>
  <c r="E21" i="18"/>
  <c r="E20" i="18"/>
  <c r="E19" i="18"/>
  <c r="E18" i="18"/>
  <c r="E17" i="18"/>
  <c r="E16" i="18"/>
  <c r="E15" i="18"/>
  <c r="E13" i="18"/>
  <c r="E12" i="18"/>
  <c r="E11" i="18"/>
  <c r="E10" i="18"/>
  <c r="E8" i="18"/>
  <c r="B280" i="17" l="1"/>
  <c r="B281" i="17" s="1"/>
  <c r="B282" i="17" s="1"/>
  <c r="R12" i="17"/>
  <c r="R13" i="17"/>
  <c r="R14" i="17"/>
  <c r="R15" i="17"/>
  <c r="R16" i="17"/>
  <c r="R11" i="17"/>
  <c r="Q12" i="17"/>
  <c r="Q13" i="17"/>
  <c r="Q14" i="17"/>
  <c r="Q15" i="17"/>
  <c r="Q16" i="17"/>
  <c r="P12" i="17"/>
  <c r="P13" i="17"/>
  <c r="P14" i="17"/>
  <c r="P15" i="17"/>
  <c r="P16" i="17"/>
  <c r="P11" i="17"/>
  <c r="O12" i="17"/>
  <c r="O13" i="17"/>
  <c r="O14" i="17"/>
  <c r="O15" i="17"/>
  <c r="O16" i="17"/>
  <c r="O11" i="17"/>
  <c r="N15" i="17"/>
  <c r="N14" i="17"/>
  <c r="N13" i="17"/>
  <c r="N12" i="17"/>
  <c r="N11" i="17"/>
  <c r="F62" i="10" l="1"/>
  <c r="R60" i="10"/>
  <c r="Q60" i="10"/>
  <c r="P60" i="10"/>
  <c r="O60" i="10"/>
  <c r="N6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A3" i="13" l="1"/>
  <c r="D7" i="19"/>
  <c r="R14" i="19"/>
  <c r="Q14" i="19"/>
  <c r="P14" i="19"/>
  <c r="O14" i="19"/>
  <c r="N14" i="19"/>
  <c r="R13" i="19"/>
  <c r="Q13" i="19"/>
  <c r="P13" i="19"/>
  <c r="O13" i="19"/>
  <c r="N13" i="19"/>
  <c r="R12" i="19"/>
  <c r="Q12" i="19"/>
  <c r="P12" i="19"/>
  <c r="O12" i="19"/>
  <c r="N12" i="19"/>
  <c r="Q13" i="10" l="1"/>
  <c r="Q12" i="10"/>
  <c r="Q61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1" i="10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1" i="17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1" i="19"/>
  <c r="R40" i="19"/>
  <c r="P40" i="19"/>
  <c r="O40" i="19"/>
  <c r="N40" i="19"/>
  <c r="J43" i="19"/>
  <c r="K43" i="19"/>
  <c r="L43" i="19"/>
  <c r="M43" i="19"/>
  <c r="Q43" i="19" l="1"/>
  <c r="N16" i="17"/>
  <c r="J62" i="10"/>
  <c r="K62" i="10"/>
  <c r="L62" i="10"/>
  <c r="M62" i="10"/>
  <c r="Q62" i="10" l="1"/>
  <c r="R39" i="19"/>
  <c r="P39" i="19"/>
  <c r="O39" i="19"/>
  <c r="N39" i="19"/>
  <c r="R38" i="19"/>
  <c r="P38" i="19"/>
  <c r="O38" i="19"/>
  <c r="N38" i="19"/>
  <c r="R37" i="19"/>
  <c r="P37" i="19"/>
  <c r="O37" i="19"/>
  <c r="N37" i="19"/>
  <c r="R36" i="19"/>
  <c r="P36" i="19"/>
  <c r="O36" i="19"/>
  <c r="N36" i="19"/>
  <c r="R35" i="19"/>
  <c r="P35" i="19"/>
  <c r="O35" i="19"/>
  <c r="N35" i="19"/>
  <c r="R34" i="19"/>
  <c r="P34" i="19"/>
  <c r="O34" i="19"/>
  <c r="N34" i="19"/>
  <c r="R33" i="19"/>
  <c r="P33" i="19"/>
  <c r="O33" i="19"/>
  <c r="N33" i="19"/>
  <c r="R32" i="19"/>
  <c r="P32" i="19"/>
  <c r="O32" i="19"/>
  <c r="N32" i="19"/>
  <c r="R31" i="19"/>
  <c r="P31" i="19"/>
  <c r="O31" i="19"/>
  <c r="N31" i="19"/>
  <c r="R30" i="19"/>
  <c r="P30" i="19"/>
  <c r="O30" i="19"/>
  <c r="N30" i="19"/>
  <c r="R29" i="19"/>
  <c r="P29" i="19"/>
  <c r="O29" i="19"/>
  <c r="N29" i="19"/>
  <c r="R28" i="19"/>
  <c r="P28" i="19"/>
  <c r="O28" i="19"/>
  <c r="N28" i="19"/>
  <c r="R27" i="19"/>
  <c r="P27" i="19"/>
  <c r="O27" i="19"/>
  <c r="N27" i="19"/>
  <c r="R26" i="19"/>
  <c r="P26" i="19"/>
  <c r="O26" i="19"/>
  <c r="N26" i="19"/>
  <c r="R25" i="19"/>
  <c r="P25" i="19"/>
  <c r="O25" i="19"/>
  <c r="N25" i="19"/>
  <c r="R24" i="19"/>
  <c r="P24" i="19"/>
  <c r="O24" i="19"/>
  <c r="N24" i="19"/>
  <c r="R23" i="19"/>
  <c r="P23" i="19"/>
  <c r="O23" i="19"/>
  <c r="N23" i="19"/>
  <c r="R22" i="19"/>
  <c r="P22" i="19"/>
  <c r="O22" i="19"/>
  <c r="N22" i="19"/>
  <c r="R21" i="19"/>
  <c r="P21" i="19"/>
  <c r="O21" i="19"/>
  <c r="N21" i="19"/>
  <c r="R20" i="19"/>
  <c r="P20" i="19"/>
  <c r="O20" i="19"/>
  <c r="N20" i="19"/>
  <c r="R19" i="19"/>
  <c r="P19" i="19"/>
  <c r="O19" i="19"/>
  <c r="N19" i="19"/>
  <c r="R18" i="19"/>
  <c r="P18" i="19"/>
  <c r="O18" i="19"/>
  <c r="N18" i="19"/>
  <c r="R17" i="19"/>
  <c r="P17" i="19"/>
  <c r="O17" i="19"/>
  <c r="N17" i="19"/>
  <c r="R16" i="19"/>
  <c r="P16" i="19"/>
  <c r="O16" i="19"/>
  <c r="N16" i="19"/>
  <c r="R15" i="19"/>
  <c r="P15" i="19"/>
  <c r="O15" i="19"/>
  <c r="N15" i="19"/>
  <c r="R11" i="19"/>
  <c r="P11" i="19"/>
  <c r="O11" i="19"/>
  <c r="N11" i="19"/>
  <c r="R65" i="17" l="1"/>
  <c r="P65" i="17"/>
  <c r="O65" i="17"/>
  <c r="N65" i="17"/>
  <c r="R64" i="17"/>
  <c r="P64" i="17"/>
  <c r="O64" i="17"/>
  <c r="N64" i="17"/>
  <c r="R63" i="17"/>
  <c r="P63" i="17"/>
  <c r="O63" i="17"/>
  <c r="N63" i="17"/>
  <c r="R62" i="17"/>
  <c r="P62" i="17"/>
  <c r="O62" i="17"/>
  <c r="N62" i="17"/>
  <c r="R61" i="17"/>
  <c r="P61" i="17"/>
  <c r="O61" i="17"/>
  <c r="N61" i="17"/>
  <c r="R60" i="17"/>
  <c r="P60" i="17"/>
  <c r="O60" i="17"/>
  <c r="N60" i="17"/>
  <c r="R59" i="17"/>
  <c r="P59" i="17"/>
  <c r="O59" i="17"/>
  <c r="N59" i="17"/>
  <c r="R58" i="17"/>
  <c r="P58" i="17"/>
  <c r="O58" i="17"/>
  <c r="N58" i="17"/>
  <c r="R57" i="17"/>
  <c r="P57" i="17"/>
  <c r="O57" i="17"/>
  <c r="N57" i="17"/>
  <c r="R56" i="17"/>
  <c r="P56" i="17"/>
  <c r="O56" i="17"/>
  <c r="N56" i="17"/>
  <c r="R55" i="17"/>
  <c r="P55" i="17"/>
  <c r="O55" i="17"/>
  <c r="N55" i="17"/>
  <c r="R54" i="17"/>
  <c r="P54" i="17"/>
  <c r="O54" i="17"/>
  <c r="N54" i="17"/>
  <c r="R53" i="17"/>
  <c r="P53" i="17"/>
  <c r="O53" i="17"/>
  <c r="N53" i="17"/>
  <c r="R52" i="17"/>
  <c r="P52" i="17"/>
  <c r="O52" i="17"/>
  <c r="N52" i="17"/>
  <c r="R51" i="17"/>
  <c r="P51" i="17"/>
  <c r="O51" i="17"/>
  <c r="N51" i="17"/>
  <c r="R50" i="17"/>
  <c r="P50" i="17"/>
  <c r="O50" i="17"/>
  <c r="N50" i="17"/>
  <c r="R49" i="17"/>
  <c r="P49" i="17"/>
  <c r="O49" i="17"/>
  <c r="N49" i="17"/>
  <c r="R48" i="17"/>
  <c r="P48" i="17"/>
  <c r="O48" i="17"/>
  <c r="N48" i="17"/>
  <c r="R47" i="17"/>
  <c r="P47" i="17"/>
  <c r="O47" i="17"/>
  <c r="N47" i="17"/>
  <c r="R46" i="17"/>
  <c r="P46" i="17"/>
  <c r="O46" i="17"/>
  <c r="N46" i="17"/>
  <c r="R45" i="17"/>
  <c r="P45" i="17"/>
  <c r="O45" i="17"/>
  <c r="N45" i="17"/>
  <c r="R44" i="17"/>
  <c r="P44" i="17"/>
  <c r="O44" i="17"/>
  <c r="N44" i="17"/>
  <c r="R43" i="17"/>
  <c r="P43" i="17"/>
  <c r="O43" i="17"/>
  <c r="N43" i="17"/>
  <c r="R42" i="17"/>
  <c r="P42" i="17"/>
  <c r="O42" i="17"/>
  <c r="N42" i="17"/>
  <c r="R41" i="17"/>
  <c r="P41" i="17"/>
  <c r="O41" i="17"/>
  <c r="N41" i="17"/>
  <c r="R40" i="17"/>
  <c r="P40" i="17"/>
  <c r="O40" i="17"/>
  <c r="N40" i="17"/>
  <c r="R39" i="17"/>
  <c r="P39" i="17"/>
  <c r="O39" i="17"/>
  <c r="N39" i="17"/>
  <c r="R38" i="17"/>
  <c r="P38" i="17"/>
  <c r="O38" i="17"/>
  <c r="N38" i="17"/>
  <c r="R37" i="17"/>
  <c r="P37" i="17"/>
  <c r="O37" i="17"/>
  <c r="N37" i="17"/>
  <c r="R36" i="17"/>
  <c r="P36" i="17"/>
  <c r="O36" i="17"/>
  <c r="N36" i="17"/>
  <c r="R35" i="17"/>
  <c r="P35" i="17"/>
  <c r="O35" i="17"/>
  <c r="N35" i="17"/>
  <c r="R34" i="17"/>
  <c r="P34" i="17"/>
  <c r="O34" i="17"/>
  <c r="N34" i="17"/>
  <c r="R33" i="17"/>
  <c r="P33" i="17"/>
  <c r="O33" i="17"/>
  <c r="N33" i="17"/>
  <c r="R32" i="17"/>
  <c r="P32" i="17"/>
  <c r="O32" i="17"/>
  <c r="N32" i="17"/>
  <c r="R31" i="17"/>
  <c r="P31" i="17"/>
  <c r="O31" i="17"/>
  <c r="N31" i="17"/>
  <c r="R30" i="17"/>
  <c r="P30" i="17"/>
  <c r="O30" i="17"/>
  <c r="N30" i="17"/>
  <c r="R29" i="17"/>
  <c r="P29" i="17"/>
  <c r="O29" i="17"/>
  <c r="N29" i="17"/>
  <c r="R28" i="17"/>
  <c r="P28" i="17"/>
  <c r="O28" i="17"/>
  <c r="N28" i="17"/>
  <c r="R27" i="17"/>
  <c r="P27" i="17"/>
  <c r="O27" i="17"/>
  <c r="N27" i="17"/>
  <c r="R26" i="17"/>
  <c r="P26" i="17"/>
  <c r="O26" i="17"/>
  <c r="N26" i="17"/>
  <c r="R25" i="17"/>
  <c r="P25" i="17"/>
  <c r="O25" i="17"/>
  <c r="N25" i="17"/>
  <c r="R24" i="17"/>
  <c r="P24" i="17"/>
  <c r="O24" i="17"/>
  <c r="N24" i="17"/>
  <c r="R23" i="17"/>
  <c r="P23" i="17"/>
  <c r="O23" i="17"/>
  <c r="N23" i="17"/>
  <c r="R22" i="17"/>
  <c r="P22" i="17"/>
  <c r="O22" i="17"/>
  <c r="N22" i="17"/>
  <c r="R21" i="17"/>
  <c r="P21" i="17"/>
  <c r="O21" i="17"/>
  <c r="N21" i="17"/>
  <c r="R20" i="17"/>
  <c r="P20" i="17"/>
  <c r="O20" i="17"/>
  <c r="N20" i="17"/>
  <c r="R19" i="17"/>
  <c r="P19" i="17"/>
  <c r="O19" i="17"/>
  <c r="N19" i="17"/>
  <c r="R18" i="17"/>
  <c r="P18" i="17"/>
  <c r="O18" i="17"/>
  <c r="N18" i="17"/>
  <c r="R17" i="17"/>
  <c r="P17" i="17"/>
  <c r="O17" i="17"/>
  <c r="N17" i="17"/>
  <c r="R61" i="10" l="1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5" i="10"/>
  <c r="P55" i="10"/>
  <c r="O55" i="10"/>
  <c r="N55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J66" i="17" l="1"/>
  <c r="R62" i="10" l="1"/>
  <c r="P62" i="10"/>
  <c r="O62" i="10"/>
  <c r="N62" i="10"/>
  <c r="E9" i="18"/>
  <c r="N43" i="19" l="1"/>
  <c r="P43" i="19"/>
  <c r="O43" i="19"/>
  <c r="R43" i="19"/>
  <c r="B253" i="17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181" i="17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71" i="17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K66" i="17"/>
  <c r="L66" i="17"/>
  <c r="M66" i="17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Q66" i="17" l="1"/>
  <c r="P66" i="17"/>
  <c r="O66" i="17"/>
  <c r="N66" i="17"/>
  <c r="R66" i="17"/>
  <c r="B173" i="10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67" i="10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2" i="10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199" i="10" l="1"/>
  <c r="B200" i="10" s="1"/>
  <c r="B201" i="10" s="1"/>
  <c r="B205" i="10" s="1"/>
  <c r="B206" i="10" s="1"/>
  <c r="B207" i="10" s="1"/>
  <c r="B202" i="10"/>
  <c r="B203" i="10" s="1"/>
  <c r="B204" i="10" s="1"/>
  <c r="B59" i="10"/>
  <c r="B61" i="10" s="1"/>
  <c r="B60" i="10"/>
  <c r="D52" i="18"/>
  <c r="D51" i="18"/>
  <c r="D50" i="18"/>
  <c r="D49" i="18"/>
  <c r="D48" i="18"/>
  <c r="D47" i="18"/>
  <c r="D39" i="18"/>
  <c r="D34" i="18" l="1"/>
  <c r="D28" i="18"/>
  <c r="D33" i="18"/>
  <c r="D32" i="18"/>
  <c r="D31" i="18"/>
  <c r="D30" i="18"/>
  <c r="D24" i="18"/>
  <c r="D25" i="18"/>
  <c r="D26" i="18"/>
  <c r="D27" i="18"/>
  <c r="E35" i="18"/>
  <c r="D22" i="18"/>
  <c r="D40" i="18"/>
  <c r="D38" i="18"/>
  <c r="D37" i="18"/>
  <c r="D36" i="18"/>
  <c r="D19" i="18"/>
  <c r="F248" i="17"/>
  <c r="D35" i="18" l="1"/>
  <c r="D18" i="18" l="1"/>
  <c r="D17" i="18"/>
  <c r="D16" i="18"/>
  <c r="D15" i="18"/>
  <c r="E46" i="18" l="1"/>
  <c r="D45" i="18"/>
  <c r="D44" i="18"/>
  <c r="D42" i="18"/>
  <c r="D41" i="18"/>
  <c r="D21" i="18"/>
  <c r="D20" i="18"/>
  <c r="D13" i="18"/>
  <c r="D12" i="18"/>
  <c r="D11" i="18"/>
  <c r="D10" i="18"/>
  <c r="D8" i="18"/>
  <c r="D46" i="18" l="1"/>
  <c r="B54" i="15" l="1"/>
  <c r="N53" i="15" l="1"/>
  <c r="Q13" i="15" l="1"/>
  <c r="P13" i="15"/>
  <c r="O13" i="15"/>
  <c r="N13" i="15"/>
  <c r="F131" i="19" l="1"/>
  <c r="F107" i="19" l="1"/>
  <c r="Q54" i="15" l="1"/>
  <c r="P54" i="15"/>
  <c r="O54" i="15"/>
  <c r="N54" i="15"/>
  <c r="Q22" i="15"/>
  <c r="P22" i="15"/>
  <c r="O22" i="15"/>
  <c r="N22" i="15"/>
  <c r="Q21" i="15"/>
  <c r="P21" i="15"/>
  <c r="O21" i="15"/>
  <c r="N21" i="15"/>
  <c r="Q20" i="15"/>
  <c r="P20" i="15"/>
  <c r="O20" i="15"/>
  <c r="N20" i="15"/>
  <c r="Q19" i="15"/>
  <c r="P19" i="15"/>
  <c r="O19" i="15"/>
  <c r="N19" i="15"/>
  <c r="Q18" i="15"/>
  <c r="P18" i="15"/>
  <c r="O18" i="15"/>
  <c r="N18" i="15"/>
  <c r="Q17" i="15"/>
  <c r="P17" i="15"/>
  <c r="O17" i="15"/>
  <c r="N17" i="15"/>
  <c r="Q16" i="15"/>
  <c r="P16" i="15"/>
  <c r="O16" i="15"/>
  <c r="N16" i="15"/>
  <c r="Q15" i="15"/>
  <c r="P15" i="15"/>
  <c r="O15" i="15"/>
  <c r="N15" i="15"/>
  <c r="Q14" i="15"/>
  <c r="P14" i="15"/>
  <c r="O14" i="15"/>
  <c r="N14" i="15"/>
  <c r="Q43" i="15" l="1"/>
  <c r="P43" i="15"/>
  <c r="O43" i="15"/>
  <c r="N43" i="15"/>
  <c r="F23" i="15"/>
  <c r="B12" i="15"/>
  <c r="B13" i="15" s="1"/>
  <c r="Q12" i="15"/>
  <c r="P12" i="15"/>
  <c r="O12" i="15"/>
  <c r="N12" i="15"/>
  <c r="B14" i="15" l="1"/>
  <c r="B15" i="15" s="1"/>
  <c r="B16" i="15" s="1"/>
  <c r="B17" i="15" s="1"/>
  <c r="B18" i="15" s="1"/>
  <c r="B19" i="15" s="1"/>
  <c r="Q48" i="15" l="1"/>
  <c r="P48" i="15"/>
  <c r="O48" i="15"/>
  <c r="N48" i="15"/>
  <c r="Q47" i="15" l="1"/>
  <c r="P47" i="15"/>
  <c r="O47" i="15"/>
  <c r="N47" i="15"/>
  <c r="Q46" i="15"/>
  <c r="P46" i="15"/>
  <c r="O46" i="15"/>
  <c r="N46" i="15"/>
  <c r="Q45" i="15"/>
  <c r="P45" i="15"/>
  <c r="O45" i="15"/>
  <c r="N45" i="15"/>
  <c r="Q44" i="15"/>
  <c r="P44" i="15"/>
  <c r="O44" i="15"/>
  <c r="N44" i="15"/>
  <c r="Q42" i="15"/>
  <c r="P42" i="15"/>
  <c r="O42" i="15"/>
  <c r="N42" i="15"/>
  <c r="N39" i="15" l="1"/>
  <c r="O39" i="15"/>
  <c r="P39" i="15"/>
  <c r="Q39" i="15"/>
  <c r="N40" i="15"/>
  <c r="O40" i="15"/>
  <c r="P40" i="15"/>
  <c r="Q40" i="15"/>
  <c r="N41" i="15"/>
  <c r="O41" i="15"/>
  <c r="P41" i="15"/>
  <c r="Q41" i="15"/>
  <c r="B20" i="15" l="1"/>
  <c r="B21" i="15" s="1"/>
  <c r="B22" i="15" s="1"/>
  <c r="F176" i="17" l="1"/>
  <c r="N38" i="15" l="1"/>
  <c r="O38" i="15"/>
  <c r="P38" i="15"/>
  <c r="Q38" i="15"/>
  <c r="F66" i="17" l="1"/>
  <c r="F43" i="19" l="1"/>
  <c r="N27" i="15" l="1"/>
  <c r="N28" i="15"/>
  <c r="N29" i="15"/>
  <c r="N30" i="15"/>
  <c r="N31" i="15"/>
  <c r="N32" i="15"/>
  <c r="N33" i="15"/>
  <c r="N34" i="15"/>
  <c r="N35" i="15"/>
  <c r="N36" i="15"/>
  <c r="N37" i="15"/>
  <c r="F168" i="10" l="1"/>
  <c r="D43" i="18" l="1"/>
  <c r="B28" i="15" l="1"/>
  <c r="O53" i="15" l="1"/>
  <c r="P53" i="15"/>
  <c r="F49" i="15" l="1"/>
  <c r="Q37" i="15" l="1"/>
  <c r="Q36" i="15"/>
  <c r="Q35" i="15"/>
  <c r="Q34" i="15"/>
  <c r="Q33" i="15"/>
  <c r="Q32" i="15"/>
  <c r="Q31" i="15"/>
  <c r="Q30" i="15"/>
  <c r="Q29" i="15"/>
  <c r="Q28" i="15"/>
  <c r="Q27" i="15"/>
  <c r="Q11" i="15"/>
  <c r="P37" i="15" l="1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11" i="15"/>
  <c r="O11" i="15"/>
  <c r="N11" i="15"/>
  <c r="B4" i="18" l="1"/>
  <c r="B29" i="15" l="1"/>
  <c r="B30" i="15" s="1"/>
  <c r="B31" i="15" s="1"/>
  <c r="B32" i="15" l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D7" i="17"/>
  <c r="D7" i="15"/>
  <c r="E23" i="18" l="1"/>
  <c r="E29" i="18" l="1"/>
  <c r="D29" i="18" l="1"/>
  <c r="D23" i="18"/>
  <c r="E14" i="18" l="1"/>
  <c r="F55" i="15"/>
  <c r="F283" i="17"/>
  <c r="F208" i="10"/>
  <c r="D9" i="18" l="1"/>
  <c r="D14" i="18"/>
</calcChain>
</file>

<file path=xl/sharedStrings.xml><?xml version="1.0" encoding="utf-8"?>
<sst xmlns="http://schemas.openxmlformats.org/spreadsheetml/2006/main" count="3129" uniqueCount="551">
  <si>
    <t>EQUIPMENT FOR COAL HAULING OPERATIONAL REPORT</t>
  </si>
  <si>
    <t xml:space="preserve"> </t>
  </si>
  <si>
    <t>I.</t>
  </si>
  <si>
    <t>PT. Samindo Utama Kaltim</t>
  </si>
  <si>
    <t>II.</t>
  </si>
  <si>
    <t>PT. Trasindo Murni Perkasa</t>
  </si>
  <si>
    <t>III.</t>
  </si>
  <si>
    <t>PT. Mandiri Herindo Adiperkasa</t>
  </si>
  <si>
    <t>COAL HAULING DEPARTEMENT</t>
  </si>
  <si>
    <t>Summary Contractors Equipment Status (Coal Hauling)</t>
  </si>
  <si>
    <t>Departemen</t>
  </si>
  <si>
    <t>Coal Hauling</t>
  </si>
  <si>
    <t>No. Form</t>
  </si>
  <si>
    <t>FM/CH-030</t>
  </si>
  <si>
    <t>Tgl. Pembuatan</t>
  </si>
  <si>
    <t>No/Tgl. Revisi</t>
  </si>
  <si>
    <t>03/16-May-2021</t>
  </si>
  <si>
    <t>Data Source : Update from Contractors</t>
  </si>
  <si>
    <t>CONTRACTORS</t>
  </si>
  <si>
    <t>EQUIPMENT USAGE</t>
  </si>
  <si>
    <t>COAL</t>
  </si>
  <si>
    <t>REMARKS</t>
  </si>
  <si>
    <t>TYPE</t>
  </si>
  <si>
    <t>HOLDING</t>
  </si>
  <si>
    <t>READY FOR USE</t>
  </si>
  <si>
    <t>PT SAMINDO</t>
  </si>
  <si>
    <t>HAULING (PRIME MOVER)</t>
  </si>
  <si>
    <t>Western Star</t>
  </si>
  <si>
    <t>TOTAL</t>
  </si>
  <si>
    <t>HAULING (VESSEL)</t>
  </si>
  <si>
    <t>Peerless</t>
  </si>
  <si>
    <t>Patria</t>
  </si>
  <si>
    <t>Korindo</t>
  </si>
  <si>
    <t>Kumbong</t>
  </si>
  <si>
    <t>SUPPORT</t>
  </si>
  <si>
    <t>Water Truck</t>
  </si>
  <si>
    <t>LV</t>
  </si>
  <si>
    <t>BUS</t>
  </si>
  <si>
    <t>Lighting Tower</t>
  </si>
  <si>
    <t>Forklift</t>
  </si>
  <si>
    <t>General</t>
  </si>
  <si>
    <t>PT TRASINDO</t>
  </si>
  <si>
    <t>CAT  C - 16</t>
  </si>
  <si>
    <t>Cummins</t>
  </si>
  <si>
    <t>Doosung</t>
  </si>
  <si>
    <t>Jinmyong</t>
  </si>
  <si>
    <t>Pearless</t>
  </si>
  <si>
    <t>HAULING (DOLLY)</t>
  </si>
  <si>
    <t>Trasindo</t>
  </si>
  <si>
    <t>PT MHA</t>
  </si>
  <si>
    <t>Scania</t>
  </si>
  <si>
    <t>Volvo</t>
  </si>
  <si>
    <t>Fuel Truck</t>
  </si>
  <si>
    <t>Crane</t>
  </si>
  <si>
    <t>Crane Truck</t>
  </si>
  <si>
    <t>LAPORAN POPULASI UNIT</t>
  </si>
  <si>
    <t>( Coal Hauling Operational Unit )</t>
  </si>
  <si>
    <t>Kontraktor</t>
  </si>
  <si>
    <t>District Kideco Jaya Agung</t>
  </si>
  <si>
    <t>East Kalimantan</t>
  </si>
  <si>
    <t>Lokasi</t>
  </si>
  <si>
    <t>Hauling Silo - TMCT</t>
  </si>
  <si>
    <t>Periode</t>
  </si>
  <si>
    <t>No. Form : FM/CH-030</t>
  </si>
  <si>
    <t>I</t>
  </si>
  <si>
    <t>ALAT ANGKUT (PRIME MOVER)</t>
  </si>
  <si>
    <t>NO</t>
  </si>
  <si>
    <t>OWNER</t>
  </si>
  <si>
    <t>CN</t>
  </si>
  <si>
    <t>MERK</t>
  </si>
  <si>
    <t>YEAR</t>
  </si>
  <si>
    <t>ACTIVITY</t>
  </si>
  <si>
    <t>CAPACITY</t>
  </si>
  <si>
    <t>TON</t>
  </si>
  <si>
    <t>WH</t>
  </si>
  <si>
    <t>BD</t>
  </si>
  <si>
    <t>SB</t>
  </si>
  <si>
    <t>MA</t>
  </si>
  <si>
    <t>PA</t>
  </si>
  <si>
    <t>UA</t>
  </si>
  <si>
    <t>EU</t>
  </si>
  <si>
    <t>PRODUCTIVITY</t>
  </si>
  <si>
    <t>SUK</t>
  </si>
  <si>
    <t>CH 771</t>
  </si>
  <si>
    <t xml:space="preserve">WS-6900XD </t>
  </si>
  <si>
    <t>HAULING</t>
  </si>
  <si>
    <t>CH 772</t>
  </si>
  <si>
    <t>CH 773</t>
  </si>
  <si>
    <t>CH 774</t>
  </si>
  <si>
    <t>CH 775</t>
  </si>
  <si>
    <t>CH 776</t>
  </si>
  <si>
    <t>CH 777</t>
  </si>
  <si>
    <t>CH 778</t>
  </si>
  <si>
    <t>CH 779</t>
  </si>
  <si>
    <t>CH 780</t>
  </si>
  <si>
    <t>CH 781</t>
  </si>
  <si>
    <t>CH 782</t>
  </si>
  <si>
    <t>CH 783</t>
  </si>
  <si>
    <t>CH 784</t>
  </si>
  <si>
    <t>CH 785</t>
  </si>
  <si>
    <t>CH 786</t>
  </si>
  <si>
    <t>CH 787</t>
  </si>
  <si>
    <t>CH 788</t>
  </si>
  <si>
    <t>CH 789</t>
  </si>
  <si>
    <t>CH 790</t>
  </si>
  <si>
    <t>CH 791</t>
  </si>
  <si>
    <t>CH 792</t>
  </si>
  <si>
    <t>CH 793</t>
  </si>
  <si>
    <t>CH 794</t>
  </si>
  <si>
    <t>CH 795</t>
  </si>
  <si>
    <t>CH 7101</t>
  </si>
  <si>
    <t>CH 7102</t>
  </si>
  <si>
    <t>CH 7103</t>
  </si>
  <si>
    <t>CH 7104</t>
  </si>
  <si>
    <t>CH 7105</t>
  </si>
  <si>
    <t>CH 7106</t>
  </si>
  <si>
    <t>CH 7107</t>
  </si>
  <si>
    <t>CH 7108</t>
  </si>
  <si>
    <t>CH 7109</t>
  </si>
  <si>
    <t>KIDECO</t>
  </si>
  <si>
    <t>CH 752</t>
  </si>
  <si>
    <t>CH 753</t>
  </si>
  <si>
    <t>CH 754</t>
  </si>
  <si>
    <t>CH 755</t>
  </si>
  <si>
    <t>CH 756</t>
  </si>
  <si>
    <t>CH 758</t>
  </si>
  <si>
    <t>CH 759</t>
  </si>
  <si>
    <t>CH 760</t>
  </si>
  <si>
    <t>CH 761</t>
  </si>
  <si>
    <t>CH 762</t>
  </si>
  <si>
    <t>CH 763</t>
  </si>
  <si>
    <t>CH 764</t>
  </si>
  <si>
    <t>CH 765</t>
  </si>
  <si>
    <t>CH 766</t>
  </si>
  <si>
    <t>CH 767</t>
  </si>
  <si>
    <t>Total</t>
  </si>
  <si>
    <t>II</t>
  </si>
  <si>
    <t>ALAT ANGKUT (VESSEL)</t>
  </si>
  <si>
    <t>TR-972</t>
  </si>
  <si>
    <t>PEERLESS</t>
  </si>
  <si>
    <t>Bottom Dump</t>
  </si>
  <si>
    <t>TR-977</t>
  </si>
  <si>
    <t>PATRIA</t>
  </si>
  <si>
    <t>TR-978</t>
  </si>
  <si>
    <t>TR-979</t>
  </si>
  <si>
    <t>TR-980</t>
  </si>
  <si>
    <t>TR-2004</t>
  </si>
  <si>
    <t>KUMBONG</t>
  </si>
  <si>
    <t>TR-2005</t>
  </si>
  <si>
    <t>TR-2006</t>
  </si>
  <si>
    <t>KORINDO</t>
  </si>
  <si>
    <t>TR-2007</t>
  </si>
  <si>
    <t>TR-2008</t>
  </si>
  <si>
    <t>TR-2009</t>
  </si>
  <si>
    <t>TR-2010</t>
  </si>
  <si>
    <t>TR-2011</t>
  </si>
  <si>
    <t>TR-2012</t>
  </si>
  <si>
    <t>TR-2013</t>
  </si>
  <si>
    <t>TR-2014</t>
  </si>
  <si>
    <t>TR-2015</t>
  </si>
  <si>
    <t>TR-2016</t>
  </si>
  <si>
    <t>TR-2017</t>
  </si>
  <si>
    <t>TR-2018</t>
  </si>
  <si>
    <t>TR-2019</t>
  </si>
  <si>
    <t>TR-2020</t>
  </si>
  <si>
    <t>TR-2021</t>
  </si>
  <si>
    <t>TR-2022</t>
  </si>
  <si>
    <t>TR-2023</t>
  </si>
  <si>
    <t>TR-2024</t>
  </si>
  <si>
    <t>TR-2025</t>
  </si>
  <si>
    <t>TR-2026</t>
  </si>
  <si>
    <t>TR-2027</t>
  </si>
  <si>
    <t>TR-2028</t>
  </si>
  <si>
    <t>TR-2029</t>
  </si>
  <si>
    <t>TR-2030</t>
  </si>
  <si>
    <t>TR-2031</t>
  </si>
  <si>
    <t>TR-2032</t>
  </si>
  <si>
    <t>TR-2033</t>
  </si>
  <si>
    <t>TR-949</t>
  </si>
  <si>
    <t>TR-950</t>
  </si>
  <si>
    <t>TR-951</t>
  </si>
  <si>
    <t>TR-952</t>
  </si>
  <si>
    <t>TR-961</t>
  </si>
  <si>
    <t>TR-962</t>
  </si>
  <si>
    <t>TR-963</t>
  </si>
  <si>
    <t>TR-987</t>
  </si>
  <si>
    <t>TR-989</t>
  </si>
  <si>
    <t>TR-990</t>
  </si>
  <si>
    <t>TR-991</t>
  </si>
  <si>
    <t>TR-992</t>
  </si>
  <si>
    <t>TR-2001</t>
  </si>
  <si>
    <t>TR-2002</t>
  </si>
  <si>
    <t>TR-2003</t>
  </si>
  <si>
    <t>TR-988</t>
  </si>
  <si>
    <t>TR-997</t>
  </si>
  <si>
    <t>TR-998</t>
  </si>
  <si>
    <t>TR-1001</t>
  </si>
  <si>
    <t>TR-1002</t>
  </si>
  <si>
    <t>TR-1006</t>
  </si>
  <si>
    <t>TR-1007</t>
  </si>
  <si>
    <t>TR-1008</t>
  </si>
  <si>
    <t>TR-1009</t>
  </si>
  <si>
    <t>TR-1010</t>
  </si>
  <si>
    <t>TR-1011</t>
  </si>
  <si>
    <t>TR-1012</t>
  </si>
  <si>
    <t>TR-1013</t>
  </si>
  <si>
    <t>TR-1014</t>
  </si>
  <si>
    <t>TR-1015</t>
  </si>
  <si>
    <t>TR-1016</t>
  </si>
  <si>
    <t>TR-1017</t>
  </si>
  <si>
    <t>TR-1018</t>
  </si>
  <si>
    <t>TR-1019</t>
  </si>
  <si>
    <t>TR-1020</t>
  </si>
  <si>
    <t>TR-1021</t>
  </si>
  <si>
    <t>TR-1022</t>
  </si>
  <si>
    <t>TR-1023</t>
  </si>
  <si>
    <t>TR-1024</t>
  </si>
  <si>
    <t>TR-1025</t>
  </si>
  <si>
    <t>TR-1026</t>
  </si>
  <si>
    <t>TR-1027</t>
  </si>
  <si>
    <t>TR-1028</t>
  </si>
  <si>
    <t>TR-953</t>
  </si>
  <si>
    <t>TR-954</t>
  </si>
  <si>
    <t>TR-955</t>
  </si>
  <si>
    <t>TR-956</t>
  </si>
  <si>
    <t>TR-957</t>
  </si>
  <si>
    <t>TR-958</t>
  </si>
  <si>
    <t>TR-959</t>
  </si>
  <si>
    <t>TR-960</t>
  </si>
  <si>
    <t>TR-964</t>
  </si>
  <si>
    <t>TR-965</t>
  </si>
  <si>
    <t>TR-966</t>
  </si>
  <si>
    <t>TR-982</t>
  </si>
  <si>
    <t>TR-983</t>
  </si>
  <si>
    <t>TR-984</t>
  </si>
  <si>
    <t>TR-985</t>
  </si>
  <si>
    <t>TR-986</t>
  </si>
  <si>
    <t>TR-993</t>
  </si>
  <si>
    <t>TR-994</t>
  </si>
  <si>
    <t>TR-995</t>
  </si>
  <si>
    <t>TR-996</t>
  </si>
  <si>
    <t>TR-1003</t>
  </si>
  <si>
    <t>TR-1004</t>
  </si>
  <si>
    <t>TR-1005</t>
  </si>
  <si>
    <t>TR-981</t>
  </si>
  <si>
    <t>III</t>
  </si>
  <si>
    <t>ALAT SUPPORT</t>
  </si>
  <si>
    <t>TOYOTA FORTUNER</t>
  </si>
  <si>
    <t>New Fortuner 4x2 2.4 VRZ A/T DSL LUX</t>
  </si>
  <si>
    <t>LV-102</t>
  </si>
  <si>
    <t>TOYOTA HILUX</t>
  </si>
  <si>
    <t>G 4x4 M/T Diesel</t>
  </si>
  <si>
    <t>LV-103</t>
  </si>
  <si>
    <t>LV-104</t>
  </si>
  <si>
    <t>LV-105</t>
  </si>
  <si>
    <t>KIJANG INOVA</t>
  </si>
  <si>
    <t>G M/T DIESEL</t>
  </si>
  <si>
    <t>LV-106</t>
  </si>
  <si>
    <t>LV-108</t>
  </si>
  <si>
    <t>LV-110</t>
  </si>
  <si>
    <t>LV-112</t>
  </si>
  <si>
    <t>LV-113</t>
  </si>
  <si>
    <t>LV-111</t>
  </si>
  <si>
    <t>LT - 207</t>
  </si>
  <si>
    <t xml:space="preserve">MITSUBISHI </t>
  </si>
  <si>
    <t>PS125</t>
  </si>
  <si>
    <t>LT - 208</t>
  </si>
  <si>
    <t>MITSUBISHI PS125</t>
  </si>
  <si>
    <t>LT - 209</t>
  </si>
  <si>
    <t>LT - 210</t>
  </si>
  <si>
    <t>LT - 211</t>
  </si>
  <si>
    <t>LT - 212</t>
  </si>
  <si>
    <t>LT - 213</t>
  </si>
  <si>
    <t>B - 306</t>
  </si>
  <si>
    <t xml:space="preserve">BUS-MERCEDES BENZ </t>
  </si>
  <si>
    <t>(59 SEAT)</t>
  </si>
  <si>
    <t>B - 307</t>
  </si>
  <si>
    <t xml:space="preserve">BUS-MITSUBISHI PS136 </t>
  </si>
  <si>
    <t>(29 SEAT)</t>
  </si>
  <si>
    <t>B - 308</t>
  </si>
  <si>
    <t xml:space="preserve">MINI BUS-TOYOTA HIACE </t>
  </si>
  <si>
    <t>(16 SEAT)</t>
  </si>
  <si>
    <t>B - 309</t>
  </si>
  <si>
    <t xml:space="preserve">BUS-MITSUBISHI </t>
  </si>
  <si>
    <t>PS136 (29 SEAT)</t>
  </si>
  <si>
    <t>KWN</t>
  </si>
  <si>
    <t>B - 303 (KWN)</t>
  </si>
  <si>
    <t>FL-03</t>
  </si>
  <si>
    <t>DAEWOO-FORKLIFT</t>
  </si>
  <si>
    <t>D100 / 10TON</t>
  </si>
  <si>
    <t>FL-04</t>
  </si>
  <si>
    <t>DOOSAN-FORKLIFT</t>
  </si>
  <si>
    <t>D110S-5/11TON</t>
  </si>
  <si>
    <t>FL-05</t>
  </si>
  <si>
    <t>D30S / 3TON</t>
  </si>
  <si>
    <t>FL-06</t>
  </si>
  <si>
    <t>D30G / 3TON</t>
  </si>
  <si>
    <t>FL-07</t>
  </si>
  <si>
    <t>D50C / 5TON</t>
  </si>
  <si>
    <t>WT-402</t>
  </si>
  <si>
    <t>PS220-FN527ML</t>
  </si>
  <si>
    <t>16000 L</t>
  </si>
  <si>
    <t>WT-403</t>
  </si>
  <si>
    <t xml:space="preserve">UD TRUCK </t>
  </si>
  <si>
    <t>CWE280 WB43 EURO3</t>
  </si>
  <si>
    <t>EX-001</t>
  </si>
  <si>
    <t>HITACHI</t>
  </si>
  <si>
    <t>EXAVATOR</t>
  </si>
  <si>
    <t>DT-001</t>
  </si>
  <si>
    <t>FE 74 HD K MT</t>
  </si>
  <si>
    <t>( Coal Operational Unit )</t>
  </si>
  <si>
    <t>PT. Bukit Makmur Mandiri Utama</t>
  </si>
  <si>
    <t>Pit</t>
  </si>
  <si>
    <t>PT. Pamapersada Nusantara</t>
  </si>
  <si>
    <t>RS-AG</t>
  </si>
  <si>
    <t>PT. Sims Jaya Kaltim</t>
  </si>
  <si>
    <t>RTN &amp; RTM</t>
  </si>
  <si>
    <t>SM A</t>
  </si>
  <si>
    <t>No. Form : FM/PROD-017</t>
  </si>
  <si>
    <t>PT. Iwaco jaya Abadi</t>
  </si>
  <si>
    <t>SM B</t>
  </si>
  <si>
    <t>PT. Petrosea, Tbk</t>
  </si>
  <si>
    <t>SM D</t>
  </si>
  <si>
    <t>ALAT LOADING</t>
  </si>
  <si>
    <t>PT. Bima Nusa Int'L</t>
  </si>
  <si>
    <t>Susubang</t>
  </si>
  <si>
    <t>BUMA</t>
  </si>
  <si>
    <t>EXKM40119</t>
  </si>
  <si>
    <t>KOMATSU</t>
  </si>
  <si>
    <t>PC400-8</t>
  </si>
  <si>
    <t>LOADING</t>
  </si>
  <si>
    <t>4,5 M3</t>
  </si>
  <si>
    <t>PT. Karebet Mas Indonesia</t>
  </si>
  <si>
    <t>EXKM40122</t>
  </si>
  <si>
    <t>PT. Karya Kembar Bersama</t>
  </si>
  <si>
    <t>EXKM40123</t>
  </si>
  <si>
    <t>PT. Kembar Abadi Utama</t>
  </si>
  <si>
    <t>EXKM40126</t>
  </si>
  <si>
    <t>EXKM40128</t>
  </si>
  <si>
    <t>EXKM40129</t>
  </si>
  <si>
    <t>EXKM40130</t>
  </si>
  <si>
    <t>EXKM40132</t>
  </si>
  <si>
    <t>EXKM40151</t>
  </si>
  <si>
    <t>EXKM40181</t>
  </si>
  <si>
    <t>EXKM40182</t>
  </si>
  <si>
    <t>EXKM40183</t>
  </si>
  <si>
    <t>ALAT HAULING</t>
  </si>
  <si>
    <t>DTVV44082</t>
  </si>
  <si>
    <t>VOLVO</t>
  </si>
  <si>
    <t>FM440</t>
  </si>
  <si>
    <t>DTVV44083</t>
  </si>
  <si>
    <t>DTVV44084</t>
  </si>
  <si>
    <t>DTVV44085</t>
  </si>
  <si>
    <t>DTVV44087</t>
  </si>
  <si>
    <t>DTVV44095</t>
  </si>
  <si>
    <t>DTVV44096</t>
  </si>
  <si>
    <t>DTVV44097</t>
  </si>
  <si>
    <t>DTVV44099</t>
  </si>
  <si>
    <t>DTVV44126</t>
  </si>
  <si>
    <t>DTVV44128</t>
  </si>
  <si>
    <t>DTVV44129</t>
  </si>
  <si>
    <t>DTVV44130</t>
  </si>
  <si>
    <t>DTVV44131</t>
  </si>
  <si>
    <t>DTVV44132</t>
  </si>
  <si>
    <t>DTVV44133</t>
  </si>
  <si>
    <t>DTVV44135</t>
  </si>
  <si>
    <t>DTVV44138</t>
  </si>
  <si>
    <t>DTVV44139</t>
  </si>
  <si>
    <t>DTVV44140</t>
  </si>
  <si>
    <t>DTVV44141</t>
  </si>
  <si>
    <t>DTVV44142</t>
  </si>
  <si>
    <t>ALAT CLEANING</t>
  </si>
  <si>
    <t>EXKM20146</t>
  </si>
  <si>
    <t>PC200-8</t>
  </si>
  <si>
    <t>CLEANING</t>
  </si>
  <si>
    <t>0,8 M3</t>
  </si>
  <si>
    <t>EXKM20145</t>
  </si>
  <si>
    <t>TMP</t>
  </si>
  <si>
    <t>WS-6964SX</t>
  </si>
  <si>
    <t>CH 812</t>
  </si>
  <si>
    <t>CH 813</t>
  </si>
  <si>
    <t>CH 814</t>
  </si>
  <si>
    <t>CH 815</t>
  </si>
  <si>
    <t>CH 816</t>
  </si>
  <si>
    <t>CH 817</t>
  </si>
  <si>
    <t>CH 818</t>
  </si>
  <si>
    <t>CH 819</t>
  </si>
  <si>
    <t>CH 820</t>
  </si>
  <si>
    <t>CH 821</t>
  </si>
  <si>
    <t>CH 822</t>
  </si>
  <si>
    <t>CH 823</t>
  </si>
  <si>
    <t>CH 824</t>
  </si>
  <si>
    <t>CH 825</t>
  </si>
  <si>
    <t>CH 826</t>
  </si>
  <si>
    <t>CH 827</t>
  </si>
  <si>
    <t>CH 828</t>
  </si>
  <si>
    <t>CH 829</t>
  </si>
  <si>
    <t>CUMMINS</t>
  </si>
  <si>
    <t>CH 830</t>
  </si>
  <si>
    <t>CH 832</t>
  </si>
  <si>
    <t>CH 833</t>
  </si>
  <si>
    <t>CH 834</t>
  </si>
  <si>
    <t>CH 835</t>
  </si>
  <si>
    <t>CH 836</t>
  </si>
  <si>
    <t>CH 837</t>
  </si>
  <si>
    <t>CH 838</t>
  </si>
  <si>
    <t>CH 839</t>
  </si>
  <si>
    <t>CH 840</t>
  </si>
  <si>
    <t>CH 841</t>
  </si>
  <si>
    <t>CH 842</t>
  </si>
  <si>
    <t xml:space="preserve">WS-6900XD 6X4 </t>
  </si>
  <si>
    <t>CH 843</t>
  </si>
  <si>
    <t>CH 844</t>
  </si>
  <si>
    <t>CH 845</t>
  </si>
  <si>
    <t>CH 846</t>
  </si>
  <si>
    <t>CH 847</t>
  </si>
  <si>
    <t>CH 848</t>
  </si>
  <si>
    <t>CH 849</t>
  </si>
  <si>
    <t>CH 850</t>
  </si>
  <si>
    <t>CH 851</t>
  </si>
  <si>
    <t>CH 852</t>
  </si>
  <si>
    <t>CH 853</t>
  </si>
  <si>
    <t>CH 854</t>
  </si>
  <si>
    <t>CH 855</t>
  </si>
  <si>
    <t>CH 856</t>
  </si>
  <si>
    <t>CH 857</t>
  </si>
  <si>
    <t>CH 858</t>
  </si>
  <si>
    <t>CH 859</t>
  </si>
  <si>
    <t>CH 860</t>
  </si>
  <si>
    <t>CH 861</t>
  </si>
  <si>
    <t>CH 862</t>
  </si>
  <si>
    <t>DOOSUNG</t>
  </si>
  <si>
    <t>JINMYONG</t>
  </si>
  <si>
    <t>PEARLESS</t>
  </si>
  <si>
    <t>ALAT ANGKUT (DOLLY)</t>
  </si>
  <si>
    <t>TRASINDO</t>
  </si>
  <si>
    <t>FORTUNER (LV-1001 )</t>
  </si>
  <si>
    <t>TOYOTA</t>
  </si>
  <si>
    <t>2393 CC</t>
  </si>
  <si>
    <t>HI-LUX (LV-1002) ------&gt;LV 1009</t>
  </si>
  <si>
    <t>FORTUNER (LV-1001 ) ------&gt; LV 1005</t>
  </si>
  <si>
    <t>2494 CC</t>
  </si>
  <si>
    <t>HI-LUX (LV-1007) -----&gt;LV 1005-----LV 1007</t>
  </si>
  <si>
    <t>HI-LUX (LV-1002) ------&gt;LV 1008</t>
  </si>
  <si>
    <t>HI-LUX (LV-1003) ------&gt;LV 1007----&gt;LV 1009 -----&gt; LV 1002</t>
  </si>
  <si>
    <t>2982 CC</t>
  </si>
  <si>
    <t xml:space="preserve">HI-LUX (LV-1012) eks PT. Sims </t>
  </si>
  <si>
    <t>KIA BIG UP ( LV-3006)</t>
  </si>
  <si>
    <t>KIA</t>
  </si>
  <si>
    <t>2665 CC</t>
  </si>
  <si>
    <t>PICK UP KIA BIG UP ( LV-3007)</t>
  </si>
  <si>
    <t>FORKLIFT 3 TON</t>
  </si>
  <si>
    <t>DAEWOO</t>
  </si>
  <si>
    <t>3268 CC</t>
  </si>
  <si>
    <t>DOOSAN</t>
  </si>
  <si>
    <t>FORKLIFT 10 TON</t>
  </si>
  <si>
    <t>DAEWO</t>
  </si>
  <si>
    <t>133HP/2200</t>
  </si>
  <si>
    <t>FORKLIFT 16 TON</t>
  </si>
  <si>
    <t>160HP/2200</t>
  </si>
  <si>
    <t>WATER TANK (WT-4002)</t>
  </si>
  <si>
    <t>11051 CC</t>
  </si>
  <si>
    <t>TRUCK HYUNDAI MIGHTY (LT-3004)</t>
  </si>
  <si>
    <t>HYUNDAI</t>
  </si>
  <si>
    <t>3907 CC</t>
  </si>
  <si>
    <t>TRUCK HYUNDAI MIGHTY (LT-3008)</t>
  </si>
  <si>
    <t>TRUCK HYUNDAI MIGHTY TRUCK (LT-3010)</t>
  </si>
  <si>
    <t>TRUCK HYUNDAI MIGHTY TRUCK (DT-3011)</t>
  </si>
  <si>
    <t>TOYOTA HI ACE COMMUTER (LV-1012/B 007)</t>
  </si>
  <si>
    <t>MITSUBISHI FE 84 G BC (4X2) MT (B-003)</t>
  </si>
  <si>
    <t>MITSUBISHI</t>
  </si>
  <si>
    <t>MITSUBISHI FE 84 G BC (4X2) MT (B-004)</t>
  </si>
  <si>
    <t>MITSUBISHI FE 84 G BC (4X2) MT (B-002)</t>
  </si>
  <si>
    <t>MITSUBISHI FE 84 G BC (4X2) MT (B-005)</t>
  </si>
  <si>
    <t>MITSUBISHI FE 84 G BC (4X2) MT (B-006)</t>
  </si>
  <si>
    <t>MITSUBISHI FE 84 G BC (4X2) MT (B-001)</t>
  </si>
  <si>
    <t>TRUCK TOYOTA DYNA (LT-1011)</t>
  </si>
  <si>
    <t>4009 CC</t>
  </si>
  <si>
    <t>TRUCK TOYOTA DYNA (LT-1012)</t>
  </si>
  <si>
    <t>TRUCK TOYOTA DYNA (LT-1013)</t>
  </si>
  <si>
    <t>MHA</t>
  </si>
  <si>
    <t>SCANIA</t>
  </si>
  <si>
    <t>SCANIA R580</t>
  </si>
  <si>
    <t>VOLVO FH 16</t>
  </si>
  <si>
    <t>VOLVO FH 610</t>
  </si>
  <si>
    <t>Semi BDP 55 m3</t>
  </si>
  <si>
    <t>BTD Patria 55 m3</t>
  </si>
  <si>
    <t>BTD Patria 70 m3</t>
  </si>
  <si>
    <t>BTD Korindo 55 m3</t>
  </si>
  <si>
    <t>BTD Korindo 70 m3</t>
  </si>
  <si>
    <t>70 CBM BDT</t>
  </si>
  <si>
    <t>55 CBM BDT</t>
  </si>
  <si>
    <t>67 CBM BDT</t>
  </si>
  <si>
    <t>80 CBM BDT</t>
  </si>
  <si>
    <t>IV</t>
  </si>
  <si>
    <t>STATUS</t>
  </si>
  <si>
    <t>CT-020</t>
  </si>
  <si>
    <t>HINO</t>
  </si>
  <si>
    <t>FM8JNKD-MGJ MT</t>
  </si>
  <si>
    <t>1,5 T</t>
  </si>
  <si>
    <t>RFU</t>
  </si>
  <si>
    <t>WT-21</t>
  </si>
  <si>
    <t>Hino FM360</t>
  </si>
  <si>
    <t>Hino</t>
  </si>
  <si>
    <t>18.000 Ltr</t>
  </si>
  <si>
    <t>FT-09</t>
  </si>
  <si>
    <t>Hino FM260JD</t>
  </si>
  <si>
    <t>19.000 Ltr</t>
  </si>
  <si>
    <t>LT-22</t>
  </si>
  <si>
    <t>Colt Diesel FE-74 HDV</t>
  </si>
  <si>
    <t>7.500 Kg</t>
  </si>
  <si>
    <t>B-024</t>
  </si>
  <si>
    <t>FE 84G BC</t>
  </si>
  <si>
    <t>29 Orang</t>
  </si>
  <si>
    <t>B-025</t>
  </si>
  <si>
    <t>COLT DIESEL FE71L BC NC (4X2) M/T</t>
  </si>
  <si>
    <t>B-023</t>
  </si>
  <si>
    <t>FE 84 BC</t>
  </si>
  <si>
    <t>B-022</t>
  </si>
  <si>
    <t>B-026</t>
  </si>
  <si>
    <t>LV-PM-001</t>
  </si>
  <si>
    <t>Pajero Sport2,5L Exceed (4X27, 5M/1)</t>
  </si>
  <si>
    <t>6 Orang</t>
  </si>
  <si>
    <t>LV-002</t>
  </si>
  <si>
    <t>All New Triton HDX 4X4</t>
  </si>
  <si>
    <t>4 Orang</t>
  </si>
  <si>
    <t>LV-003</t>
  </si>
  <si>
    <t>LV-005</t>
  </si>
  <si>
    <t>LV-006</t>
  </si>
  <si>
    <t>LV-008</t>
  </si>
  <si>
    <t>LV-009</t>
  </si>
  <si>
    <t>LV-010</t>
  </si>
  <si>
    <t>LV-011</t>
  </si>
  <si>
    <t>LV-012</t>
  </si>
  <si>
    <t>LV-015</t>
  </si>
  <si>
    <t>All New Triton GLS 4X4</t>
  </si>
  <si>
    <t>CH 7110</t>
  </si>
  <si>
    <t>CH 7111</t>
  </si>
  <si>
    <t>LV-001</t>
  </si>
  <si>
    <t>LV-101</t>
  </si>
  <si>
    <t>LV-107</t>
  </si>
  <si>
    <t>CH-751</t>
  </si>
  <si>
    <t>32000L</t>
  </si>
  <si>
    <t>WATER TANK (CH-803)</t>
  </si>
  <si>
    <t>55 Ton</t>
  </si>
  <si>
    <t>Alat Angkat</t>
  </si>
  <si>
    <t>Tangki</t>
  </si>
  <si>
    <t>Truck</t>
  </si>
  <si>
    <t>Mobil Penumpang</t>
  </si>
  <si>
    <t>Mobil Bus</t>
  </si>
  <si>
    <t>Micro - 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</si>
</sst>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\-_);_(@_)"/>
    <numFmt numFmtId="166" formatCode="yyyy"/>
    <numFmt numFmtId="167" formatCode="[$-409]d\-mmm\-yy;@"/>
    <numFmt numFmtId="168" formatCode="0.000000%"/>
    <numFmt numFmtId="169" formatCode="_(&quot;$&quot;* #,##0.0_);_(&quot;$&quot;* \(#,##0.0\);_(&quot;$&quot;* &quot;-&quot;?_);_(@_)"/>
    <numFmt numFmtId="170" formatCode="00000"/>
    <numFmt numFmtId="171" formatCode="m/d"/>
    <numFmt numFmtId="172" formatCode="0.0000000000"/>
    <numFmt numFmtId="173" formatCode="d\ayy"/>
    <numFmt numFmtId="174" formatCode="&quot;IR£&quot;#,##0.00;[Red]\-&quot;IR£&quot;#,##0.00"/>
    <numFmt numFmtId="175" formatCode="0.00_)"/>
    <numFmt numFmtId="176" formatCode="#,##0&quot;NT$&quot;;[Red]\-#,##0&quot;NT$&quot;"/>
    <numFmt numFmtId="177" formatCode="dddd"/>
    <numFmt numFmtId="178" formatCode="ddd"/>
    <numFmt numFmtId="179" formatCode="#,##0.0"/>
    <numFmt numFmtId="180" formatCode="_ * #,##0_ ;_ * \-#,##0_ ;_ * &quot;-&quot;_ ;_ @_ "/>
    <numFmt numFmtId="181" formatCode="_(* #,##0,_);[Red]_(* \(#,##0,\);_(* &quot;&quot;&quot;&quot;&quot;&quot;&quot;&quot;\ \-\ &quot;&quot;&quot;&quot;&quot;&quot;&quot;&quot;_);_(@_)"/>
    <numFmt numFmtId="182" formatCode="0.0%;\ \(0.0%\)"/>
    <numFmt numFmtId="183" formatCode="0."/>
    <numFmt numFmtId="184" formatCode="&quot;               &quot;@"/>
    <numFmt numFmtId="185" formatCode="#,##0,_);\(#,##0,\)"/>
    <numFmt numFmtId="186" formatCode="&quot;                    &quot;@"/>
    <numFmt numFmtId="187" formatCode="0%;\(0%\)"/>
    <numFmt numFmtId="188" formatCode="&quot;                  &quot;@"/>
    <numFmt numFmtId="189" formatCode="0.0%;[Red]\(0.0%\)"/>
    <numFmt numFmtId="190" formatCode="#,##0,_);[Red]\(#,##0,\)"/>
    <numFmt numFmtId="191" formatCode="0.0000_);[Red]\(0.0000\)"/>
    <numFmt numFmtId="192" formatCode="&quot;             &quot;@"/>
    <numFmt numFmtId="193" formatCode="0%;[Red]\(0%\)"/>
    <numFmt numFmtId="194" formatCode="&quot;$&quot;#,##0.00;[Red]\-&quot;$&quot;#,##0.00"/>
    <numFmt numFmtId="195" formatCode="&quot;$&quot;#,##0;[Red]&quot;$&quot;#,##0;&quot;-&quot;"/>
    <numFmt numFmtId="196" formatCode="_(* #,##0,_);_(* \(#,##0,\);_(* &quot;-&quot;_)"/>
    <numFmt numFmtId="197" formatCode="&quot;          &quot;@"/>
    <numFmt numFmtId="198" formatCode="0.0%;\(0.0%\)"/>
    <numFmt numFmtId="199" formatCode="#,##0\ &quot;m&quot;;[Red]\(#,##0\)\ &quot;m&quot;;&quot;- &quot;"/>
    <numFmt numFmtId="200" formatCode="&quot;   &quot;@"/>
    <numFmt numFmtId="201" formatCode="[$-F800]dddd\,\ mmmm\ dd\,\ yyyy"/>
    <numFmt numFmtId="202" formatCode="[$-409]mmm\-yy;@"/>
    <numFmt numFmtId="203" formatCode="_(* #,##0,,_);_(* \(#,##0,,\);_(* &quot;-&quot;_)"/>
    <numFmt numFmtId="204" formatCode="_-* #,##0_-;\-* #,##0_-;_-* &quot;-&quot;_-;_-@_-"/>
    <numFmt numFmtId="205" formatCode="#,##0_0;&quot;△&quot;#,##0_0"/>
    <numFmt numFmtId="206" formatCode="_(* #,##0_);_(* \(#,##0\);_(* &quot;-&quot;??_);_(@_)"/>
    <numFmt numFmtId="207" formatCode="#,##0;\(#,##0\)"/>
    <numFmt numFmtId="208" formatCode="#,##0.00000;[Red]\-#,##0.00000"/>
    <numFmt numFmtId="209" formatCode="#,##0.0000000;[Red]\-#,##0.0000000"/>
    <numFmt numFmtId="210" formatCode="&quot;₩&quot;#,##0.00;&quot;₩&quot;&quot;₩&quot;&quot;₩&quot;&quot;₩&quot;&quot;₩&quot;&quot;₩&quot;&quot;₩&quot;\!\-#,##0.00"/>
    <numFmt numFmtId="211" formatCode="@* &quot;:&quot;"/>
    <numFmt numFmtId="212" formatCode="&quot;Summary Contractors Equipment Status End Of &quot;[$-409]mmmm\ yyyy;@"/>
    <numFmt numFmtId="213" formatCode="&quot;End of &quot;mmmm\ yyyy"/>
    <numFmt numFmtId="214" formatCode="&quot;End Of &quot;[$-409]mmmm\ yyyy;@"/>
    <numFmt numFmtId="215" formatCode="dd\-mmm\-yyyy"/>
    <numFmt numFmtId="216" formatCode="&quot;End Of &quot;mmmm\ yyyy"/>
  </numFmts>
  <fonts count="1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S Sans Serif"/>
      <family val="2"/>
    </font>
    <font>
      <sz val="12"/>
      <name val="¹ÙÅÁÃ¼"/>
    </font>
    <font>
      <sz val="11"/>
      <color indexed="8"/>
      <name val="Calibri"/>
      <family val="2"/>
    </font>
    <font>
      <sz val="11"/>
      <color indexed="8"/>
      <name val="Constantia"/>
      <family val="2"/>
      <charset val="1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Constantia"/>
      <family val="2"/>
      <charset val="1"/>
    </font>
    <font>
      <sz val="11"/>
      <color indexed="9"/>
      <name val="맑은 고딕"/>
      <family val="3"/>
      <charset val="129"/>
    </font>
    <font>
      <sz val="12"/>
      <name val="Times New Roman"/>
      <family val="1"/>
    </font>
    <font>
      <sz val="11"/>
      <color indexed="20"/>
      <name val="Calibri"/>
      <family val="2"/>
    </font>
    <font>
      <sz val="11"/>
      <color indexed="20"/>
      <name val="Constantia"/>
      <family val="2"/>
      <charset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Constantia"/>
      <family val="2"/>
      <charset val="1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Constantia"/>
      <family val="2"/>
      <charset val="1"/>
    </font>
    <font>
      <sz val="11"/>
      <color indexed="8"/>
      <name val="Calibri"/>
      <family val="2"/>
      <charset val="1"/>
    </font>
    <font>
      <sz val="11"/>
      <name val="돋움"/>
      <family val="3"/>
      <charset val="129"/>
    </font>
    <font>
      <sz val="8"/>
      <name val="Bookman Old Style"/>
      <family val="1"/>
    </font>
    <font>
      <sz val="10"/>
      <name val="Times New Roman"/>
      <family val="1"/>
    </font>
    <font>
      <sz val="10"/>
      <color indexed="24"/>
      <name val="Courier New"/>
      <family val="3"/>
    </font>
    <font>
      <sz val="12"/>
      <name val="Tms Rmn"/>
    </font>
    <font>
      <i/>
      <sz val="11"/>
      <color indexed="23"/>
      <name val="Calibri"/>
      <family val="2"/>
    </font>
    <font>
      <i/>
      <sz val="11"/>
      <color indexed="23"/>
      <name val="Constantia"/>
      <family val="2"/>
      <charset val="1"/>
    </font>
    <font>
      <sz val="11"/>
      <color indexed="17"/>
      <name val="Calibri"/>
      <family val="2"/>
    </font>
    <font>
      <sz val="11"/>
      <color indexed="17"/>
      <name val="Constantia"/>
      <family val="2"/>
      <charset val="1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2"/>
      <color indexed="24"/>
      <name val="Times New Roman"/>
      <family val="1"/>
    </font>
    <font>
      <b/>
      <sz val="15"/>
      <color indexed="56"/>
      <name val="Constantia"/>
      <family val="2"/>
      <charset val="1"/>
    </font>
    <font>
      <b/>
      <sz val="13"/>
      <color indexed="56"/>
      <name val="Calibri"/>
      <family val="2"/>
    </font>
    <font>
      <sz val="10"/>
      <color indexed="24"/>
      <name val="Times New Roman"/>
      <family val="1"/>
    </font>
    <font>
      <b/>
      <sz val="13"/>
      <color indexed="56"/>
      <name val="Constantia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onstantia"/>
      <family val="2"/>
      <charset val="1"/>
    </font>
    <font>
      <sz val="11"/>
      <color indexed="62"/>
      <name val="Calibri"/>
      <family val="2"/>
    </font>
    <font>
      <sz val="11"/>
      <color indexed="62"/>
      <name val="Constantia"/>
      <family val="2"/>
      <charset val="1"/>
    </font>
    <font>
      <sz val="11"/>
      <color indexed="52"/>
      <name val="Calibri"/>
      <family val="2"/>
    </font>
    <font>
      <sz val="11"/>
      <color indexed="52"/>
      <name val="Constantia"/>
      <family val="2"/>
      <charset val="1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Constantia"/>
      <family val="2"/>
      <charset val="1"/>
    </font>
    <font>
      <b/>
      <i/>
      <sz val="16"/>
      <name val="Helv"/>
    </font>
    <font>
      <sz val="12"/>
      <name val="바탕체"/>
      <family val="1"/>
      <charset val="129"/>
    </font>
    <font>
      <sz val="10"/>
      <name val="Arial Unicode MS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1"/>
      <color indexed="63"/>
      <name val="Constantia"/>
      <family val="2"/>
      <charset val="1"/>
    </font>
    <font>
      <b/>
      <i/>
      <sz val="8"/>
      <name val="Arial"/>
      <family val="2"/>
    </font>
    <font>
      <sz val="9"/>
      <name val="‚l‚r ‚oƒSƒVƒbƒN"/>
      <family val="3"/>
      <charset val="128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onstantia"/>
      <family val="2"/>
      <charset val="1"/>
    </font>
    <font>
      <sz val="11"/>
      <color indexed="10"/>
      <name val="Calibri"/>
      <family val="2"/>
    </font>
    <font>
      <sz val="11"/>
      <color indexed="10"/>
      <name val="Constantia"/>
      <family val="2"/>
      <charset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명조"/>
      <family val="3"/>
      <charset val="129"/>
    </font>
    <font>
      <b/>
      <sz val="14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b/>
      <sz val="18"/>
      <name val="Tahoma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5"/>
      <name val="Tahoma"/>
      <family val="2"/>
    </font>
    <font>
      <sz val="15"/>
      <color indexed="8"/>
      <name val="Tahoma"/>
      <family val="2"/>
    </font>
    <font>
      <b/>
      <sz val="15"/>
      <color indexed="8"/>
      <name val="Tahoma"/>
      <family val="2"/>
    </font>
    <font>
      <b/>
      <sz val="15"/>
      <name val="Tahoma"/>
      <family val="2"/>
    </font>
    <font>
      <b/>
      <sz val="11"/>
      <color indexed="8"/>
      <name val="Arial"/>
      <family val="2"/>
    </font>
    <font>
      <b/>
      <sz val="10"/>
      <color theme="1"/>
      <name val="Tahoma"/>
      <family val="2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1"/>
      <name val="Tahoma"/>
      <family val="2"/>
    </font>
    <font>
      <sz val="10"/>
      <name val="Arial"/>
      <family val="2"/>
      <charset val="134"/>
    </font>
    <font>
      <sz val="11"/>
      <color theme="1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indexed="8"/>
      <name val="Calibri"/>
      <family val="2"/>
      <charset val="134"/>
    </font>
    <font>
      <sz val="10"/>
      <name val="Comic Sans MS"/>
      <family val="4"/>
    </font>
    <font>
      <b/>
      <sz val="10"/>
      <name val="Tms Rmn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119">
    <xf numFmtId="0" fontId="0" fillId="0" borderId="0"/>
    <xf numFmtId="0" fontId="5" fillId="0" borderId="0"/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1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180" fontId="5" fillId="0" borderId="0">
      <protection locked="0"/>
    </xf>
    <xf numFmtId="0" fontId="5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  <xf numFmtId="167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7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8" fillId="4" borderId="0" applyNumberFormat="0" applyBorder="0" applyAlignment="0" applyProtection="0"/>
    <xf numFmtId="167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167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167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167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167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67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  <xf numFmtId="167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167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8" fillId="12" borderId="0" applyNumberFormat="0" applyBorder="0" applyAlignment="0" applyProtection="0"/>
    <xf numFmtId="167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67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167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7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16" borderId="0" applyNumberFormat="0" applyBorder="0" applyAlignment="0" applyProtection="0"/>
    <xf numFmtId="167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67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18" borderId="0" applyNumberFormat="0" applyBorder="0" applyAlignment="0" applyProtection="0"/>
    <xf numFmtId="167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7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8" borderId="0" applyNumberFormat="0" applyBorder="0" applyAlignment="0" applyProtection="0"/>
    <xf numFmtId="167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67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8" fillId="14" borderId="0" applyNumberFormat="0" applyBorder="0" applyAlignment="0" applyProtection="0"/>
    <xf numFmtId="167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67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20" borderId="0" applyNumberFormat="0" applyBorder="0" applyAlignment="0" applyProtection="0"/>
    <xf numFmtId="167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67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/>
    <xf numFmtId="167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167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1" fillId="16" borderId="0" applyNumberFormat="0" applyBorder="0" applyAlignment="0" applyProtection="0"/>
    <xf numFmtId="167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167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18" borderId="0" applyNumberFormat="0" applyBorder="0" applyAlignment="0" applyProtection="0"/>
    <xf numFmtId="167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67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1" fillId="24" borderId="0" applyNumberFormat="0" applyBorder="0" applyAlignment="0" applyProtection="0"/>
    <xf numFmtId="167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167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167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167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28" borderId="0" applyNumberFormat="0" applyBorder="0" applyAlignment="0" applyProtection="0"/>
    <xf numFmtId="167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167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2" borderId="0" applyNumberFormat="0" applyBorder="0" applyAlignment="0" applyProtection="0"/>
    <xf numFmtId="167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167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1" fillId="34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" fillId="24" borderId="0" applyNumberFormat="0" applyBorder="0" applyAlignment="0" applyProtection="0"/>
    <xf numFmtId="167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167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167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167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1" fillId="36" borderId="0" applyNumberFormat="0" applyBorder="0" applyAlignment="0" applyProtection="0"/>
    <xf numFmtId="167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167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14" fillId="0" borderId="1" applyProtection="0">
      <alignment horizontal="center" vertical="center"/>
    </xf>
    <xf numFmtId="201" fontId="5" fillId="0" borderId="0" applyFont="0" applyFill="0" applyBorder="0" applyAlignment="0" applyProtection="0"/>
    <xf numFmtId="201" fontId="6" fillId="0" borderId="0" applyFont="0" applyFill="0" applyBorder="0" applyAlignment="0" applyProtection="0"/>
    <xf numFmtId="0" fontId="15" fillId="4" borderId="0" applyNumberFormat="0" applyBorder="0" applyAlignment="0" applyProtection="0"/>
    <xf numFmtId="167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67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201" fontId="7" fillId="0" borderId="0"/>
    <xf numFmtId="0" fontId="17" fillId="0" borderId="0" applyFill="0" applyBorder="0" applyAlignment="0"/>
    <xf numFmtId="201" fontId="17" fillId="0" borderId="0" applyFill="0" applyBorder="0" applyAlignment="0"/>
    <xf numFmtId="202" fontId="17" fillId="0" borderId="0" applyFill="0" applyBorder="0" applyAlignment="0"/>
    <xf numFmtId="202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201" fontId="17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69" fontId="5" fillId="0" borderId="0" applyFill="0" applyBorder="0" applyAlignment="0"/>
    <xf numFmtId="185" fontId="5" fillId="0" borderId="0" applyFill="0" applyBorder="0" applyAlignment="0"/>
    <xf numFmtId="184" fontId="5" fillId="0" borderId="0" applyFill="0" applyBorder="0" applyAlignment="0"/>
    <xf numFmtId="170" fontId="5" fillId="0" borderId="0" applyFill="0" applyBorder="0" applyAlignment="0"/>
    <xf numFmtId="187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186" fontId="5" fillId="0" borderId="0" applyFill="0" applyBorder="0" applyAlignment="0"/>
    <xf numFmtId="171" fontId="5" fillId="0" borderId="0" applyFill="0" applyBorder="0" applyAlignment="0"/>
    <xf numFmtId="189" fontId="5" fillId="0" borderId="0" applyFill="0" applyBorder="0" applyAlignment="0"/>
    <xf numFmtId="188" fontId="5" fillId="0" borderId="0" applyFill="0" applyBorder="0" applyAlignment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73" fontId="5" fillId="0" borderId="0" applyFill="0" applyBorder="0" applyAlignment="0"/>
    <xf numFmtId="193" fontId="5" fillId="0" borderId="0" applyFill="0" applyBorder="0" applyAlignment="0"/>
    <xf numFmtId="192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0" fontId="18" fillId="38" borderId="2" applyNumberFormat="0" applyAlignment="0" applyProtection="0"/>
    <xf numFmtId="167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167" fontId="19" fillId="39" borderId="2" applyNumberFormat="0" applyAlignment="0" applyProtection="0"/>
    <xf numFmtId="167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19" fillId="39" borderId="2" applyNumberFormat="0" applyAlignment="0" applyProtection="0"/>
    <xf numFmtId="0" fontId="20" fillId="0" borderId="0"/>
    <xf numFmtId="0" fontId="21" fillId="40" borderId="3" applyNumberFormat="0" applyAlignment="0" applyProtection="0"/>
    <xf numFmtId="167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167" fontId="22" fillId="41" borderId="3" applyNumberFormat="0" applyAlignment="0" applyProtection="0"/>
    <xf numFmtId="167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0" fontId="22" fillId="41" borderId="3" applyNumberFormat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top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5" fillId="0" borderId="0" quotePrefix="1">
      <protection locked="0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05" fontId="2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2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06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quotePrefix="1" applyFont="0" applyFill="0" applyBorder="0" applyAlignment="0"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07" fontId="26" fillId="0" borderId="0"/>
    <xf numFmtId="3" fontId="27" fillId="0" borderId="0" applyFont="0" applyFill="0" applyBorder="0" applyAlignment="0" applyProtection="0"/>
    <xf numFmtId="174" fontId="5" fillId="0" borderId="4"/>
    <xf numFmtId="194" fontId="28" fillId="0" borderId="4"/>
    <xf numFmtId="194" fontId="28" fillId="0" borderId="4"/>
    <xf numFmtId="168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08" fontId="5" fillId="0" borderId="0"/>
    <xf numFmtId="201" fontId="27" fillId="0" borderId="0" applyFont="0" applyFill="0" applyBorder="0" applyAlignment="0" applyProtection="0"/>
    <xf numFmtId="201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14" fontId="17" fillId="0" borderId="0" applyFill="0" applyBorder="0" applyAlignment="0"/>
    <xf numFmtId="209" fontId="5" fillId="0" borderId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73" fontId="5" fillId="0" borderId="0" applyFill="0" applyBorder="0" applyAlignment="0"/>
    <xf numFmtId="193" fontId="5" fillId="0" borderId="0" applyFill="0" applyBorder="0" applyAlignment="0"/>
    <xf numFmtId="192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82" fontId="23" fillId="0" borderId="0"/>
    <xf numFmtId="165" fontId="23" fillId="0" borderId="0"/>
    <xf numFmtId="182" fontId="4" fillId="0" borderId="0"/>
    <xf numFmtId="201" fontId="23" fillId="0" borderId="0"/>
    <xf numFmtId="202" fontId="23" fillId="0" borderId="0"/>
    <xf numFmtId="201" fontId="4" fillId="0" borderId="0"/>
    <xf numFmtId="9" fontId="5" fillId="0" borderId="0" applyFill="0" applyBorder="0" applyAlignment="0" applyProtection="0"/>
    <xf numFmtId="0" fontId="29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2" fontId="27" fillId="0" borderId="0" applyFont="0" applyFill="0" applyBorder="0" applyAlignment="0" applyProtection="0"/>
    <xf numFmtId="0" fontId="31" fillId="6" borderId="0" applyNumberFormat="0" applyBorder="0" applyAlignment="0" applyProtection="0"/>
    <xf numFmtId="167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167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38" fontId="33" fillId="42" borderId="0" applyNumberFormat="0" applyBorder="0" applyAlignment="0" applyProtection="0"/>
    <xf numFmtId="201" fontId="34" fillId="0" borderId="0"/>
    <xf numFmtId="201" fontId="34" fillId="0" borderId="0"/>
    <xf numFmtId="202" fontId="34" fillId="0" borderId="0"/>
    <xf numFmtId="202" fontId="34" fillId="0" borderId="0"/>
    <xf numFmtId="0" fontId="35" fillId="0" borderId="0">
      <alignment horizontal="left"/>
    </xf>
    <xf numFmtId="0" fontId="36" fillId="0" borderId="5" applyNumberFormat="0" applyAlignment="0" applyProtection="0">
      <alignment horizontal="left" vertical="center"/>
    </xf>
    <xf numFmtId="201" fontId="36" fillId="0" borderId="5" applyNumberFormat="0" applyAlignment="0" applyProtection="0">
      <alignment horizontal="left" vertical="center"/>
    </xf>
    <xf numFmtId="202" fontId="36" fillId="0" borderId="5" applyNumberFormat="0" applyAlignment="0" applyProtection="0">
      <alignment horizontal="left" vertical="center"/>
    </xf>
    <xf numFmtId="202" fontId="36" fillId="0" borderId="5" applyNumberFormat="0" applyAlignment="0" applyProtection="0">
      <alignment horizontal="left" vertical="center"/>
    </xf>
    <xf numFmtId="0" fontId="36" fillId="0" borderId="5" applyNumberFormat="0" applyAlignment="0" applyProtection="0">
      <alignment horizontal="left" vertical="center"/>
    </xf>
    <xf numFmtId="0" fontId="36" fillId="0" borderId="5" applyNumberFormat="0" applyAlignment="0" applyProtection="0">
      <alignment horizontal="left" vertical="center"/>
    </xf>
    <xf numFmtId="0" fontId="36" fillId="0" borderId="6">
      <alignment horizontal="left" vertical="center"/>
    </xf>
    <xf numFmtId="201" fontId="36" fillId="0" borderId="6">
      <alignment horizontal="left" vertical="center"/>
    </xf>
    <xf numFmtId="202" fontId="36" fillId="0" borderId="6">
      <alignment horizontal="left" vertical="center"/>
    </xf>
    <xf numFmtId="202" fontId="36" fillId="0" borderId="6">
      <alignment horizontal="left" vertical="center"/>
    </xf>
    <xf numFmtId="0" fontId="36" fillId="0" borderId="6">
      <alignment horizontal="left" vertical="center"/>
    </xf>
    <xf numFmtId="0" fontId="36" fillId="0" borderId="6">
      <alignment horizontal="left" vertical="center"/>
    </xf>
    <xf numFmtId="201" fontId="36" fillId="0" borderId="6">
      <alignment horizontal="left" vertical="center"/>
    </xf>
    <xf numFmtId="0" fontId="37" fillId="0" borderId="7" applyNumberFormat="0" applyFill="0" applyAlignment="0" applyProtection="0"/>
    <xf numFmtId="201" fontId="38" fillId="0" borderId="0" applyNumberFormat="0" applyFill="0" applyBorder="0" applyAlignment="0" applyProtection="0"/>
    <xf numFmtId="167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167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167" fontId="39" fillId="0" borderId="7" applyNumberFormat="0" applyFill="0" applyAlignment="0" applyProtection="0"/>
    <xf numFmtId="167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201" fontId="41" fillId="0" borderId="0" applyNumberFormat="0" applyFill="0" applyBorder="0" applyAlignment="0" applyProtection="0"/>
    <xf numFmtId="167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167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167" fontId="42" fillId="0" borderId="8" applyNumberFormat="0" applyFill="0" applyAlignment="0" applyProtection="0"/>
    <xf numFmtId="167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3" fillId="0" borderId="9" applyNumberFormat="0" applyFill="0" applyAlignment="0" applyProtection="0"/>
    <xf numFmtId="167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167" fontId="44" fillId="0" borderId="9" applyNumberFormat="0" applyFill="0" applyAlignment="0" applyProtection="0"/>
    <xf numFmtId="167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3" fillId="0" borderId="0" applyNumberFormat="0" applyFill="0" applyBorder="0" applyAlignment="0" applyProtection="0"/>
    <xf numFmtId="167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7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2" borderId="2" applyNumberFormat="0" applyAlignment="0" applyProtection="0"/>
    <xf numFmtId="10" fontId="33" fillId="43" borderId="4" applyNumberFormat="0" applyBorder="0" applyAlignment="0" applyProtection="0"/>
    <xf numFmtId="167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167" fontId="46" fillId="13" borderId="2" applyNumberFormat="0" applyAlignment="0" applyProtection="0"/>
    <xf numFmtId="167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0" fontId="46" fillId="13" borderId="2" applyNumberFormat="0" applyAlignment="0" applyProtection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73" fontId="5" fillId="0" borderId="0" applyFill="0" applyBorder="0" applyAlignment="0"/>
    <xf numFmtId="193" fontId="5" fillId="0" borderId="0" applyFill="0" applyBorder="0" applyAlignment="0"/>
    <xf numFmtId="192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0" fontId="47" fillId="0" borderId="10" applyNumberFormat="0" applyFill="0" applyAlignment="0" applyProtection="0"/>
    <xf numFmtId="167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167" fontId="48" fillId="0" borderId="10" applyNumberFormat="0" applyFill="0" applyAlignment="0" applyProtection="0"/>
    <xf numFmtId="167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49" fillId="0" borderId="11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167" fontId="51" fillId="45" borderId="0" applyNumberFormat="0" applyBorder="0" applyAlignment="0" applyProtection="0"/>
    <xf numFmtId="167" fontId="50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0" fontId="51" fillId="45" borderId="0" applyNumberFormat="0" applyBorder="0" applyAlignment="0" applyProtection="0"/>
    <xf numFmtId="175" fontId="52" fillId="0" borderId="0"/>
    <xf numFmtId="203" fontId="5" fillId="0" borderId="0"/>
    <xf numFmtId="203" fontId="5" fillId="0" borderId="0"/>
    <xf numFmtId="210" fontId="53" fillId="0" borderId="0"/>
    <xf numFmtId="201" fontId="8" fillId="0" borderId="0"/>
    <xf numFmtId="201" fontId="8" fillId="0" borderId="0"/>
    <xf numFmtId="202" fontId="8" fillId="0" borderId="0"/>
    <xf numFmtId="202" fontId="8" fillId="0" borderId="0"/>
    <xf numFmtId="0" fontId="8" fillId="0" borderId="0"/>
    <xf numFmtId="0" fontId="8" fillId="0" borderId="0"/>
    <xf numFmtId="201" fontId="8" fillId="0" borderId="0"/>
    <xf numFmtId="201" fontId="8" fillId="0" borderId="0"/>
    <xf numFmtId="202" fontId="8" fillId="0" borderId="0"/>
    <xf numFmtId="202" fontId="8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179" fontId="23" fillId="0" borderId="0"/>
    <xf numFmtId="201" fontId="23" fillId="0" borderId="0"/>
    <xf numFmtId="202" fontId="23" fillId="0" borderId="0"/>
    <xf numFmtId="201" fontId="4" fillId="0" borderId="0"/>
    <xf numFmtId="187" fontId="23" fillId="0" borderId="0"/>
    <xf numFmtId="187" fontId="23" fillId="0" borderId="0"/>
    <xf numFmtId="187" fontId="23" fillId="0" borderId="0"/>
    <xf numFmtId="202" fontId="23" fillId="0" borderId="0"/>
    <xf numFmtId="179" fontId="4" fillId="0" borderId="0"/>
    <xf numFmtId="201" fontId="8" fillId="0" borderId="0"/>
    <xf numFmtId="201" fontId="8" fillId="0" borderId="0"/>
    <xf numFmtId="202" fontId="8" fillId="0" borderId="0"/>
    <xf numFmtId="202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202" fontId="8" fillId="0" borderId="0"/>
    <xf numFmtId="202" fontId="8" fillId="0" borderId="0"/>
    <xf numFmtId="0" fontId="17" fillId="0" borderId="0">
      <alignment vertical="top"/>
    </xf>
    <xf numFmtId="0" fontId="25" fillId="0" borderId="0"/>
    <xf numFmtId="0" fontId="5" fillId="0" borderId="0"/>
    <xf numFmtId="201" fontId="5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4" fillId="0" borderId="0"/>
    <xf numFmtId="202" fontId="5" fillId="0" borderId="0"/>
    <xf numFmtId="201" fontId="54" fillId="0" borderId="0"/>
    <xf numFmtId="202" fontId="54" fillId="0" borderId="0"/>
    <xf numFmtId="202" fontId="5" fillId="0" borderId="0"/>
    <xf numFmtId="0" fontId="9" fillId="0" borderId="0"/>
    <xf numFmtId="0" fontId="9" fillId="0" borderId="0"/>
    <xf numFmtId="201" fontId="8" fillId="0" borderId="0"/>
    <xf numFmtId="202" fontId="54" fillId="0" borderId="0"/>
    <xf numFmtId="0" fontId="9" fillId="0" borderId="0"/>
    <xf numFmtId="0" fontId="9" fillId="0" borderId="0"/>
    <xf numFmtId="201" fontId="5" fillId="0" borderId="0"/>
    <xf numFmtId="202" fontId="5" fillId="0" borderId="0"/>
    <xf numFmtId="0" fontId="9" fillId="0" borderId="0"/>
    <xf numFmtId="0" fontId="9" fillId="0" borderId="0"/>
    <xf numFmtId="0" fontId="5" fillId="0" borderId="0"/>
    <xf numFmtId="167" fontId="5" fillId="0" borderId="0"/>
    <xf numFmtId="167" fontId="5" fillId="0" borderId="0"/>
    <xf numFmtId="202" fontId="54" fillId="0" borderId="0"/>
    <xf numFmtId="0" fontId="8" fillId="0" borderId="0"/>
    <xf numFmtId="0" fontId="8" fillId="0" borderId="0"/>
    <xf numFmtId="0" fontId="5" fillId="0" borderId="0"/>
    <xf numFmtId="0" fontId="5" fillId="0" borderId="0"/>
    <xf numFmtId="201" fontId="5" fillId="0" borderId="0"/>
    <xf numFmtId="0" fontId="17" fillId="0" borderId="0">
      <alignment vertical="top"/>
    </xf>
    <xf numFmtId="201" fontId="5" fillId="0" borderId="0"/>
    <xf numFmtId="202" fontId="5" fillId="0" borderId="0"/>
    <xf numFmtId="167" fontId="5" fillId="0" borderId="0"/>
    <xf numFmtId="167" fontId="5" fillId="0" borderId="0"/>
    <xf numFmtId="202" fontId="5" fillId="0" borderId="0"/>
    <xf numFmtId="0" fontId="8" fillId="0" borderId="0"/>
    <xf numFmtId="0" fontId="8" fillId="0" borderId="0"/>
    <xf numFmtId="167" fontId="5" fillId="0" borderId="0"/>
    <xf numFmtId="167" fontId="5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202" fontId="5" fillId="0" borderId="0"/>
    <xf numFmtId="0" fontId="5" fillId="0" borderId="0"/>
    <xf numFmtId="0" fontId="5" fillId="0" borderId="0"/>
    <xf numFmtId="201" fontId="23" fillId="0" borderId="0"/>
    <xf numFmtId="201" fontId="23" fillId="0" borderId="0"/>
    <xf numFmtId="202" fontId="23" fillId="0" borderId="0"/>
    <xf numFmtId="201" fontId="4" fillId="0" borderId="0"/>
    <xf numFmtId="201" fontId="23" fillId="0" borderId="0"/>
    <xf numFmtId="202" fontId="23" fillId="0" borderId="0"/>
    <xf numFmtId="201" fontId="4" fillId="0" borderId="0"/>
    <xf numFmtId="202" fontId="23" fillId="0" borderId="0"/>
    <xf numFmtId="0" fontId="9" fillId="0" borderId="0"/>
    <xf numFmtId="0" fontId="9" fillId="0" borderId="0"/>
    <xf numFmtId="201" fontId="4" fillId="0" borderId="0"/>
    <xf numFmtId="201" fontId="5" fillId="0" borderId="0"/>
    <xf numFmtId="201" fontId="5" fillId="0" borderId="0"/>
    <xf numFmtId="202" fontId="5" fillId="0" borderId="0"/>
    <xf numFmtId="167" fontId="5" fillId="0" borderId="0"/>
    <xf numFmtId="167" fontId="5" fillId="0" borderId="0"/>
    <xf numFmtId="201" fontId="5" fillId="0" borderId="0"/>
    <xf numFmtId="202" fontId="8" fillId="0" borderId="0"/>
    <xf numFmtId="0" fontId="5" fillId="0" borderId="0"/>
    <xf numFmtId="0" fontId="5" fillId="0" borderId="0"/>
    <xf numFmtId="202" fontId="5" fillId="0" borderId="0"/>
    <xf numFmtId="0" fontId="25" fillId="0" borderId="0"/>
    <xf numFmtId="0" fontId="55" fillId="0" borderId="0"/>
    <xf numFmtId="202" fontId="8" fillId="0" borderId="0"/>
    <xf numFmtId="202" fontId="8" fillId="0" borderId="0"/>
    <xf numFmtId="202" fontId="8" fillId="0" borderId="0"/>
    <xf numFmtId="0" fontId="17" fillId="0" borderId="0">
      <alignment vertical="top"/>
    </xf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2" fontId="5" fillId="0" borderId="0"/>
    <xf numFmtId="0" fontId="9" fillId="0" borderId="0"/>
    <xf numFmtId="0" fontId="9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4" fillId="0" borderId="0"/>
    <xf numFmtId="201" fontId="54" fillId="0" borderId="0"/>
    <xf numFmtId="202" fontId="54" fillId="0" borderId="0"/>
    <xf numFmtId="202" fontId="54" fillId="0" borderId="0"/>
    <xf numFmtId="201" fontId="5" fillId="0" borderId="0"/>
    <xf numFmtId="202" fontId="5" fillId="0" borderId="0"/>
    <xf numFmtId="202" fontId="5" fillId="0" borderId="0"/>
    <xf numFmtId="0" fontId="23" fillId="0" borderId="0"/>
    <xf numFmtId="0" fontId="23" fillId="0" borderId="0"/>
    <xf numFmtId="0" fontId="8" fillId="0" borderId="0"/>
    <xf numFmtId="0" fontId="5" fillId="0" borderId="0"/>
    <xf numFmtId="201" fontId="5" fillId="0" borderId="0"/>
    <xf numFmtId="201" fontId="5" fillId="0" borderId="0"/>
    <xf numFmtId="202" fontId="5" fillId="0" borderId="0"/>
    <xf numFmtId="167" fontId="8" fillId="0" borderId="0"/>
    <xf numFmtId="167" fontId="8" fillId="0" borderId="0"/>
    <xf numFmtId="202" fontId="5" fillId="0" borderId="0"/>
    <xf numFmtId="167" fontId="8" fillId="0" borderId="0"/>
    <xf numFmtId="167" fontId="8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0" fontId="8" fillId="0" borderId="0"/>
    <xf numFmtId="0" fontId="8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8" fillId="0" borderId="0"/>
    <xf numFmtId="202" fontId="8" fillId="0" borderId="0"/>
    <xf numFmtId="202" fontId="8" fillId="0" borderId="0"/>
    <xf numFmtId="0" fontId="8" fillId="0" borderId="0"/>
    <xf numFmtId="0" fontId="8" fillId="0" borderId="0"/>
    <xf numFmtId="201" fontId="8" fillId="0" borderId="0"/>
    <xf numFmtId="0" fontId="5" fillId="0" borderId="0"/>
    <xf numFmtId="0" fontId="5" fillId="0" borderId="0"/>
    <xf numFmtId="0" fontId="5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1" fontId="5" fillId="0" borderId="0"/>
    <xf numFmtId="202" fontId="5" fillId="0" borderId="0"/>
    <xf numFmtId="202" fontId="5" fillId="0" borderId="0"/>
    <xf numFmtId="0" fontId="5" fillId="0" borderId="0"/>
    <xf numFmtId="0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8" fillId="0" borderId="0"/>
    <xf numFmtId="202" fontId="8" fillId="0" borderId="0"/>
    <xf numFmtId="202" fontId="8" fillId="0" borderId="0"/>
    <xf numFmtId="202" fontId="8" fillId="0" borderId="0"/>
    <xf numFmtId="202" fontId="8" fillId="0" borderId="0"/>
    <xf numFmtId="202" fontId="8" fillId="0" borderId="0"/>
    <xf numFmtId="202" fontId="8" fillId="0" borderId="0"/>
    <xf numFmtId="201" fontId="8" fillId="0" borderId="0"/>
    <xf numFmtId="0" fontId="17" fillId="0" borderId="0">
      <alignment vertical="top"/>
    </xf>
    <xf numFmtId="0" fontId="17" fillId="0" borderId="0">
      <alignment vertical="top"/>
    </xf>
    <xf numFmtId="201" fontId="5" fillId="0" borderId="0"/>
    <xf numFmtId="201" fontId="5" fillId="0" borderId="0"/>
    <xf numFmtId="202" fontId="5" fillId="0" borderId="0"/>
    <xf numFmtId="202" fontId="5" fillId="0" borderId="0"/>
    <xf numFmtId="0" fontId="8" fillId="0" borderId="0"/>
    <xf numFmtId="0" fontId="8" fillId="0" borderId="0"/>
    <xf numFmtId="201" fontId="54" fillId="0" borderId="0"/>
    <xf numFmtId="202" fontId="54" fillId="0" borderId="0"/>
    <xf numFmtId="202" fontId="54" fillId="0" borderId="0"/>
    <xf numFmtId="0" fontId="8" fillId="0" borderId="0"/>
    <xf numFmtId="0" fontId="8" fillId="0" borderId="0"/>
    <xf numFmtId="201" fontId="54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0" fontId="8" fillId="0" borderId="0"/>
    <xf numFmtId="0" fontId="8" fillId="0" borderId="0"/>
    <xf numFmtId="201" fontId="8" fillId="0" borderId="0"/>
    <xf numFmtId="202" fontId="8" fillId="0" borderId="0"/>
    <xf numFmtId="202" fontId="8" fillId="0" borderId="0"/>
    <xf numFmtId="0" fontId="8" fillId="0" borderId="0"/>
    <xf numFmtId="0" fontId="8" fillId="0" borderId="0"/>
    <xf numFmtId="201" fontId="8" fillId="0" borderId="0"/>
    <xf numFmtId="0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0" fontId="8" fillId="0" borderId="0"/>
    <xf numFmtId="0" fontId="8" fillId="0" borderId="0"/>
    <xf numFmtId="201" fontId="5" fillId="0" borderId="0"/>
    <xf numFmtId="202" fontId="5" fillId="0" borderId="0"/>
    <xf numFmtId="202" fontId="5" fillId="0" borderId="0"/>
    <xf numFmtId="0" fontId="8" fillId="0" borderId="0"/>
    <xf numFmtId="0" fontId="8" fillId="0" borderId="0"/>
    <xf numFmtId="201" fontId="5" fillId="0" borderId="0"/>
    <xf numFmtId="0" fontId="23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2" fontId="5" fillId="0" borderId="0"/>
    <xf numFmtId="201" fontId="8" fillId="0" borderId="0"/>
    <xf numFmtId="201" fontId="8" fillId="0" borderId="0"/>
    <xf numFmtId="202" fontId="8" fillId="0" borderId="0"/>
    <xf numFmtId="202" fontId="8" fillId="0" borderId="0"/>
    <xf numFmtId="201" fontId="5" fillId="0" borderId="0"/>
    <xf numFmtId="202" fontId="5" fillId="0" borderId="0"/>
    <xf numFmtId="202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201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2" fontId="5" fillId="0" borderId="0"/>
    <xf numFmtId="202" fontId="5" fillId="0" borderId="0"/>
    <xf numFmtId="201" fontId="5" fillId="0" borderId="0"/>
    <xf numFmtId="201" fontId="5" fillId="0" borderId="0"/>
    <xf numFmtId="202" fontId="5" fillId="0" borderId="0"/>
    <xf numFmtId="202" fontId="5" fillId="0" borderId="0"/>
    <xf numFmtId="201" fontId="8" fillId="0" borderId="0"/>
    <xf numFmtId="202" fontId="8" fillId="0" borderId="0"/>
    <xf numFmtId="202" fontId="8" fillId="0" borderId="0"/>
    <xf numFmtId="0" fontId="23" fillId="0" borderId="0"/>
    <xf numFmtId="0" fontId="23" fillId="0" borderId="0"/>
    <xf numFmtId="201" fontId="8" fillId="0" borderId="0"/>
    <xf numFmtId="0" fontId="24" fillId="0" borderId="0"/>
    <xf numFmtId="0" fontId="8" fillId="0" borderId="0"/>
    <xf numFmtId="0" fontId="5" fillId="0" borderId="0"/>
    <xf numFmtId="0" fontId="8" fillId="0" borderId="0"/>
    <xf numFmtId="201" fontId="5" fillId="0" borderId="0">
      <alignment vertical="top"/>
    </xf>
    <xf numFmtId="0" fontId="5" fillId="46" borderId="12" applyNumberFormat="0" applyFont="0" applyAlignment="0" applyProtection="0"/>
    <xf numFmtId="167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167" fontId="9" fillId="47" borderId="12" applyNumberFormat="0" applyAlignment="0" applyProtection="0"/>
    <xf numFmtId="167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0" fontId="9" fillId="47" borderId="12" applyNumberFormat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6" fillId="38" borderId="13" applyNumberFormat="0" applyAlignment="0" applyProtection="0"/>
    <xf numFmtId="167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167" fontId="57" fillId="39" borderId="13" applyNumberFormat="0" applyAlignment="0" applyProtection="0"/>
    <xf numFmtId="167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0" fontId="57" fillId="39" borderId="13" applyNumberFormat="0" applyAlignment="0" applyProtection="0"/>
    <xf numFmtId="171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72" fontId="5" fillId="0" borderId="0" applyFill="0" applyBorder="0" applyAlignment="0"/>
    <xf numFmtId="191" fontId="5" fillId="0" borderId="0" applyFill="0" applyBorder="0" applyAlignment="0"/>
    <xf numFmtId="190" fontId="5" fillId="0" borderId="0" applyFill="0" applyBorder="0" applyAlignment="0"/>
    <xf numFmtId="173" fontId="5" fillId="0" borderId="0" applyFill="0" applyBorder="0" applyAlignment="0"/>
    <xf numFmtId="193" fontId="5" fillId="0" borderId="0" applyFill="0" applyBorder="0" applyAlignment="0"/>
    <xf numFmtId="192" fontId="5" fillId="0" borderId="0" applyFill="0" applyBorder="0" applyAlignment="0"/>
    <xf numFmtId="168" fontId="5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207" fontId="5" fillId="0" borderId="0"/>
    <xf numFmtId="0" fontId="58" fillId="0" borderId="14"/>
    <xf numFmtId="201" fontId="58" fillId="0" borderId="14"/>
    <xf numFmtId="202" fontId="58" fillId="0" borderId="14"/>
    <xf numFmtId="202" fontId="58" fillId="0" borderId="14"/>
    <xf numFmtId="0" fontId="58" fillId="0" borderId="14"/>
    <xf numFmtId="0" fontId="58" fillId="0" borderId="14"/>
    <xf numFmtId="201" fontId="58" fillId="0" borderId="14"/>
    <xf numFmtId="0" fontId="59" fillId="0" borderId="0"/>
    <xf numFmtId="0" fontId="49" fillId="0" borderId="0"/>
    <xf numFmtId="0" fontId="60" fillId="0" borderId="15"/>
    <xf numFmtId="201" fontId="60" fillId="0" borderId="15"/>
    <xf numFmtId="202" fontId="60" fillId="0" borderId="15"/>
    <xf numFmtId="202" fontId="60" fillId="0" borderId="15"/>
    <xf numFmtId="0" fontId="60" fillId="0" borderId="15"/>
    <xf numFmtId="0" fontId="60" fillId="0" borderId="15"/>
    <xf numFmtId="201" fontId="60" fillId="0" borderId="15"/>
    <xf numFmtId="49" fontId="17" fillId="0" borderId="0" applyFill="0" applyBorder="0" applyAlignment="0"/>
    <xf numFmtId="177" fontId="5" fillId="0" borderId="0" applyFill="0" applyBorder="0" applyAlignment="0"/>
    <xf numFmtId="198" fontId="5" fillId="0" borderId="0" applyFill="0" applyBorder="0" applyAlignment="0"/>
    <xf numFmtId="197" fontId="5" fillId="0" borderId="0" applyFill="0" applyBorder="0" applyAlignment="0"/>
    <xf numFmtId="178" fontId="5" fillId="0" borderId="0" applyFill="0" applyBorder="0" applyAlignment="0"/>
    <xf numFmtId="200" fontId="5" fillId="0" borderId="0" applyFill="0" applyBorder="0" applyAlignment="0"/>
    <xf numFmtId="199" fontId="5" fillId="0" borderId="0" applyFill="0" applyBorder="0" applyAlignment="0"/>
    <xf numFmtId="0" fontId="61" fillId="0" borderId="0" applyNumberFormat="0" applyFill="0" applyBorder="0" applyAlignment="0" applyProtection="0"/>
    <xf numFmtId="167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6" applyNumberFormat="0" applyFill="0" applyAlignment="0" applyProtection="0"/>
    <xf numFmtId="201" fontId="27" fillId="0" borderId="17" applyNumberFormat="0" applyFont="0" applyFill="0" applyAlignment="0" applyProtection="0"/>
    <xf numFmtId="167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167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167" fontId="64" fillId="0" borderId="16" applyNumberFormat="0" applyFill="0" applyAlignment="0" applyProtection="0"/>
    <xf numFmtId="167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 applyNumberFormat="0" applyFill="0" applyBorder="0" applyAlignment="0" applyProtection="0"/>
    <xf numFmtId="167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8" borderId="2" applyNumberFormat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24" fillId="46" borderId="12" applyNumberFormat="0" applyFont="0" applyAlignment="0" applyProtection="0">
      <alignment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1" fillId="44" borderId="0" applyNumberFormat="0" applyBorder="0" applyAlignment="0" applyProtection="0">
      <alignment vertical="center"/>
    </xf>
    <xf numFmtId="0" fontId="72" fillId="0" borderId="0"/>
    <xf numFmtId="0" fontId="73" fillId="0" borderId="0" applyNumberFormat="0" applyFill="0" applyBorder="0" applyAlignment="0" applyProtection="0">
      <alignment vertical="center"/>
    </xf>
    <xf numFmtId="0" fontId="74" fillId="40" borderId="3" applyNumberFormat="0" applyAlignment="0" applyProtection="0">
      <alignment vertical="center"/>
    </xf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4" fontId="24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75" fillId="0" borderId="10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12" borderId="2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80" fillId="0" borderId="8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38" borderId="13" applyNumberFormat="0" applyAlignment="0" applyProtection="0">
      <alignment vertical="center"/>
    </xf>
    <xf numFmtId="38" fontId="84" fillId="0" borderId="0" applyFont="0" applyFill="0" applyBorder="0" applyAlignment="0" applyProtection="0"/>
    <xf numFmtId="40" fontId="84" fillId="0" borderId="0" applyFont="0" applyFill="0" applyBorder="0" applyAlignment="0" applyProtection="0"/>
    <xf numFmtId="0" fontId="5" fillId="0" borderId="0"/>
    <xf numFmtId="0" fontId="6" fillId="0" borderId="0"/>
    <xf numFmtId="43" fontId="10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105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06" fillId="0" borderId="0"/>
    <xf numFmtId="43" fontId="106" fillId="0" borderId="0" applyFont="0" applyFill="0" applyBorder="0" applyAlignment="0" applyProtection="0"/>
    <xf numFmtId="0" fontId="4" fillId="0" borderId="0"/>
    <xf numFmtId="0" fontId="107" fillId="0" borderId="76" applyNumberFormat="0" applyFill="0" applyAlignment="0" applyProtection="0"/>
    <xf numFmtId="0" fontId="5" fillId="0" borderId="0"/>
    <xf numFmtId="0" fontId="106" fillId="0" borderId="0"/>
    <xf numFmtId="0" fontId="108" fillId="0" borderId="0">
      <alignment vertical="center"/>
    </xf>
    <xf numFmtId="43" fontId="109" fillId="0" borderId="0" applyFont="0" applyFill="0" applyBorder="0" applyAlignment="0" applyProtection="0"/>
    <xf numFmtId="206" fontId="5" fillId="0" borderId="0" applyFont="0" applyFill="0" applyBorder="0" applyAlignment="0" applyProtection="0"/>
    <xf numFmtId="0" fontId="110" fillId="0" borderId="0"/>
    <xf numFmtId="41" fontId="3" fillId="0" borderId="0" applyFont="0" applyFill="0" applyBorder="0" applyAlignment="0" applyProtection="0"/>
    <xf numFmtId="0" fontId="110" fillId="0" borderId="0"/>
    <xf numFmtId="0" fontId="110" fillId="0" borderId="0"/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0" fontId="110" fillId="0" borderId="0"/>
    <xf numFmtId="0" fontId="4" fillId="0" borderId="0"/>
    <xf numFmtId="9" fontId="5" fillId="0" borderId="0" applyFill="0" applyBorder="0" applyAlignment="0" applyProtection="0"/>
    <xf numFmtId="9" fontId="6" fillId="0" borderId="60" applyNumberFormat="0" applyBorder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1" fontId="108" fillId="0" borderId="0">
      <alignment vertical="center"/>
    </xf>
    <xf numFmtId="0" fontId="106" fillId="0" borderId="0"/>
    <xf numFmtId="41" fontId="106" fillId="0" borderId="0" applyFont="0" applyFill="0" applyBorder="0" applyAlignment="0" applyProtection="0"/>
    <xf numFmtId="0" fontId="113" fillId="0" borderId="0" applyNumberFormat="0" applyBorder="0" applyProtection="0"/>
    <xf numFmtId="0" fontId="114" fillId="0" borderId="0"/>
    <xf numFmtId="0" fontId="114" fillId="0" borderId="0" applyNumberFormat="0" applyFont="0" applyBorder="0" applyProtection="0"/>
    <xf numFmtId="20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86" fillId="0" borderId="4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vertical="center"/>
    </xf>
    <xf numFmtId="0" fontId="87" fillId="0" borderId="4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1793" applyFont="1" applyAlignment="1">
      <alignment horizontal="center" vertical="center"/>
    </xf>
    <xf numFmtId="0" fontId="87" fillId="0" borderId="0" xfId="1794" applyFont="1"/>
    <xf numFmtId="0" fontId="87" fillId="0" borderId="0" xfId="1794" applyFont="1" applyAlignment="1">
      <alignment horizontal="center" vertical="center"/>
    </xf>
    <xf numFmtId="0" fontId="89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6" fillId="48" borderId="4" xfId="0" applyFont="1" applyFill="1" applyBorder="1" applyAlignment="1">
      <alignment horizontal="center" vertical="center"/>
    </xf>
    <xf numFmtId="166" fontId="87" fillId="0" borderId="4" xfId="0" applyNumberFormat="1" applyFont="1" applyBorder="1" applyAlignment="1">
      <alignment horizontal="center" vertical="center"/>
    </xf>
    <xf numFmtId="2" fontId="87" fillId="0" borderId="4" xfId="0" applyNumberFormat="1" applyFont="1" applyBorder="1" applyAlignment="1">
      <alignment horizontal="center" vertical="center"/>
    </xf>
    <xf numFmtId="0" fontId="87" fillId="0" borderId="4" xfId="1794" applyFont="1" applyBorder="1" applyAlignment="1">
      <alignment horizontal="center"/>
    </xf>
    <xf numFmtId="0" fontId="87" fillId="0" borderId="4" xfId="1794" applyFont="1" applyBorder="1" applyAlignment="1">
      <alignment horizontal="center" vertical="center"/>
    </xf>
    <xf numFmtId="0" fontId="88" fillId="0" borderId="0" xfId="1793" applyFont="1" applyAlignment="1">
      <alignment vertical="center"/>
    </xf>
    <xf numFmtId="0" fontId="87" fillId="0" borderId="0" xfId="1794" applyFont="1" applyAlignment="1">
      <alignment vertical="center"/>
    </xf>
    <xf numFmtId="0" fontId="88" fillId="0" borderId="0" xfId="1795" applyFont="1" applyAlignment="1">
      <alignment vertical="center"/>
    </xf>
    <xf numFmtId="0" fontId="92" fillId="0" borderId="0" xfId="1792" applyFont="1" applyProtection="1">
      <protection locked="0"/>
    </xf>
    <xf numFmtId="0" fontId="94" fillId="0" borderId="0" xfId="1792" applyFont="1" applyAlignment="1" applyProtection="1">
      <alignment horizontal="center" wrapText="1"/>
      <protection locked="0"/>
    </xf>
    <xf numFmtId="0" fontId="92" fillId="0" borderId="0" xfId="1792" applyFont="1" applyAlignment="1" applyProtection="1">
      <alignment vertical="center"/>
      <protection locked="0"/>
    </xf>
    <xf numFmtId="0" fontId="94" fillId="0" borderId="0" xfId="1792" applyFont="1" applyAlignment="1" applyProtection="1">
      <alignment horizontal="justify" vertical="center" wrapText="1"/>
      <protection locked="0"/>
    </xf>
    <xf numFmtId="0" fontId="96" fillId="0" borderId="0" xfId="1792" applyFont="1" applyAlignment="1" applyProtection="1">
      <alignment vertical="center"/>
      <protection locked="0"/>
    </xf>
    <xf numFmtId="0" fontId="97" fillId="0" borderId="0" xfId="1792" applyFont="1" applyAlignment="1" applyProtection="1">
      <alignment horizontal="justify" vertical="center"/>
      <protection locked="0"/>
    </xf>
    <xf numFmtId="0" fontId="98" fillId="0" borderId="0" xfId="1792" applyFont="1" applyAlignment="1" applyProtection="1">
      <alignment vertical="center"/>
      <protection locked="0"/>
    </xf>
    <xf numFmtId="0" fontId="99" fillId="0" borderId="0" xfId="1792" applyFont="1" applyAlignment="1" applyProtection="1">
      <alignment vertical="center"/>
      <protection locked="0"/>
    </xf>
    <xf numFmtId="0" fontId="94" fillId="0" borderId="0" xfId="1792" applyFont="1" applyAlignment="1" applyProtection="1">
      <alignment horizontal="justify" vertical="center"/>
      <protection locked="0"/>
    </xf>
    <xf numFmtId="0" fontId="100" fillId="0" borderId="0" xfId="1792" applyFont="1" applyAlignment="1" applyProtection="1">
      <alignment vertical="center"/>
      <protection locked="0"/>
    </xf>
    <xf numFmtId="0" fontId="92" fillId="0" borderId="0" xfId="1792" applyFont="1" applyAlignment="1" applyProtection="1">
      <alignment horizontal="center"/>
      <protection locked="0"/>
    </xf>
    <xf numFmtId="0" fontId="92" fillId="0" borderId="0" xfId="1792" applyFont="1" applyAlignment="1" applyProtection="1">
      <alignment horizontal="center" vertical="center"/>
      <protection locked="0"/>
    </xf>
    <xf numFmtId="0" fontId="87" fillId="0" borderId="0" xfId="1262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795"/>
    <xf numFmtId="0" fontId="5" fillId="0" borderId="0" xfId="1794"/>
    <xf numFmtId="0" fontId="87" fillId="0" borderId="0" xfId="1794" applyFont="1" applyAlignment="1">
      <alignment horizontal="left" vertical="center"/>
    </xf>
    <xf numFmtId="0" fontId="87" fillId="0" borderId="0" xfId="1794" applyFont="1" applyAlignment="1">
      <alignment horizontal="left"/>
    </xf>
    <xf numFmtId="15" fontId="87" fillId="0" borderId="0" xfId="1794" applyNumberFormat="1" applyFont="1"/>
    <xf numFmtId="15" fontId="87" fillId="0" borderId="0" xfId="0" applyNumberFormat="1" applyFont="1" applyAlignment="1">
      <alignment vertical="center"/>
    </xf>
    <xf numFmtId="0" fontId="8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87" fillId="0" borderId="19" xfId="0" applyFont="1" applyBorder="1" applyAlignment="1">
      <alignment vertical="center" wrapText="1"/>
    </xf>
    <xf numFmtId="0" fontId="87" fillId="0" borderId="19" xfId="0" applyFont="1" applyBorder="1" applyAlignment="1">
      <alignment horizontal="center" vertical="center" wrapText="1"/>
    </xf>
    <xf numFmtId="0" fontId="87" fillId="0" borderId="20" xfId="0" applyFont="1" applyBorder="1" applyAlignment="1">
      <alignment vertical="center" wrapText="1"/>
    </xf>
    <xf numFmtId="0" fontId="87" fillId="0" borderId="21" xfId="0" applyFont="1" applyBorder="1" applyAlignment="1">
      <alignment vertical="center" wrapText="1"/>
    </xf>
    <xf numFmtId="0" fontId="87" fillId="0" borderId="21" xfId="0" applyFont="1" applyBorder="1" applyAlignment="1">
      <alignment horizontal="center" vertical="center" wrapText="1"/>
    </xf>
    <xf numFmtId="0" fontId="87" fillId="0" borderId="22" xfId="0" applyFont="1" applyBorder="1" applyAlignment="1">
      <alignment vertical="center" wrapText="1"/>
    </xf>
    <xf numFmtId="0" fontId="87" fillId="0" borderId="23" xfId="0" applyFont="1" applyBorder="1" applyAlignment="1">
      <alignment vertical="center" wrapText="1"/>
    </xf>
    <xf numFmtId="0" fontId="87" fillId="0" borderId="24" xfId="0" applyFont="1" applyBorder="1" applyAlignment="1">
      <alignment vertical="center" wrapText="1"/>
    </xf>
    <xf numFmtId="0" fontId="87" fillId="0" borderId="24" xfId="0" applyFont="1" applyBorder="1" applyAlignment="1">
      <alignment horizontal="center" vertical="center" wrapText="1"/>
    </xf>
    <xf numFmtId="0" fontId="87" fillId="0" borderId="25" xfId="0" applyFont="1" applyBorder="1" applyAlignment="1">
      <alignment vertical="center" wrapText="1"/>
    </xf>
    <xf numFmtId="0" fontId="87" fillId="0" borderId="26" xfId="0" applyFont="1" applyBorder="1" applyAlignment="1">
      <alignment vertical="center" wrapText="1"/>
    </xf>
    <xf numFmtId="0" fontId="87" fillId="0" borderId="26" xfId="0" applyFont="1" applyBorder="1" applyAlignment="1">
      <alignment horizontal="center" vertical="center" wrapText="1"/>
    </xf>
    <xf numFmtId="0" fontId="87" fillId="0" borderId="27" xfId="0" applyFont="1" applyBorder="1" applyAlignment="1">
      <alignment vertical="center" wrapText="1"/>
    </xf>
    <xf numFmtId="0" fontId="87" fillId="0" borderId="28" xfId="0" applyFont="1" applyBorder="1" applyAlignment="1">
      <alignment vertical="center" wrapText="1"/>
    </xf>
    <xf numFmtId="0" fontId="87" fillId="0" borderId="28" xfId="0" applyFont="1" applyBorder="1" applyAlignment="1">
      <alignment horizontal="center" vertical="center" wrapText="1"/>
    </xf>
    <xf numFmtId="0" fontId="87" fillId="0" borderId="29" xfId="0" applyFont="1" applyBorder="1" applyAlignment="1">
      <alignment vertical="center" wrapText="1"/>
    </xf>
    <xf numFmtId="0" fontId="87" fillId="0" borderId="33" xfId="0" applyFont="1" applyBorder="1" applyAlignment="1">
      <alignment vertical="center" wrapText="1"/>
    </xf>
    <xf numFmtId="0" fontId="87" fillId="0" borderId="33" xfId="0" applyFont="1" applyBorder="1" applyAlignment="1">
      <alignment horizontal="center" vertical="center" wrapText="1"/>
    </xf>
    <xf numFmtId="0" fontId="87" fillId="0" borderId="34" xfId="0" applyFont="1" applyBorder="1" applyAlignment="1">
      <alignment vertical="center" wrapText="1"/>
    </xf>
    <xf numFmtId="0" fontId="87" fillId="0" borderId="35" xfId="0" applyFont="1" applyBorder="1" applyAlignment="1">
      <alignment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3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1" fillId="0" borderId="17" xfId="0" applyFont="1" applyBorder="1" applyAlignment="1">
      <alignment vertical="center"/>
    </xf>
    <xf numFmtId="0" fontId="101" fillId="0" borderId="0" xfId="0" applyFont="1" applyAlignment="1">
      <alignment vertical="center"/>
    </xf>
    <xf numFmtId="0" fontId="101" fillId="0" borderId="37" xfId="0" applyFont="1" applyBorder="1" applyAlignment="1">
      <alignment horizontal="right" vertical="center"/>
    </xf>
    <xf numFmtId="0" fontId="87" fillId="0" borderId="17" xfId="0" applyFont="1" applyBorder="1" applyAlignment="1">
      <alignment vertical="center"/>
    </xf>
    <xf numFmtId="0" fontId="87" fillId="0" borderId="38" xfId="0" applyFont="1" applyBorder="1" applyAlignment="1">
      <alignment vertical="center"/>
    </xf>
    <xf numFmtId="0" fontId="87" fillId="0" borderId="39" xfId="0" applyFont="1" applyBorder="1" applyAlignment="1">
      <alignment vertical="center"/>
    </xf>
    <xf numFmtId="15" fontId="101" fillId="0" borderId="40" xfId="0" applyNumberFormat="1" applyFont="1" applyBorder="1" applyAlignment="1">
      <alignment horizontal="left" vertical="center"/>
    </xf>
    <xf numFmtId="0" fontId="87" fillId="0" borderId="40" xfId="0" applyFont="1" applyBorder="1" applyAlignment="1">
      <alignment vertical="center"/>
    </xf>
    <xf numFmtId="49" fontId="101" fillId="0" borderId="17" xfId="0" applyNumberFormat="1" applyFont="1" applyBorder="1" applyAlignment="1">
      <alignment vertical="center"/>
    </xf>
    <xf numFmtId="49" fontId="101" fillId="0" borderId="0" xfId="0" applyNumberFormat="1" applyFont="1" applyAlignment="1">
      <alignment vertical="center"/>
    </xf>
    <xf numFmtId="211" fontId="86" fillId="0" borderId="41" xfId="0" applyNumberFormat="1" applyFont="1" applyBorder="1" applyAlignment="1">
      <alignment horizontal="left" vertical="center"/>
    </xf>
    <xf numFmtId="211" fontId="86" fillId="0" borderId="0" xfId="0" applyNumberFormat="1" applyFont="1" applyAlignment="1">
      <alignment horizontal="left" vertical="center"/>
    </xf>
    <xf numFmtId="2" fontId="87" fillId="0" borderId="0" xfId="0" applyNumberFormat="1" applyFont="1" applyAlignment="1">
      <alignment horizontal="center" vertical="center"/>
    </xf>
    <xf numFmtId="0" fontId="89" fillId="0" borderId="40" xfId="0" applyFont="1" applyBorder="1" applyAlignment="1">
      <alignment vertical="center"/>
    </xf>
    <xf numFmtId="0" fontId="101" fillId="0" borderId="40" xfId="0" applyFont="1" applyBorder="1" applyAlignment="1">
      <alignment horizontal="right" vertical="center"/>
    </xf>
    <xf numFmtId="0" fontId="87" fillId="0" borderId="41" xfId="0" applyFont="1" applyBorder="1" applyAlignment="1">
      <alignment vertical="center"/>
    </xf>
    <xf numFmtId="0" fontId="86" fillId="0" borderId="41" xfId="0" applyFont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0" borderId="62" xfId="0" applyFont="1" applyBorder="1" applyAlignment="1">
      <alignment horizontal="center" vertical="center"/>
    </xf>
    <xf numFmtId="0" fontId="87" fillId="0" borderId="62" xfId="0" applyFont="1" applyBorder="1" applyAlignment="1">
      <alignment horizontal="center" vertical="center"/>
    </xf>
    <xf numFmtId="2" fontId="87" fillId="0" borderId="62" xfId="0" applyNumberFormat="1" applyFont="1" applyBorder="1" applyAlignment="1">
      <alignment horizontal="center" vertical="center"/>
    </xf>
    <xf numFmtId="0" fontId="86" fillId="0" borderId="39" xfId="0" applyFont="1" applyBorder="1" applyAlignment="1">
      <alignment horizontal="center" vertical="center"/>
    </xf>
    <xf numFmtId="0" fontId="87" fillId="0" borderId="39" xfId="0" applyFont="1" applyBorder="1" applyAlignment="1">
      <alignment horizontal="center" vertical="center"/>
    </xf>
    <xf numFmtId="0" fontId="87" fillId="0" borderId="63" xfId="0" applyFont="1" applyBorder="1" applyAlignment="1">
      <alignment vertical="center"/>
    </xf>
    <xf numFmtId="0" fontId="86" fillId="48" borderId="54" xfId="0" applyFont="1" applyFill="1" applyBorder="1" applyAlignment="1">
      <alignment horizontal="center" vertical="center"/>
    </xf>
    <xf numFmtId="166" fontId="87" fillId="0" borderId="54" xfId="0" applyNumberFormat="1" applyFont="1" applyBorder="1" applyAlignment="1">
      <alignment horizontal="center" vertical="center"/>
    </xf>
    <xf numFmtId="0" fontId="87" fillId="0" borderId="54" xfId="0" applyFont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0" borderId="67" xfId="0" applyFont="1" applyBorder="1" applyAlignment="1">
      <alignment horizontal="center" vertical="center"/>
    </xf>
    <xf numFmtId="2" fontId="87" fillId="0" borderId="68" xfId="0" applyNumberFormat="1" applyFont="1" applyBorder="1" applyAlignment="1">
      <alignment horizontal="center" vertical="center"/>
    </xf>
    <xf numFmtId="2" fontId="87" fillId="0" borderId="58" xfId="0" applyNumberFormat="1" applyFont="1" applyBorder="1" applyAlignment="1">
      <alignment horizontal="center" vertical="center"/>
    </xf>
    <xf numFmtId="0" fontId="88" fillId="0" borderId="41" xfId="1795" applyFont="1" applyBorder="1"/>
    <xf numFmtId="0" fontId="88" fillId="0" borderId="0" xfId="1795" applyFont="1"/>
    <xf numFmtId="2" fontId="87" fillId="0" borderId="69" xfId="0" applyNumberFormat="1" applyFont="1" applyBorder="1" applyAlignment="1">
      <alignment horizontal="center" vertical="center"/>
    </xf>
    <xf numFmtId="2" fontId="87" fillId="0" borderId="70" xfId="0" applyNumberFormat="1" applyFont="1" applyBorder="1" applyAlignment="1">
      <alignment horizontal="center" vertical="center"/>
    </xf>
    <xf numFmtId="0" fontId="87" fillId="0" borderId="68" xfId="0" applyFont="1" applyBorder="1" applyAlignment="1">
      <alignment horizontal="center" vertical="center"/>
    </xf>
    <xf numFmtId="0" fontId="87" fillId="0" borderId="69" xfId="0" applyFont="1" applyBorder="1" applyAlignment="1">
      <alignment horizontal="center" vertical="center"/>
    </xf>
    <xf numFmtId="2" fontId="87" fillId="0" borderId="39" xfId="0" applyNumberFormat="1" applyFont="1" applyBorder="1" applyAlignment="1">
      <alignment horizontal="center" vertical="center"/>
    </xf>
    <xf numFmtId="15" fontId="87" fillId="0" borderId="0" xfId="1794" applyNumberFormat="1" applyFont="1" applyAlignment="1">
      <alignment horizontal="center"/>
    </xf>
    <xf numFmtId="0" fontId="87" fillId="0" borderId="41" xfId="1794" applyFont="1" applyBorder="1"/>
    <xf numFmtId="0" fontId="87" fillId="0" borderId="39" xfId="1794" applyFont="1" applyBorder="1" applyAlignment="1">
      <alignment horizontal="center" vertical="center"/>
    </xf>
    <xf numFmtId="0" fontId="88" fillId="0" borderId="41" xfId="1795" applyFont="1" applyBorder="1" applyAlignment="1">
      <alignment vertical="center"/>
    </xf>
    <xf numFmtId="3" fontId="88" fillId="0" borderId="56" xfId="691" applyNumberFormat="1" applyFont="1" applyBorder="1" applyAlignment="1">
      <alignment horizontal="center"/>
    </xf>
    <xf numFmtId="3" fontId="87" fillId="0" borderId="4" xfId="0" applyNumberFormat="1" applyFont="1" applyBorder="1" applyAlignment="1">
      <alignment horizontal="center" vertical="center"/>
    </xf>
    <xf numFmtId="3" fontId="87" fillId="0" borderId="62" xfId="2056" applyNumberFormat="1" applyFont="1" applyFill="1" applyBorder="1" applyAlignment="1">
      <alignment horizontal="center" vertical="center"/>
    </xf>
    <xf numFmtId="0" fontId="87" fillId="0" borderId="49" xfId="0" applyFont="1" applyBorder="1" applyAlignment="1">
      <alignment vertical="center" wrapText="1"/>
    </xf>
    <xf numFmtId="0" fontId="87" fillId="0" borderId="71" xfId="0" applyFont="1" applyBorder="1" applyAlignment="1">
      <alignment vertical="center" wrapText="1"/>
    </xf>
    <xf numFmtId="0" fontId="87" fillId="0" borderId="0" xfId="1262" applyFont="1" applyAlignment="1">
      <alignment vertical="center" wrapText="1"/>
    </xf>
    <xf numFmtId="0" fontId="86" fillId="49" borderId="30" xfId="0" applyFont="1" applyFill="1" applyBorder="1" applyAlignment="1">
      <alignment horizontal="center" vertical="center" wrapText="1"/>
    </xf>
    <xf numFmtId="0" fontId="87" fillId="0" borderId="0" xfId="1262" applyFont="1" applyAlignment="1">
      <alignment horizontal="right" vertical="center"/>
    </xf>
    <xf numFmtId="0" fontId="87" fillId="0" borderId="73" xfId="0" applyFont="1" applyBorder="1" applyAlignment="1">
      <alignment vertical="center" wrapText="1"/>
    </xf>
    <xf numFmtId="0" fontId="87" fillId="0" borderId="74" xfId="0" applyFont="1" applyBorder="1" applyAlignment="1">
      <alignment vertical="center" wrapText="1"/>
    </xf>
    <xf numFmtId="0" fontId="88" fillId="0" borderId="4" xfId="1795" applyFont="1" applyBorder="1" applyAlignment="1">
      <alignment horizontal="center" vertical="center"/>
    </xf>
    <xf numFmtId="3" fontId="88" fillId="0" borderId="56" xfId="691" applyNumberFormat="1" applyFont="1" applyBorder="1" applyAlignment="1">
      <alignment horizontal="center" vertical="center"/>
    </xf>
    <xf numFmtId="0" fontId="88" fillId="0" borderId="39" xfId="1795" applyFont="1" applyBorder="1" applyAlignment="1">
      <alignment vertical="center"/>
    </xf>
    <xf numFmtId="0" fontId="88" fillId="0" borderId="4" xfId="1795" quotePrefix="1" applyFont="1" applyBorder="1" applyAlignment="1">
      <alignment horizontal="center" vertical="center"/>
    </xf>
    <xf numFmtId="0" fontId="8" fillId="0" borderId="0" xfId="1795" applyAlignment="1">
      <alignment vertical="center"/>
    </xf>
    <xf numFmtId="0" fontId="8" fillId="0" borderId="0" xfId="1795" applyAlignment="1">
      <alignment horizontal="center" vertical="center"/>
    </xf>
    <xf numFmtId="0" fontId="87" fillId="0" borderId="4" xfId="1795" applyFont="1" applyBorder="1" applyAlignment="1">
      <alignment horizontal="center" vertical="center"/>
    </xf>
    <xf numFmtId="211" fontId="86" fillId="0" borderId="0" xfId="1262" applyNumberFormat="1" applyFont="1" applyAlignment="1">
      <alignment vertical="center" wrapText="1"/>
    </xf>
    <xf numFmtId="212" fontId="86" fillId="0" borderId="61" xfId="1262" applyNumberFormat="1" applyFont="1" applyBorder="1" applyAlignment="1">
      <alignment vertical="center" wrapText="1"/>
    </xf>
    <xf numFmtId="212" fontId="86" fillId="0" borderId="39" xfId="1262" applyNumberFormat="1" applyFont="1" applyBorder="1" applyAlignment="1">
      <alignment vertical="center" wrapText="1"/>
    </xf>
    <xf numFmtId="215" fontId="86" fillId="0" borderId="39" xfId="1262" applyNumberFormat="1" applyFont="1" applyBorder="1" applyAlignment="1">
      <alignment horizontal="left" vertical="center" wrapText="1"/>
    </xf>
    <xf numFmtId="0" fontId="86" fillId="0" borderId="67" xfId="0" applyFont="1" applyBorder="1" applyAlignment="1">
      <alignment vertical="center" wrapText="1"/>
    </xf>
    <xf numFmtId="211" fontId="86" fillId="0" borderId="60" xfId="1262" applyNumberFormat="1" applyFont="1" applyBorder="1" applyAlignment="1">
      <alignment vertical="center" wrapText="1"/>
    </xf>
    <xf numFmtId="211" fontId="86" fillId="0" borderId="11" xfId="0" applyNumberFormat="1" applyFont="1" applyBorder="1" applyAlignment="1">
      <alignment vertical="center" wrapText="1"/>
    </xf>
    <xf numFmtId="9" fontId="87" fillId="0" borderId="4" xfId="691" applyNumberFormat="1" applyFont="1" applyFill="1" applyBorder="1" applyAlignment="1">
      <alignment horizontal="center" vertical="center"/>
    </xf>
    <xf numFmtId="15" fontId="87" fillId="0" borderId="0" xfId="1794" applyNumberFormat="1" applyFont="1" applyAlignment="1">
      <alignment vertical="center"/>
    </xf>
    <xf numFmtId="166" fontId="111" fillId="0" borderId="4" xfId="1795" applyNumberFormat="1" applyFont="1" applyBorder="1" applyAlignment="1">
      <alignment horizontal="center" vertical="center"/>
    </xf>
    <xf numFmtId="214" fontId="85" fillId="0" borderId="0" xfId="1792" applyNumberFormat="1" applyFont="1" applyAlignment="1" applyProtection="1">
      <alignment horizontal="center" vertical="center" wrapText="1"/>
      <protection locked="0"/>
    </xf>
    <xf numFmtId="0" fontId="87" fillId="0" borderId="49" xfId="0" applyFont="1" applyBorder="1" applyAlignment="1">
      <alignment horizontal="center" vertical="center" wrapText="1"/>
    </xf>
    <xf numFmtId="0" fontId="86" fillId="0" borderId="31" xfId="0" applyFont="1" applyBorder="1" applyAlignment="1">
      <alignment horizontal="center" vertical="center" wrapText="1"/>
    </xf>
    <xf numFmtId="0" fontId="87" fillId="0" borderId="73" xfId="0" applyFont="1" applyBorder="1" applyAlignment="1">
      <alignment horizontal="center" vertical="center" wrapText="1"/>
    </xf>
    <xf numFmtId="0" fontId="87" fillId="0" borderId="75" xfId="1270" applyFont="1" applyBorder="1" applyAlignment="1">
      <alignment horizontal="center" vertical="center"/>
    </xf>
    <xf numFmtId="3" fontId="87" fillId="0" borderId="4" xfId="1270" applyNumberFormat="1" applyFont="1" applyBorder="1" applyAlignment="1">
      <alignment horizontal="center" vertical="center"/>
    </xf>
    <xf numFmtId="0" fontId="86" fillId="0" borderId="0" xfId="1270" applyFont="1" applyAlignment="1">
      <alignment vertical="center"/>
    </xf>
    <xf numFmtId="166" fontId="87" fillId="0" borderId="75" xfId="1270" applyNumberFormat="1" applyFont="1" applyBorder="1" applyAlignment="1">
      <alignment horizontal="center" vertical="center"/>
    </xf>
    <xf numFmtId="166" fontId="87" fillId="0" borderId="4" xfId="1794" applyNumberFormat="1" applyFont="1" applyBorder="1" applyAlignment="1">
      <alignment horizontal="center" vertical="center"/>
    </xf>
    <xf numFmtId="0" fontId="87" fillId="0" borderId="4" xfId="1270" applyFont="1" applyBorder="1" applyAlignment="1">
      <alignment horizontal="center" vertical="center"/>
    </xf>
    <xf numFmtId="1" fontId="87" fillId="0" borderId="75" xfId="1270" applyNumberFormat="1" applyFont="1" applyBorder="1" applyAlignment="1">
      <alignment horizontal="center" vertical="center"/>
    </xf>
    <xf numFmtId="1" fontId="87" fillId="0" borderId="4" xfId="1270" applyNumberFormat="1" applyFont="1" applyBorder="1" applyAlignment="1">
      <alignment horizontal="center" vertical="center"/>
    </xf>
    <xf numFmtId="3" fontId="87" fillId="0" borderId="62" xfId="691" applyNumberFormat="1" applyFont="1" applyFill="1" applyBorder="1" applyAlignment="1">
      <alignment horizontal="center" vertical="center"/>
    </xf>
    <xf numFmtId="1" fontId="87" fillId="0" borderId="78" xfId="1270" applyNumberFormat="1" applyFont="1" applyBorder="1" applyAlignment="1">
      <alignment horizontal="center" vertical="center"/>
    </xf>
    <xf numFmtId="2" fontId="87" fillId="0" borderId="4" xfId="1270" applyNumberFormat="1" applyFont="1" applyBorder="1" applyAlignment="1">
      <alignment horizontal="center" vertical="center"/>
    </xf>
    <xf numFmtId="0" fontId="87" fillId="0" borderId="31" xfId="1270" applyFont="1" applyBorder="1" applyAlignment="1">
      <alignment horizontal="center" vertical="center"/>
    </xf>
    <xf numFmtId="0" fontId="87" fillId="0" borderId="79" xfId="1270" applyFont="1" applyBorder="1" applyAlignment="1">
      <alignment horizontal="center" vertical="center"/>
    </xf>
    <xf numFmtId="3" fontId="88" fillId="0" borderId="80" xfId="691" applyNumberFormat="1" applyFont="1" applyBorder="1" applyAlignment="1">
      <alignment horizontal="center"/>
    </xf>
    <xf numFmtId="3" fontId="87" fillId="0" borderId="31" xfId="1270" applyNumberFormat="1" applyFont="1" applyBorder="1" applyAlignment="1">
      <alignment horizontal="center" vertical="center"/>
    </xf>
    <xf numFmtId="2" fontId="87" fillId="0" borderId="31" xfId="1270" applyNumberFormat="1" applyFont="1" applyBorder="1" applyAlignment="1">
      <alignment horizontal="center" vertical="center"/>
    </xf>
    <xf numFmtId="9" fontId="87" fillId="0" borderId="31" xfId="691" applyNumberFormat="1" applyFont="1" applyFill="1" applyBorder="1" applyAlignment="1">
      <alignment horizontal="center" vertical="center"/>
    </xf>
    <xf numFmtId="0" fontId="87" fillId="0" borderId="4" xfId="1794" applyFont="1" applyBorder="1" applyAlignment="1">
      <alignment horizontal="left" vertical="center"/>
    </xf>
    <xf numFmtId="164" fontId="87" fillId="0" borderId="75" xfId="2105" applyFont="1" applyBorder="1" applyAlignment="1">
      <alignment horizontal="center" vertical="center"/>
    </xf>
    <xf numFmtId="15" fontId="87" fillId="0" borderId="75" xfId="2105" applyNumberFormat="1" applyFont="1" applyBorder="1" applyAlignment="1">
      <alignment horizontal="center" vertical="center"/>
    </xf>
    <xf numFmtId="2" fontId="87" fillId="0" borderId="78" xfId="1270" applyNumberFormat="1" applyFont="1" applyBorder="1" applyAlignment="1">
      <alignment horizontal="center" vertical="center"/>
    </xf>
    <xf numFmtId="3" fontId="88" fillId="0" borderId="4" xfId="691" applyNumberFormat="1" applyFont="1" applyBorder="1" applyAlignment="1">
      <alignment horizontal="center"/>
    </xf>
    <xf numFmtId="3" fontId="86" fillId="0" borderId="4" xfId="0" applyNumberFormat="1" applyFont="1" applyBorder="1" applyAlignment="1">
      <alignment horizontal="center" vertical="center"/>
    </xf>
    <xf numFmtId="9" fontId="86" fillId="0" borderId="4" xfId="2101" applyFont="1" applyFill="1" applyBorder="1" applyAlignment="1">
      <alignment horizontal="center" vertical="center"/>
    </xf>
    <xf numFmtId="3" fontId="86" fillId="0" borderId="62" xfId="0" applyNumberFormat="1" applyFont="1" applyBorder="1" applyAlignment="1">
      <alignment horizontal="center" vertical="center"/>
    </xf>
    <xf numFmtId="0" fontId="86" fillId="0" borderId="81" xfId="0" applyFont="1" applyBorder="1" applyAlignment="1">
      <alignment horizontal="center" vertical="center"/>
    </xf>
    <xf numFmtId="3" fontId="88" fillId="0" borderId="81" xfId="691" applyNumberFormat="1" applyFont="1" applyBorder="1" applyAlignment="1">
      <alignment horizontal="center"/>
    </xf>
    <xf numFmtId="3" fontId="87" fillId="0" borderId="0" xfId="0" applyNumberFormat="1" applyFont="1" applyAlignment="1">
      <alignment horizontal="center" vertical="center"/>
    </xf>
    <xf numFmtId="9" fontId="87" fillId="0" borderId="0" xfId="691" applyNumberFormat="1" applyFont="1" applyFill="1" applyBorder="1" applyAlignment="1">
      <alignment horizontal="center" vertical="center"/>
    </xf>
    <xf numFmtId="3" fontId="87" fillId="0" borderId="0" xfId="2056" applyNumberFormat="1" applyFont="1" applyFill="1" applyBorder="1" applyAlignment="1">
      <alignment horizontal="center" vertical="center"/>
    </xf>
    <xf numFmtId="2" fontId="87" fillId="0" borderId="81" xfId="0" applyNumberFormat="1" applyFont="1" applyBorder="1" applyAlignment="1">
      <alignment horizontal="center" vertical="center"/>
    </xf>
    <xf numFmtId="0" fontId="87" fillId="0" borderId="81" xfId="0" applyFont="1" applyBorder="1" applyAlignment="1">
      <alignment horizontal="center" vertical="center"/>
    </xf>
    <xf numFmtId="9" fontId="86" fillId="0" borderId="4" xfId="1885" applyFont="1" applyFill="1" applyBorder="1" applyAlignment="1">
      <alignment horizontal="center" vertical="center"/>
    </xf>
    <xf numFmtId="3" fontId="87" fillId="0" borderId="81" xfId="0" applyNumberFormat="1" applyFont="1" applyBorder="1" applyAlignment="1">
      <alignment horizontal="center" vertical="center"/>
    </xf>
    <xf numFmtId="0" fontId="86" fillId="0" borderId="56" xfId="0" applyFont="1" applyBorder="1" applyAlignment="1">
      <alignment horizontal="center" vertical="center"/>
    </xf>
    <xf numFmtId="9" fontId="87" fillId="0" borderId="56" xfId="691" applyNumberFormat="1" applyFont="1" applyFill="1" applyBorder="1" applyAlignment="1">
      <alignment horizontal="center" vertical="center"/>
    </xf>
    <xf numFmtId="9" fontId="86" fillId="0" borderId="56" xfId="1885" applyFont="1" applyFill="1" applyBorder="1" applyAlignment="1">
      <alignment horizontal="center" vertical="center"/>
    </xf>
    <xf numFmtId="9" fontId="87" fillId="0" borderId="80" xfId="691" applyNumberFormat="1" applyFont="1" applyFill="1" applyBorder="1" applyAlignment="1">
      <alignment horizontal="center" vertical="center"/>
    </xf>
    <xf numFmtId="9" fontId="86" fillId="0" borderId="56" xfId="2101" applyFont="1" applyFill="1" applyBorder="1" applyAlignment="1">
      <alignment horizontal="center" vertical="center"/>
    </xf>
    <xf numFmtId="166" fontId="87" fillId="0" borderId="75" xfId="2105" applyNumberFormat="1" applyFont="1" applyBorder="1" applyAlignment="1">
      <alignment horizontal="center" vertical="center"/>
    </xf>
    <xf numFmtId="214" fontId="85" fillId="0" borderId="0" xfId="1792" applyNumberFormat="1" applyFont="1" applyAlignment="1" applyProtection="1">
      <alignment horizontal="center" vertical="center" wrapText="1"/>
      <protection locked="0"/>
    </xf>
    <xf numFmtId="0" fontId="95" fillId="0" borderId="0" xfId="1792" applyFont="1" applyAlignment="1" applyProtection="1">
      <alignment horizontal="center" vertical="center"/>
      <protection locked="0"/>
    </xf>
    <xf numFmtId="0" fontId="85" fillId="0" borderId="0" xfId="1792" applyFont="1" applyAlignment="1" applyProtection="1">
      <alignment horizontal="center" vertical="center"/>
      <protection locked="0"/>
    </xf>
    <xf numFmtId="0" fontId="93" fillId="0" borderId="42" xfId="1792" applyFont="1" applyBorder="1" applyAlignment="1" applyProtection="1">
      <alignment horizontal="center" vertical="center" wrapText="1"/>
      <protection locked="0"/>
    </xf>
    <xf numFmtId="0" fontId="87" fillId="0" borderId="4" xfId="0" applyFont="1" applyBorder="1" applyAlignment="1">
      <alignment horizontal="center" vertical="center" wrapText="1"/>
    </xf>
    <xf numFmtId="0" fontId="87" fillId="0" borderId="31" xfId="0" applyFont="1" applyBorder="1" applyAlignment="1">
      <alignment horizontal="center" vertical="center" wrapText="1"/>
    </xf>
    <xf numFmtId="0" fontId="87" fillId="0" borderId="54" xfId="0" applyFont="1" applyBorder="1" applyAlignment="1">
      <alignment horizontal="center" vertical="center" wrapText="1"/>
    </xf>
    <xf numFmtId="0" fontId="86" fillId="0" borderId="51" xfId="0" applyFont="1" applyBorder="1" applyAlignment="1">
      <alignment horizontal="center" vertical="center" wrapText="1"/>
    </xf>
    <xf numFmtId="0" fontId="86" fillId="0" borderId="53" xfId="0" applyFont="1" applyBorder="1" applyAlignment="1">
      <alignment horizontal="center" vertical="center" wrapText="1"/>
    </xf>
    <xf numFmtId="0" fontId="87" fillId="0" borderId="46" xfId="0" applyFont="1" applyBorder="1" applyAlignment="1">
      <alignment horizontal="center" vertical="center" wrapText="1"/>
    </xf>
    <xf numFmtId="0" fontId="86" fillId="0" borderId="50" xfId="0" applyFont="1" applyBorder="1" applyAlignment="1">
      <alignment horizontal="center" vertical="center" wrapText="1"/>
    </xf>
    <xf numFmtId="0" fontId="86" fillId="0" borderId="52" xfId="0" applyFont="1" applyBorder="1" applyAlignment="1">
      <alignment horizontal="center" vertical="center" wrapText="1"/>
    </xf>
    <xf numFmtId="0" fontId="87" fillId="0" borderId="49" xfId="0" applyFont="1" applyBorder="1" applyAlignment="1">
      <alignment horizontal="center" vertical="center" wrapText="1"/>
    </xf>
    <xf numFmtId="0" fontId="87" fillId="0" borderId="47" xfId="0" applyFont="1" applyBorder="1" applyAlignment="1">
      <alignment horizontal="center" vertical="center" wrapText="1"/>
    </xf>
    <xf numFmtId="0" fontId="87" fillId="0" borderId="77" xfId="0" applyFont="1" applyBorder="1" applyAlignment="1">
      <alignment horizontal="center" vertical="center" wrapText="1"/>
    </xf>
    <xf numFmtId="0" fontId="86" fillId="0" borderId="48" xfId="0" applyFont="1" applyBorder="1" applyAlignment="1">
      <alignment horizontal="center" vertical="center" wrapText="1"/>
    </xf>
    <xf numFmtId="0" fontId="86" fillId="0" borderId="31" xfId="0" applyFont="1" applyBorder="1" applyAlignment="1">
      <alignment horizontal="center" vertical="center" wrapText="1"/>
    </xf>
    <xf numFmtId="0" fontId="86" fillId="0" borderId="43" xfId="0" applyFont="1" applyBorder="1" applyAlignment="1">
      <alignment horizontal="center" vertical="center" wrapText="1"/>
    </xf>
    <xf numFmtId="0" fontId="86" fillId="0" borderId="32" xfId="0" applyFont="1" applyBorder="1" applyAlignment="1">
      <alignment horizontal="center" vertical="center" wrapText="1"/>
    </xf>
    <xf numFmtId="0" fontId="104" fillId="0" borderId="59" xfId="0" applyFont="1" applyBorder="1" applyAlignment="1">
      <alignment horizontal="center" wrapText="1"/>
    </xf>
    <xf numFmtId="0" fontId="104" fillId="0" borderId="41" xfId="0" applyFont="1" applyBorder="1" applyAlignment="1">
      <alignment horizontal="center" wrapText="1"/>
    </xf>
    <xf numFmtId="0" fontId="104" fillId="0" borderId="63" xfId="0" applyFont="1" applyBorder="1" applyAlignment="1">
      <alignment horizontal="center" wrapText="1"/>
    </xf>
    <xf numFmtId="0" fontId="86" fillId="0" borderId="45" xfId="0" applyFont="1" applyBorder="1" applyAlignment="1">
      <alignment horizontal="center" vertical="center" wrapText="1"/>
    </xf>
    <xf numFmtId="0" fontId="86" fillId="0" borderId="44" xfId="0" applyFont="1" applyBorder="1" applyAlignment="1">
      <alignment horizontal="center" vertical="center" wrapText="1"/>
    </xf>
    <xf numFmtId="0" fontId="87" fillId="0" borderId="73" xfId="0" applyFont="1" applyBorder="1" applyAlignment="1">
      <alignment horizontal="center" vertical="center" wrapText="1"/>
    </xf>
    <xf numFmtId="0" fontId="86" fillId="0" borderId="72" xfId="0" applyFont="1" applyBorder="1" applyAlignment="1">
      <alignment horizontal="center" vertical="center" wrapText="1"/>
    </xf>
    <xf numFmtId="212" fontId="85" fillId="0" borderId="59" xfId="1262" applyNumberFormat="1" applyFont="1" applyBorder="1" applyAlignment="1">
      <alignment horizontal="center" vertical="center" wrapText="1"/>
    </xf>
    <xf numFmtId="212" fontId="85" fillId="0" borderId="60" xfId="1262" applyNumberFormat="1" applyFont="1" applyBorder="1" applyAlignment="1">
      <alignment horizontal="center" vertical="center" wrapText="1"/>
    </xf>
    <xf numFmtId="212" fontId="85" fillId="0" borderId="61" xfId="1262" applyNumberFormat="1" applyFont="1" applyBorder="1" applyAlignment="1">
      <alignment horizontal="center" vertical="center" wrapText="1"/>
    </xf>
    <xf numFmtId="212" fontId="85" fillId="0" borderId="41" xfId="1262" applyNumberFormat="1" applyFont="1" applyBorder="1" applyAlignment="1">
      <alignment horizontal="center" vertical="center" wrapText="1"/>
    </xf>
    <xf numFmtId="212" fontId="85" fillId="0" borderId="0" xfId="1262" applyNumberFormat="1" applyFont="1" applyAlignment="1">
      <alignment horizontal="center" vertical="center" wrapText="1"/>
    </xf>
    <xf numFmtId="212" fontId="85" fillId="0" borderId="39" xfId="1262" applyNumberFormat="1" applyFont="1" applyBorder="1" applyAlignment="1">
      <alignment horizontal="center" vertical="center" wrapText="1"/>
    </xf>
    <xf numFmtId="216" fontId="86" fillId="0" borderId="63" xfId="0" applyNumberFormat="1" applyFont="1" applyBorder="1" applyAlignment="1">
      <alignment horizontal="center" vertical="center" wrapText="1"/>
    </xf>
    <xf numFmtId="216" fontId="86" fillId="0" borderId="11" xfId="0" applyNumberFormat="1" applyFont="1" applyBorder="1" applyAlignment="1">
      <alignment horizontal="center" vertical="center" wrapText="1"/>
    </xf>
    <xf numFmtId="216" fontId="86" fillId="0" borderId="67" xfId="0" applyNumberFormat="1" applyFont="1" applyBorder="1" applyAlignment="1">
      <alignment horizontal="center" vertical="center" wrapText="1"/>
    </xf>
    <xf numFmtId="0" fontId="86" fillId="0" borderId="64" xfId="0" applyFont="1" applyBorder="1" applyAlignment="1">
      <alignment horizontal="center" vertical="center"/>
    </xf>
    <xf numFmtId="0" fontId="86" fillId="0" borderId="65" xfId="0" applyFont="1" applyBorder="1" applyAlignment="1">
      <alignment horizontal="center" vertical="center"/>
    </xf>
    <xf numFmtId="0" fontId="86" fillId="0" borderId="66" xfId="0" applyFont="1" applyBorder="1" applyAlignment="1">
      <alignment horizontal="center" vertical="center"/>
    </xf>
    <xf numFmtId="0" fontId="86" fillId="0" borderId="56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0" fontId="86" fillId="0" borderId="18" xfId="0" applyFont="1" applyBorder="1" applyAlignment="1">
      <alignment horizontal="center" vertical="center"/>
    </xf>
    <xf numFmtId="0" fontId="102" fillId="49" borderId="59" xfId="0" applyFont="1" applyFill="1" applyBorder="1" applyAlignment="1">
      <alignment horizontal="center" vertical="center"/>
    </xf>
    <xf numFmtId="0" fontId="102" fillId="49" borderId="60" xfId="0" applyFont="1" applyFill="1" applyBorder="1" applyAlignment="1">
      <alignment horizontal="center" vertical="center"/>
    </xf>
    <xf numFmtId="0" fontId="102" fillId="49" borderId="61" xfId="0" applyFont="1" applyFill="1" applyBorder="1" applyAlignment="1">
      <alignment horizontal="center" vertical="center"/>
    </xf>
    <xf numFmtId="0" fontId="101" fillId="0" borderId="41" xfId="0" applyFont="1" applyBorder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1" fillId="0" borderId="39" xfId="0" applyFont="1" applyBorder="1" applyAlignment="1">
      <alignment horizontal="center" vertical="center"/>
    </xf>
    <xf numFmtId="211" fontId="86" fillId="0" borderId="57" xfId="0" applyNumberFormat="1" applyFont="1" applyBorder="1" applyAlignment="1">
      <alignment horizontal="left" vertical="center"/>
    </xf>
    <xf numFmtId="211" fontId="86" fillId="0" borderId="17" xfId="0" applyNumberFormat="1" applyFont="1" applyBorder="1" applyAlignment="1">
      <alignment horizontal="left" vertical="center"/>
    </xf>
    <xf numFmtId="211" fontId="86" fillId="0" borderId="41" xfId="0" applyNumberFormat="1" applyFont="1" applyBorder="1" applyAlignment="1">
      <alignment horizontal="left" vertical="center"/>
    </xf>
    <xf numFmtId="211" fontId="86" fillId="0" borderId="0" xfId="0" applyNumberFormat="1" applyFont="1" applyAlignment="1">
      <alignment horizontal="left" vertical="center"/>
    </xf>
    <xf numFmtId="211" fontId="86" fillId="0" borderId="55" xfId="0" applyNumberFormat="1" applyFont="1" applyBorder="1" applyAlignment="1">
      <alignment horizontal="left" vertical="center"/>
    </xf>
    <xf numFmtId="211" fontId="86" fillId="0" borderId="40" xfId="0" applyNumberFormat="1" applyFont="1" applyBorder="1" applyAlignment="1">
      <alignment horizontal="left" vertical="center"/>
    </xf>
    <xf numFmtId="213" fontId="101" fillId="0" borderId="40" xfId="0" applyNumberFormat="1" applyFont="1" applyBorder="1" applyAlignment="1">
      <alignment horizontal="left" vertical="center"/>
    </xf>
    <xf numFmtId="0" fontId="86" fillId="0" borderId="4" xfId="0" applyFont="1" applyBorder="1" applyAlignment="1">
      <alignment horizontal="center" vertical="center"/>
    </xf>
    <xf numFmtId="0" fontId="101" fillId="0" borderId="55" xfId="0" applyFont="1" applyBorder="1" applyAlignment="1">
      <alignment horizontal="center" vertical="center"/>
    </xf>
    <xf numFmtId="0" fontId="101" fillId="0" borderId="40" xfId="0" applyFont="1" applyBorder="1" applyAlignment="1">
      <alignment horizontal="center" vertical="center"/>
    </xf>
    <xf numFmtId="0" fontId="101" fillId="0" borderId="37" xfId="0" applyFont="1" applyBorder="1" applyAlignment="1">
      <alignment horizontal="center" vertical="center"/>
    </xf>
  </cellXfs>
  <cellStyles count="2119">
    <cellStyle name=" 1" xfId="1" xr:uid="{00000000-0005-0000-0000-000000000000}"/>
    <cellStyle name="‡" xfId="2" xr:uid="{00000000-0005-0000-0000-000001000000}"/>
    <cellStyle name="‡_3667C Sanga PMR Mar 07 Rev2" xfId="3" xr:uid="{00000000-0005-0000-0000-000002000000}"/>
    <cellStyle name="‡_3667C Sanga PMR Mar 07 Rev2_DailyPerformance-0409 ( 5 fleets)" xfId="4" xr:uid="{00000000-0005-0000-0000-000003000000}"/>
    <cellStyle name="‡_3667C Sanga PMR Mar 07 Rev2_DailyPerformance-0509" xfId="5" xr:uid="{00000000-0005-0000-0000-000004000000}"/>
    <cellStyle name="‡_3667C Sanga PMR Mar 07 Rev2_DailyPerformance-0609" xfId="6" xr:uid="{00000000-0005-0000-0000-000005000000}"/>
    <cellStyle name="‡_3667C Sanga PMR Mar 07 Rev2_DailyPerformance-0709" xfId="7" xr:uid="{00000000-0005-0000-0000-000006000000}"/>
    <cellStyle name="‡_3667C Sanga PMR Mar 07 Rev2_DailyPerformance-0709-rev" xfId="8" xr:uid="{00000000-0005-0000-0000-000007000000}"/>
    <cellStyle name="‡_3667C Sanga PMR Mar 07 Rev2_DailyPerformance-0809" xfId="9" xr:uid="{00000000-0005-0000-0000-000008000000}"/>
    <cellStyle name="‡_3667C Sanga PMR Mar 07 Rev2_DailyPerformance-0809R" xfId="10" xr:uid="{00000000-0005-0000-0000-000009000000}"/>
    <cellStyle name="‡_3667C Sanga PMR Mar 07 Rev2_Sanga MIS Target Aug09 4 fleets" xfId="11" xr:uid="{00000000-0005-0000-0000-00000A000000}"/>
    <cellStyle name="‡_3667C Sanga PMR Mar 07 Rev2_Sanga MIS Target May'09 5 fleets R2" xfId="12" xr:uid="{00000000-0005-0000-0000-00000B000000}"/>
    <cellStyle name="‡_3667C Sanga PMR Mar 07 Rev2_Sanga MIS Targets - Aug 2009-4 fleet" xfId="13" xr:uid="{00000000-0005-0000-0000-00000C000000}"/>
    <cellStyle name="‡_3667C Sanga PMR May 07 Rev 1" xfId="14" xr:uid="{00000000-0005-0000-0000-00000D000000}"/>
    <cellStyle name="‡_3667C Sanga PMR May 07 Rev 1_DailyPerformance-0409 ( 5 fleets)" xfId="15" xr:uid="{00000000-0005-0000-0000-00000E000000}"/>
    <cellStyle name="‡_3667C Sanga PMR May 07 Rev 1_DailyPerformance-0509" xfId="16" xr:uid="{00000000-0005-0000-0000-00000F000000}"/>
    <cellStyle name="‡_3667C Sanga PMR May 07 Rev 1_DailyPerformance-0609" xfId="17" xr:uid="{00000000-0005-0000-0000-000010000000}"/>
    <cellStyle name="‡_3667C Sanga PMR May 07 Rev 1_DailyPerformance-0709" xfId="18" xr:uid="{00000000-0005-0000-0000-000011000000}"/>
    <cellStyle name="‡_3667C Sanga PMR May 07 Rev 1_DailyPerformance-0709-rev" xfId="19" xr:uid="{00000000-0005-0000-0000-000012000000}"/>
    <cellStyle name="‡_3667C Sanga PMR May 07 Rev 1_DailyPerformance-0809" xfId="20" xr:uid="{00000000-0005-0000-0000-000013000000}"/>
    <cellStyle name="‡_3667C Sanga PMR May 07 Rev 1_DailyPerformance-0809R" xfId="21" xr:uid="{00000000-0005-0000-0000-000014000000}"/>
    <cellStyle name="‡_3667C Sanga PMR May 07 Rev 1_Sanga MIS Target Aug09 4 fleets" xfId="22" xr:uid="{00000000-0005-0000-0000-000015000000}"/>
    <cellStyle name="‡_3667C Sanga PMR May 07 Rev 1_Sanga MIS Target May'09 5 fleets R2" xfId="23" xr:uid="{00000000-0005-0000-0000-000016000000}"/>
    <cellStyle name="‡_3667C Sanga PMR May 07 Rev 1_Sanga MIS Targets - Aug 2009-4 fleet" xfId="24" xr:uid="{00000000-0005-0000-0000-000017000000}"/>
    <cellStyle name="‡_BOOK1" xfId="25" xr:uid="{00000000-0005-0000-0000-000018000000}"/>
    <cellStyle name="‡_BOOK1_3667C Sanga PMR Mar 07 Rev2" xfId="26" xr:uid="{00000000-0005-0000-0000-000019000000}"/>
    <cellStyle name="‡_BOOK1_3667C Sanga PMR May 07 Rev 1" xfId="27" xr:uid="{00000000-0005-0000-0000-00001A000000}"/>
    <cellStyle name="‡_BOOK1_Claim Summary" xfId="28" xr:uid="{00000000-0005-0000-0000-00001B000000}"/>
    <cellStyle name="‡_BOOK1_Claim Summary_3667C Sanga PMR Mar 07 Rev2" xfId="29" xr:uid="{00000000-0005-0000-0000-00001C000000}"/>
    <cellStyle name="‡_BOOK1_Claim Summary_3667C Sanga PMR Mar 07 Rev2_DailyPerformance-0409 ( 5 fleets)" xfId="30" xr:uid="{00000000-0005-0000-0000-00001D000000}"/>
    <cellStyle name="‡_BOOK1_Claim Summary_3667C Sanga PMR Mar 07 Rev2_DailyPerformance-0509" xfId="31" xr:uid="{00000000-0005-0000-0000-00001E000000}"/>
    <cellStyle name="‡_BOOK1_Claim Summary_3667C Sanga PMR Mar 07 Rev2_DailyPerformance-0609" xfId="32" xr:uid="{00000000-0005-0000-0000-00001F000000}"/>
    <cellStyle name="‡_BOOK1_Claim Summary_3667C Sanga PMR Mar 07 Rev2_DailyPerformance-0709" xfId="33" xr:uid="{00000000-0005-0000-0000-000020000000}"/>
    <cellStyle name="‡_BOOK1_Claim Summary_3667C Sanga PMR Mar 07 Rev2_DailyPerformance-0709-rev" xfId="34" xr:uid="{00000000-0005-0000-0000-000021000000}"/>
    <cellStyle name="‡_BOOK1_Claim Summary_3667C Sanga PMR Mar 07 Rev2_DailyPerformance-0809" xfId="35" xr:uid="{00000000-0005-0000-0000-000022000000}"/>
    <cellStyle name="‡_BOOK1_Claim Summary_3667C Sanga PMR Mar 07 Rev2_DailyPerformance-0809R" xfId="36" xr:uid="{00000000-0005-0000-0000-000023000000}"/>
    <cellStyle name="‡_BOOK1_Claim Summary_3667C Sanga PMR Mar 07 Rev2_Sanga MIS Target Aug09 4 fleets" xfId="37" xr:uid="{00000000-0005-0000-0000-000024000000}"/>
    <cellStyle name="‡_BOOK1_Claim Summary_3667C Sanga PMR Mar 07 Rev2_Sanga MIS Target May'09 5 fleets R2" xfId="38" xr:uid="{00000000-0005-0000-0000-000025000000}"/>
    <cellStyle name="‡_BOOK1_Claim Summary_3667C Sanga PMR Mar 07 Rev2_Sanga MIS Targets - Aug 2009-4 fleet" xfId="39" xr:uid="{00000000-0005-0000-0000-000026000000}"/>
    <cellStyle name="‡_BOOK1_Claim Summary_3667C Sanga PMR May 07 Rev 1" xfId="40" xr:uid="{00000000-0005-0000-0000-000027000000}"/>
    <cellStyle name="‡_BOOK1_Claim Summary_3667C Sanga PMR May 07 Rev 1_DailyPerformance-0409 ( 5 fleets)" xfId="41" xr:uid="{00000000-0005-0000-0000-000028000000}"/>
    <cellStyle name="‡_BOOK1_Claim Summary_3667C Sanga PMR May 07 Rev 1_DailyPerformance-0509" xfId="42" xr:uid="{00000000-0005-0000-0000-000029000000}"/>
    <cellStyle name="‡_BOOK1_Claim Summary_3667C Sanga PMR May 07 Rev 1_DailyPerformance-0609" xfId="43" xr:uid="{00000000-0005-0000-0000-00002A000000}"/>
    <cellStyle name="‡_BOOK1_Claim Summary_3667C Sanga PMR May 07 Rev 1_DailyPerformance-0709" xfId="44" xr:uid="{00000000-0005-0000-0000-00002B000000}"/>
    <cellStyle name="‡_BOOK1_Claim Summary_3667C Sanga PMR May 07 Rev 1_DailyPerformance-0709-rev" xfId="45" xr:uid="{00000000-0005-0000-0000-00002C000000}"/>
    <cellStyle name="‡_BOOK1_Claim Summary_3667C Sanga PMR May 07 Rev 1_DailyPerformance-0809" xfId="46" xr:uid="{00000000-0005-0000-0000-00002D000000}"/>
    <cellStyle name="‡_BOOK1_Claim Summary_3667C Sanga PMR May 07 Rev 1_DailyPerformance-0809R" xfId="47" xr:uid="{00000000-0005-0000-0000-00002E000000}"/>
    <cellStyle name="‡_BOOK1_Claim Summary_3667C Sanga PMR May 07 Rev 1_Sanga MIS Target Aug09 4 fleets" xfId="48" xr:uid="{00000000-0005-0000-0000-00002F000000}"/>
    <cellStyle name="‡_BOOK1_Claim Summary_3667C Sanga PMR May 07 Rev 1_Sanga MIS Target May'09 5 fleets R2" xfId="49" xr:uid="{00000000-0005-0000-0000-000030000000}"/>
    <cellStyle name="‡_BOOK1_Claim Summary_3667C Sanga PMR May 07 Rev 1_Sanga MIS Targets - Aug 2009-4 fleet" xfId="50" xr:uid="{00000000-0005-0000-0000-000031000000}"/>
    <cellStyle name="‡_BOOK1_Claim Summary_DailyPerformance-0409 ( 5 fleets)" xfId="51" xr:uid="{00000000-0005-0000-0000-000032000000}"/>
    <cellStyle name="‡_BOOK1_Claim Summary_DailyPerformance-0509" xfId="52" xr:uid="{00000000-0005-0000-0000-000033000000}"/>
    <cellStyle name="‡_BOOK1_Claim Summary_DailyPerformance-0609" xfId="53" xr:uid="{00000000-0005-0000-0000-000034000000}"/>
    <cellStyle name="‡_BOOK1_Claim Summary_DailyPerformance-0709" xfId="54" xr:uid="{00000000-0005-0000-0000-000035000000}"/>
    <cellStyle name="‡_BOOK1_Claim Summary_DailyPerformance-0709-rev" xfId="55" xr:uid="{00000000-0005-0000-0000-000036000000}"/>
    <cellStyle name="‡_BOOK1_Claim Summary_DailyPerformance-0809" xfId="56" xr:uid="{00000000-0005-0000-0000-000037000000}"/>
    <cellStyle name="‡_BOOK1_Claim Summary_DailyPerformance-0809R" xfId="57" xr:uid="{00000000-0005-0000-0000-000038000000}"/>
    <cellStyle name="‡_BOOK1_Claim Summary_Sanga MIS Target Aug09 4 fleets" xfId="58" xr:uid="{00000000-0005-0000-0000-000039000000}"/>
    <cellStyle name="‡_BOOK1_Claim Summary_Sanga MIS Target May'09 5 fleets R2" xfId="59" xr:uid="{00000000-0005-0000-0000-00003A000000}"/>
    <cellStyle name="‡_BOOK1_Claim Summary_Sanga MIS Targets - Aug 2009-4 fleet" xfId="60" xr:uid="{00000000-0005-0000-0000-00003B000000}"/>
    <cellStyle name="‡_BOOK1_Rep-3323c(0901)" xfId="61" xr:uid="{00000000-0005-0000-0000-00003C000000}"/>
    <cellStyle name="‡_BOOK1_Rep-3323c(0901)_3667C Sanga PMR Mar 07 Rev2" xfId="62" xr:uid="{00000000-0005-0000-0000-00003D000000}"/>
    <cellStyle name="‡_BOOK1_Rep-3323c(0901)_3667C Sanga PMR Mar 07 Rev2_DailyPerformance-0409 ( 5 fleets)" xfId="63" xr:uid="{00000000-0005-0000-0000-00003E000000}"/>
    <cellStyle name="‡_BOOK1_Rep-3323c(0901)_3667C Sanga PMR Mar 07 Rev2_DailyPerformance-0509" xfId="64" xr:uid="{00000000-0005-0000-0000-00003F000000}"/>
    <cellStyle name="‡_BOOK1_Rep-3323c(0901)_3667C Sanga PMR Mar 07 Rev2_DailyPerformance-0609" xfId="65" xr:uid="{00000000-0005-0000-0000-000040000000}"/>
    <cellStyle name="‡_BOOK1_Rep-3323c(0901)_3667C Sanga PMR Mar 07 Rev2_DailyPerformance-0709" xfId="66" xr:uid="{00000000-0005-0000-0000-000041000000}"/>
    <cellStyle name="‡_BOOK1_Rep-3323c(0901)_3667C Sanga PMR Mar 07 Rev2_DailyPerformance-0709-rev" xfId="67" xr:uid="{00000000-0005-0000-0000-000042000000}"/>
    <cellStyle name="‡_BOOK1_Rep-3323c(0901)_3667C Sanga PMR Mar 07 Rev2_DailyPerformance-0809" xfId="68" xr:uid="{00000000-0005-0000-0000-000043000000}"/>
    <cellStyle name="‡_BOOK1_Rep-3323c(0901)_3667C Sanga PMR Mar 07 Rev2_DailyPerformance-0809R" xfId="69" xr:uid="{00000000-0005-0000-0000-000044000000}"/>
    <cellStyle name="‡_BOOK1_Rep-3323c(0901)_3667C Sanga PMR Mar 07 Rev2_Sanga MIS Target Aug09 4 fleets" xfId="70" xr:uid="{00000000-0005-0000-0000-000045000000}"/>
    <cellStyle name="‡_BOOK1_Rep-3323c(0901)_3667C Sanga PMR Mar 07 Rev2_Sanga MIS Target May'09 5 fleets R2" xfId="71" xr:uid="{00000000-0005-0000-0000-000046000000}"/>
    <cellStyle name="‡_BOOK1_Rep-3323c(0901)_3667C Sanga PMR Mar 07 Rev2_Sanga MIS Targets - Aug 2009-4 fleet" xfId="72" xr:uid="{00000000-0005-0000-0000-000047000000}"/>
    <cellStyle name="‡_BOOK1_Rep-3323c(0901)_3667C Sanga PMR May 07 Rev 1" xfId="73" xr:uid="{00000000-0005-0000-0000-000048000000}"/>
    <cellStyle name="‡_BOOK1_Rep-3323c(0901)_3667C Sanga PMR May 07 Rev 1_DailyPerformance-0409 ( 5 fleets)" xfId="74" xr:uid="{00000000-0005-0000-0000-000049000000}"/>
    <cellStyle name="‡_BOOK1_Rep-3323c(0901)_3667C Sanga PMR May 07 Rev 1_DailyPerformance-0509" xfId="75" xr:uid="{00000000-0005-0000-0000-00004A000000}"/>
    <cellStyle name="‡_BOOK1_Rep-3323c(0901)_3667C Sanga PMR May 07 Rev 1_DailyPerformance-0609" xfId="76" xr:uid="{00000000-0005-0000-0000-00004B000000}"/>
    <cellStyle name="‡_BOOK1_Rep-3323c(0901)_3667C Sanga PMR May 07 Rev 1_DailyPerformance-0709" xfId="77" xr:uid="{00000000-0005-0000-0000-00004C000000}"/>
    <cellStyle name="‡_BOOK1_Rep-3323c(0901)_3667C Sanga PMR May 07 Rev 1_DailyPerformance-0709-rev" xfId="78" xr:uid="{00000000-0005-0000-0000-00004D000000}"/>
    <cellStyle name="‡_BOOK1_Rep-3323c(0901)_3667C Sanga PMR May 07 Rev 1_DailyPerformance-0809" xfId="79" xr:uid="{00000000-0005-0000-0000-00004E000000}"/>
    <cellStyle name="‡_BOOK1_Rep-3323c(0901)_3667C Sanga PMR May 07 Rev 1_DailyPerformance-0809R" xfId="80" xr:uid="{00000000-0005-0000-0000-00004F000000}"/>
    <cellStyle name="‡_BOOK1_Rep-3323c(0901)_3667C Sanga PMR May 07 Rev 1_Sanga MIS Target Aug09 4 fleets" xfId="81" xr:uid="{00000000-0005-0000-0000-000050000000}"/>
    <cellStyle name="‡_BOOK1_Rep-3323c(0901)_3667C Sanga PMR May 07 Rev 1_Sanga MIS Target May'09 5 fleets R2" xfId="82" xr:uid="{00000000-0005-0000-0000-000051000000}"/>
    <cellStyle name="‡_BOOK1_Rep-3323c(0901)_3667C Sanga PMR May 07 Rev 1_Sanga MIS Targets - Aug 2009-4 fleet" xfId="83" xr:uid="{00000000-0005-0000-0000-000052000000}"/>
    <cellStyle name="‡_BOOK1_Rep-3323c(0901)_DailyPerformance-0409 ( 5 fleets)" xfId="84" xr:uid="{00000000-0005-0000-0000-000053000000}"/>
    <cellStyle name="‡_BOOK1_Rep-3323c(0901)_DailyPerformance-0509" xfId="85" xr:uid="{00000000-0005-0000-0000-000054000000}"/>
    <cellStyle name="‡_BOOK1_Rep-3323c(0901)_DailyPerformance-0609" xfId="86" xr:uid="{00000000-0005-0000-0000-000055000000}"/>
    <cellStyle name="‡_BOOK1_Rep-3323c(0901)_DailyPerformance-0709" xfId="87" xr:uid="{00000000-0005-0000-0000-000056000000}"/>
    <cellStyle name="‡_BOOK1_Rep-3323c(0901)_DailyPerformance-0709-rev" xfId="88" xr:uid="{00000000-0005-0000-0000-000057000000}"/>
    <cellStyle name="‡_BOOK1_Rep-3323c(0901)_DailyPerformance-0809" xfId="89" xr:uid="{00000000-0005-0000-0000-000058000000}"/>
    <cellStyle name="‡_BOOK1_Rep-3323c(0901)_DailyPerformance-0809R" xfId="90" xr:uid="{00000000-0005-0000-0000-000059000000}"/>
    <cellStyle name="‡_BOOK1_Rep-3323c(0901)_Sanga MIS Target Aug09 4 fleets" xfId="91" xr:uid="{00000000-0005-0000-0000-00005A000000}"/>
    <cellStyle name="‡_BOOK1_Rep-3323c(0901)_Sanga MIS Target May'09 5 fleets R2" xfId="92" xr:uid="{00000000-0005-0000-0000-00005B000000}"/>
    <cellStyle name="‡_BOOK1_Rep-3323c(0901)_Sanga MIS Targets - Aug 2009-4 fleet" xfId="93" xr:uid="{00000000-0005-0000-0000-00005C000000}"/>
    <cellStyle name="‡_DailyPerformance-0409 ( 5 fleets)" xfId="94" xr:uid="{00000000-0005-0000-0000-00005D000000}"/>
    <cellStyle name="‡_DailyPerformance-0509" xfId="95" xr:uid="{00000000-0005-0000-0000-00005E000000}"/>
    <cellStyle name="‡_DailyPerformance-0609" xfId="96" xr:uid="{00000000-0005-0000-0000-00005F000000}"/>
    <cellStyle name="‡_DailyPerformance-0709" xfId="97" xr:uid="{00000000-0005-0000-0000-000060000000}"/>
    <cellStyle name="‡_DailyPerformance-0709-rev" xfId="98" xr:uid="{00000000-0005-0000-0000-000061000000}"/>
    <cellStyle name="‡_DailyPerformance-0809" xfId="99" xr:uid="{00000000-0005-0000-0000-000062000000}"/>
    <cellStyle name="‡_DailyPerformance-0809R" xfId="100" xr:uid="{00000000-0005-0000-0000-000063000000}"/>
    <cellStyle name="‡_Sanga MIS Target Aug09 4 fleets" xfId="101" xr:uid="{00000000-0005-0000-0000-000064000000}"/>
    <cellStyle name="‡_Sanga MIS Target May'09 5 fleets R2" xfId="102" xr:uid="{00000000-0005-0000-0000-000065000000}"/>
    <cellStyle name="‡_Sanga MIS Targets - Aug 2009-4 fleet" xfId="103" xr:uid="{00000000-0005-0000-0000-000066000000}"/>
    <cellStyle name="‡_STA-DRP" xfId="104" xr:uid="{00000000-0005-0000-0000-000067000000}"/>
    <cellStyle name="‡_STA-DRP_3667C Sanga PMR Mar 07 Rev2" xfId="105" xr:uid="{00000000-0005-0000-0000-000068000000}"/>
    <cellStyle name="‡_STA-DRP_3667C Sanga PMR Mar 07 Rev2_DailyPerformance-0409 ( 5 fleets)" xfId="106" xr:uid="{00000000-0005-0000-0000-000069000000}"/>
    <cellStyle name="‡_STA-DRP_3667C Sanga PMR Mar 07 Rev2_DailyPerformance-0509" xfId="107" xr:uid="{00000000-0005-0000-0000-00006A000000}"/>
    <cellStyle name="‡_STA-DRP_3667C Sanga PMR Mar 07 Rev2_DailyPerformance-0609" xfId="108" xr:uid="{00000000-0005-0000-0000-00006B000000}"/>
    <cellStyle name="‡_STA-DRP_3667C Sanga PMR Mar 07 Rev2_DailyPerformance-0709" xfId="109" xr:uid="{00000000-0005-0000-0000-00006C000000}"/>
    <cellStyle name="‡_STA-DRP_3667C Sanga PMR Mar 07 Rev2_DailyPerformance-0709-rev" xfId="110" xr:uid="{00000000-0005-0000-0000-00006D000000}"/>
    <cellStyle name="‡_STA-DRP_3667C Sanga PMR Mar 07 Rev2_DailyPerformance-0809" xfId="111" xr:uid="{00000000-0005-0000-0000-00006E000000}"/>
    <cellStyle name="‡_STA-DRP_3667C Sanga PMR Mar 07 Rev2_DailyPerformance-0809R" xfId="112" xr:uid="{00000000-0005-0000-0000-00006F000000}"/>
    <cellStyle name="‡_STA-DRP_3667C Sanga PMR Mar 07 Rev2_Sanga MIS Target Aug09 4 fleets" xfId="113" xr:uid="{00000000-0005-0000-0000-000070000000}"/>
    <cellStyle name="‡_STA-DRP_3667C Sanga PMR Mar 07 Rev2_Sanga MIS Target May'09 5 fleets R2" xfId="114" xr:uid="{00000000-0005-0000-0000-000071000000}"/>
    <cellStyle name="‡_STA-DRP_3667C Sanga PMR Mar 07 Rev2_Sanga MIS Targets - Aug 2009-4 fleet" xfId="115" xr:uid="{00000000-0005-0000-0000-000072000000}"/>
    <cellStyle name="‡_STA-DRP_3667C Sanga PMR May 07 Rev 1" xfId="116" xr:uid="{00000000-0005-0000-0000-000073000000}"/>
    <cellStyle name="‡_STA-DRP_3667C Sanga PMR May 07 Rev 1_DailyPerformance-0409 ( 5 fleets)" xfId="117" xr:uid="{00000000-0005-0000-0000-000074000000}"/>
    <cellStyle name="‡_STA-DRP_3667C Sanga PMR May 07 Rev 1_DailyPerformance-0509" xfId="118" xr:uid="{00000000-0005-0000-0000-000075000000}"/>
    <cellStyle name="‡_STA-DRP_3667C Sanga PMR May 07 Rev 1_DailyPerformance-0609" xfId="119" xr:uid="{00000000-0005-0000-0000-000076000000}"/>
    <cellStyle name="‡_STA-DRP_3667C Sanga PMR May 07 Rev 1_DailyPerformance-0709" xfId="120" xr:uid="{00000000-0005-0000-0000-000077000000}"/>
    <cellStyle name="‡_STA-DRP_3667C Sanga PMR May 07 Rev 1_DailyPerformance-0709-rev" xfId="121" xr:uid="{00000000-0005-0000-0000-000078000000}"/>
    <cellStyle name="‡_STA-DRP_3667C Sanga PMR May 07 Rev 1_DailyPerformance-0809" xfId="122" xr:uid="{00000000-0005-0000-0000-000079000000}"/>
    <cellStyle name="‡_STA-DRP_3667C Sanga PMR May 07 Rev 1_DailyPerformance-0809R" xfId="123" xr:uid="{00000000-0005-0000-0000-00007A000000}"/>
    <cellStyle name="‡_STA-DRP_3667C Sanga PMR May 07 Rev 1_Sanga MIS Target Aug09 4 fleets" xfId="124" xr:uid="{00000000-0005-0000-0000-00007B000000}"/>
    <cellStyle name="‡_STA-DRP_3667C Sanga PMR May 07 Rev 1_Sanga MIS Target May'09 5 fleets R2" xfId="125" xr:uid="{00000000-0005-0000-0000-00007C000000}"/>
    <cellStyle name="‡_STA-DRP_3667C Sanga PMR May 07 Rev 1_Sanga MIS Targets - Aug 2009-4 fleet" xfId="126" xr:uid="{00000000-0005-0000-0000-00007D000000}"/>
    <cellStyle name="‡_STA-DRP_BOOK1" xfId="127" xr:uid="{00000000-0005-0000-0000-00007E000000}"/>
    <cellStyle name="‡_STA-DRP_BOOK1_3667C Sanga PMR Mar 07 Rev2" xfId="128" xr:uid="{00000000-0005-0000-0000-00007F000000}"/>
    <cellStyle name="‡_STA-DRP_BOOK1_3667C Sanga PMR May 07 Rev 1" xfId="129" xr:uid="{00000000-0005-0000-0000-000080000000}"/>
    <cellStyle name="‡_STA-DRP_BOOK1_Claim Summary" xfId="130" xr:uid="{00000000-0005-0000-0000-000081000000}"/>
    <cellStyle name="‡_STA-DRP_BOOK1_Claim Summary_3667C Sanga PMR Mar 07 Rev2" xfId="131" xr:uid="{00000000-0005-0000-0000-000082000000}"/>
    <cellStyle name="‡_STA-DRP_BOOK1_Claim Summary_3667C Sanga PMR Mar 07 Rev2_DailyPerformance-0409 ( 5 fleets)" xfId="132" xr:uid="{00000000-0005-0000-0000-000083000000}"/>
    <cellStyle name="‡_STA-DRP_BOOK1_Claim Summary_3667C Sanga PMR Mar 07 Rev2_DailyPerformance-0509" xfId="133" xr:uid="{00000000-0005-0000-0000-000084000000}"/>
    <cellStyle name="‡_STA-DRP_BOOK1_Claim Summary_3667C Sanga PMR Mar 07 Rev2_DailyPerformance-0609" xfId="134" xr:uid="{00000000-0005-0000-0000-000085000000}"/>
    <cellStyle name="‡_STA-DRP_BOOK1_Claim Summary_3667C Sanga PMR Mar 07 Rev2_DailyPerformance-0709" xfId="135" xr:uid="{00000000-0005-0000-0000-000086000000}"/>
    <cellStyle name="‡_STA-DRP_BOOK1_Claim Summary_3667C Sanga PMR Mar 07 Rev2_DailyPerformance-0709-rev" xfId="136" xr:uid="{00000000-0005-0000-0000-000087000000}"/>
    <cellStyle name="‡_STA-DRP_BOOK1_Claim Summary_3667C Sanga PMR Mar 07 Rev2_DailyPerformance-0809" xfId="137" xr:uid="{00000000-0005-0000-0000-000088000000}"/>
    <cellStyle name="‡_STA-DRP_BOOK1_Claim Summary_3667C Sanga PMR Mar 07 Rev2_DailyPerformance-0809R" xfId="138" xr:uid="{00000000-0005-0000-0000-000089000000}"/>
    <cellStyle name="‡_STA-DRP_BOOK1_Claim Summary_3667C Sanga PMR Mar 07 Rev2_Sanga MIS Target Aug09 4 fleets" xfId="139" xr:uid="{00000000-0005-0000-0000-00008A000000}"/>
    <cellStyle name="‡_STA-DRP_BOOK1_Claim Summary_3667C Sanga PMR Mar 07 Rev2_Sanga MIS Target May'09 5 fleets R2" xfId="140" xr:uid="{00000000-0005-0000-0000-00008B000000}"/>
    <cellStyle name="‡_STA-DRP_BOOK1_Claim Summary_3667C Sanga PMR Mar 07 Rev2_Sanga MIS Targets - Aug 2009-4 fleet" xfId="141" xr:uid="{00000000-0005-0000-0000-00008C000000}"/>
    <cellStyle name="‡_STA-DRP_BOOK1_Claim Summary_3667C Sanga PMR May 07 Rev 1" xfId="142" xr:uid="{00000000-0005-0000-0000-00008D000000}"/>
    <cellStyle name="‡_STA-DRP_BOOK1_Claim Summary_3667C Sanga PMR May 07 Rev 1_DailyPerformance-0409 ( 5 fleets)" xfId="143" xr:uid="{00000000-0005-0000-0000-00008E000000}"/>
    <cellStyle name="‡_STA-DRP_BOOK1_Claim Summary_3667C Sanga PMR May 07 Rev 1_DailyPerformance-0509" xfId="144" xr:uid="{00000000-0005-0000-0000-00008F000000}"/>
    <cellStyle name="‡_STA-DRP_BOOK1_Claim Summary_3667C Sanga PMR May 07 Rev 1_DailyPerformance-0609" xfId="145" xr:uid="{00000000-0005-0000-0000-000090000000}"/>
    <cellStyle name="‡_STA-DRP_BOOK1_Claim Summary_3667C Sanga PMR May 07 Rev 1_DailyPerformance-0709" xfId="146" xr:uid="{00000000-0005-0000-0000-000091000000}"/>
    <cellStyle name="‡_STA-DRP_BOOK1_Claim Summary_3667C Sanga PMR May 07 Rev 1_DailyPerformance-0709-rev" xfId="147" xr:uid="{00000000-0005-0000-0000-000092000000}"/>
    <cellStyle name="‡_STA-DRP_BOOK1_Claim Summary_3667C Sanga PMR May 07 Rev 1_DailyPerformance-0809" xfId="148" xr:uid="{00000000-0005-0000-0000-000093000000}"/>
    <cellStyle name="‡_STA-DRP_BOOK1_Claim Summary_3667C Sanga PMR May 07 Rev 1_DailyPerformance-0809R" xfId="149" xr:uid="{00000000-0005-0000-0000-000094000000}"/>
    <cellStyle name="‡_STA-DRP_BOOK1_Claim Summary_3667C Sanga PMR May 07 Rev 1_Sanga MIS Target Aug09 4 fleets" xfId="150" xr:uid="{00000000-0005-0000-0000-000095000000}"/>
    <cellStyle name="‡_STA-DRP_BOOK1_Claim Summary_3667C Sanga PMR May 07 Rev 1_Sanga MIS Target May'09 5 fleets R2" xfId="151" xr:uid="{00000000-0005-0000-0000-000096000000}"/>
    <cellStyle name="‡_STA-DRP_BOOK1_Claim Summary_3667C Sanga PMR May 07 Rev 1_Sanga MIS Targets - Aug 2009-4 fleet" xfId="152" xr:uid="{00000000-0005-0000-0000-000097000000}"/>
    <cellStyle name="‡_STA-DRP_BOOK1_Claim Summary_DailyPerformance-0409 ( 5 fleets)" xfId="153" xr:uid="{00000000-0005-0000-0000-000098000000}"/>
    <cellStyle name="‡_STA-DRP_BOOK1_Claim Summary_DailyPerformance-0509" xfId="154" xr:uid="{00000000-0005-0000-0000-000099000000}"/>
    <cellStyle name="‡_STA-DRP_BOOK1_Claim Summary_DailyPerformance-0609" xfId="155" xr:uid="{00000000-0005-0000-0000-00009A000000}"/>
    <cellStyle name="‡_STA-DRP_BOOK1_Claim Summary_DailyPerformance-0709" xfId="156" xr:uid="{00000000-0005-0000-0000-00009B000000}"/>
    <cellStyle name="‡_STA-DRP_BOOK1_Claim Summary_DailyPerformance-0709-rev" xfId="157" xr:uid="{00000000-0005-0000-0000-00009C000000}"/>
    <cellStyle name="‡_STA-DRP_BOOK1_Claim Summary_DailyPerformance-0809" xfId="158" xr:uid="{00000000-0005-0000-0000-00009D000000}"/>
    <cellStyle name="‡_STA-DRP_BOOK1_Claim Summary_DailyPerformance-0809R" xfId="159" xr:uid="{00000000-0005-0000-0000-00009E000000}"/>
    <cellStyle name="‡_STA-DRP_BOOK1_Claim Summary_Sanga MIS Target Aug09 4 fleets" xfId="160" xr:uid="{00000000-0005-0000-0000-00009F000000}"/>
    <cellStyle name="‡_STA-DRP_BOOK1_Claim Summary_Sanga MIS Target May'09 5 fleets R2" xfId="161" xr:uid="{00000000-0005-0000-0000-0000A0000000}"/>
    <cellStyle name="‡_STA-DRP_BOOK1_Claim Summary_Sanga MIS Targets - Aug 2009-4 fleet" xfId="162" xr:uid="{00000000-0005-0000-0000-0000A1000000}"/>
    <cellStyle name="‡_STA-DRP_BOOK1_Rep-3323c(0901)" xfId="163" xr:uid="{00000000-0005-0000-0000-0000A2000000}"/>
    <cellStyle name="‡_STA-DRP_BOOK1_Rep-3323c(0901)_3667C Sanga PMR Mar 07 Rev2" xfId="164" xr:uid="{00000000-0005-0000-0000-0000A3000000}"/>
    <cellStyle name="‡_STA-DRP_BOOK1_Rep-3323c(0901)_3667C Sanga PMR Mar 07 Rev2_DailyPerformance-0409 ( 5 fleets)" xfId="165" xr:uid="{00000000-0005-0000-0000-0000A4000000}"/>
    <cellStyle name="‡_STA-DRP_BOOK1_Rep-3323c(0901)_3667C Sanga PMR Mar 07 Rev2_DailyPerformance-0509" xfId="166" xr:uid="{00000000-0005-0000-0000-0000A5000000}"/>
    <cellStyle name="‡_STA-DRP_BOOK1_Rep-3323c(0901)_3667C Sanga PMR Mar 07 Rev2_DailyPerformance-0609" xfId="167" xr:uid="{00000000-0005-0000-0000-0000A6000000}"/>
    <cellStyle name="‡_STA-DRP_BOOK1_Rep-3323c(0901)_3667C Sanga PMR Mar 07 Rev2_DailyPerformance-0709" xfId="168" xr:uid="{00000000-0005-0000-0000-0000A7000000}"/>
    <cellStyle name="‡_STA-DRP_BOOK1_Rep-3323c(0901)_3667C Sanga PMR Mar 07 Rev2_DailyPerformance-0709-rev" xfId="169" xr:uid="{00000000-0005-0000-0000-0000A8000000}"/>
    <cellStyle name="‡_STA-DRP_BOOK1_Rep-3323c(0901)_3667C Sanga PMR Mar 07 Rev2_DailyPerformance-0809" xfId="170" xr:uid="{00000000-0005-0000-0000-0000A9000000}"/>
    <cellStyle name="‡_STA-DRP_BOOK1_Rep-3323c(0901)_3667C Sanga PMR Mar 07 Rev2_DailyPerformance-0809R" xfId="171" xr:uid="{00000000-0005-0000-0000-0000AA000000}"/>
    <cellStyle name="‡_STA-DRP_BOOK1_Rep-3323c(0901)_3667C Sanga PMR Mar 07 Rev2_Sanga MIS Target Aug09 4 fleets" xfId="172" xr:uid="{00000000-0005-0000-0000-0000AB000000}"/>
    <cellStyle name="‡_STA-DRP_BOOK1_Rep-3323c(0901)_3667C Sanga PMR Mar 07 Rev2_Sanga MIS Target May'09 5 fleets R2" xfId="173" xr:uid="{00000000-0005-0000-0000-0000AC000000}"/>
    <cellStyle name="‡_STA-DRP_BOOK1_Rep-3323c(0901)_3667C Sanga PMR Mar 07 Rev2_Sanga MIS Targets - Aug 2009-4 fleet" xfId="174" xr:uid="{00000000-0005-0000-0000-0000AD000000}"/>
    <cellStyle name="‡_STA-DRP_BOOK1_Rep-3323c(0901)_3667C Sanga PMR May 07 Rev 1" xfId="175" xr:uid="{00000000-0005-0000-0000-0000AE000000}"/>
    <cellStyle name="‡_STA-DRP_BOOK1_Rep-3323c(0901)_3667C Sanga PMR May 07 Rev 1_DailyPerformance-0409 ( 5 fleets)" xfId="176" xr:uid="{00000000-0005-0000-0000-0000AF000000}"/>
    <cellStyle name="‡_STA-DRP_BOOK1_Rep-3323c(0901)_3667C Sanga PMR May 07 Rev 1_DailyPerformance-0509" xfId="177" xr:uid="{00000000-0005-0000-0000-0000B0000000}"/>
    <cellStyle name="‡_STA-DRP_BOOK1_Rep-3323c(0901)_3667C Sanga PMR May 07 Rev 1_DailyPerformance-0609" xfId="178" xr:uid="{00000000-0005-0000-0000-0000B1000000}"/>
    <cellStyle name="‡_STA-DRP_BOOK1_Rep-3323c(0901)_3667C Sanga PMR May 07 Rev 1_DailyPerformance-0709" xfId="179" xr:uid="{00000000-0005-0000-0000-0000B2000000}"/>
    <cellStyle name="‡_STA-DRP_BOOK1_Rep-3323c(0901)_3667C Sanga PMR May 07 Rev 1_DailyPerformance-0709-rev" xfId="180" xr:uid="{00000000-0005-0000-0000-0000B3000000}"/>
    <cellStyle name="‡_STA-DRP_BOOK1_Rep-3323c(0901)_3667C Sanga PMR May 07 Rev 1_DailyPerformance-0809" xfId="181" xr:uid="{00000000-0005-0000-0000-0000B4000000}"/>
    <cellStyle name="‡_STA-DRP_BOOK1_Rep-3323c(0901)_3667C Sanga PMR May 07 Rev 1_DailyPerformance-0809R" xfId="182" xr:uid="{00000000-0005-0000-0000-0000B5000000}"/>
    <cellStyle name="‡_STA-DRP_BOOK1_Rep-3323c(0901)_3667C Sanga PMR May 07 Rev 1_Sanga MIS Target Aug09 4 fleets" xfId="183" xr:uid="{00000000-0005-0000-0000-0000B6000000}"/>
    <cellStyle name="‡_STA-DRP_BOOK1_Rep-3323c(0901)_3667C Sanga PMR May 07 Rev 1_Sanga MIS Target May'09 5 fleets R2" xfId="184" xr:uid="{00000000-0005-0000-0000-0000B7000000}"/>
    <cellStyle name="‡_STA-DRP_BOOK1_Rep-3323c(0901)_3667C Sanga PMR May 07 Rev 1_Sanga MIS Targets - Aug 2009-4 fleet" xfId="185" xr:uid="{00000000-0005-0000-0000-0000B8000000}"/>
    <cellStyle name="‡_STA-DRP_BOOK1_Rep-3323c(0901)_DailyPerformance-0409 ( 5 fleets)" xfId="186" xr:uid="{00000000-0005-0000-0000-0000B9000000}"/>
    <cellStyle name="‡_STA-DRP_BOOK1_Rep-3323c(0901)_DailyPerformance-0509" xfId="187" xr:uid="{00000000-0005-0000-0000-0000BA000000}"/>
    <cellStyle name="‡_STA-DRP_BOOK1_Rep-3323c(0901)_DailyPerformance-0609" xfId="188" xr:uid="{00000000-0005-0000-0000-0000BB000000}"/>
    <cellStyle name="‡_STA-DRP_BOOK1_Rep-3323c(0901)_DailyPerformance-0709" xfId="189" xr:uid="{00000000-0005-0000-0000-0000BC000000}"/>
    <cellStyle name="‡_STA-DRP_BOOK1_Rep-3323c(0901)_DailyPerformance-0709-rev" xfId="190" xr:uid="{00000000-0005-0000-0000-0000BD000000}"/>
    <cellStyle name="‡_STA-DRP_BOOK1_Rep-3323c(0901)_DailyPerformance-0809" xfId="191" xr:uid="{00000000-0005-0000-0000-0000BE000000}"/>
    <cellStyle name="‡_STA-DRP_BOOK1_Rep-3323c(0901)_DailyPerformance-0809R" xfId="192" xr:uid="{00000000-0005-0000-0000-0000BF000000}"/>
    <cellStyle name="‡_STA-DRP_BOOK1_Rep-3323c(0901)_Sanga MIS Target Aug09 4 fleets" xfId="193" xr:uid="{00000000-0005-0000-0000-0000C0000000}"/>
    <cellStyle name="‡_STA-DRP_BOOK1_Rep-3323c(0901)_Sanga MIS Target May'09 5 fleets R2" xfId="194" xr:uid="{00000000-0005-0000-0000-0000C1000000}"/>
    <cellStyle name="‡_STA-DRP_BOOK1_Rep-3323c(0901)_Sanga MIS Targets - Aug 2009-4 fleet" xfId="195" xr:uid="{00000000-0005-0000-0000-0000C2000000}"/>
    <cellStyle name="‡_STA-DRP_DailyPerformance-0409 ( 5 fleets)" xfId="196" xr:uid="{00000000-0005-0000-0000-0000C3000000}"/>
    <cellStyle name="‡_STA-DRP_DailyPerformance-0509" xfId="197" xr:uid="{00000000-0005-0000-0000-0000C4000000}"/>
    <cellStyle name="‡_STA-DRP_DailyPerformance-0609" xfId="198" xr:uid="{00000000-0005-0000-0000-0000C5000000}"/>
    <cellStyle name="‡_STA-DRP_DailyPerformance-0709" xfId="199" xr:uid="{00000000-0005-0000-0000-0000C6000000}"/>
    <cellStyle name="‡_STA-DRP_DailyPerformance-0709-rev" xfId="200" xr:uid="{00000000-0005-0000-0000-0000C7000000}"/>
    <cellStyle name="‡_STA-DRP_DailyPerformance-0809" xfId="201" xr:uid="{00000000-0005-0000-0000-0000C8000000}"/>
    <cellStyle name="‡_STA-DRP_DailyPerformance-0809R" xfId="202" xr:uid="{00000000-0005-0000-0000-0000C9000000}"/>
    <cellStyle name="‡_STA-DRP_Sanga MIS Target Aug09 4 fleets" xfId="203" xr:uid="{00000000-0005-0000-0000-0000CA000000}"/>
    <cellStyle name="‡_STA-DRP_Sanga MIS Target May'09 5 fleets R2" xfId="204" xr:uid="{00000000-0005-0000-0000-0000CB000000}"/>
    <cellStyle name="‡_STA-DRP_Sanga MIS Targets - Aug 2009-4 fleet" xfId="205" xr:uid="{00000000-0005-0000-0000-0000CC000000}"/>
    <cellStyle name="W_repair-duri" xfId="206" xr:uid="{00000000-0005-0000-0000-0000CD000000}"/>
    <cellStyle name="¹éºÐÀ²_±âÅ¸" xfId="207" xr:uid="{00000000-0005-0000-0000-0000CE000000}"/>
    <cellStyle name="20% - Accent1" xfId="208" builtinId="30" customBuiltin="1"/>
    <cellStyle name="20% - Accent1 2" xfId="209" xr:uid="{00000000-0005-0000-0000-0000D0000000}"/>
    <cellStyle name="20% - Accent1 2 2" xfId="210" xr:uid="{00000000-0005-0000-0000-0000D1000000}"/>
    <cellStyle name="20% - Accent1 2 3" xfId="211" xr:uid="{00000000-0005-0000-0000-0000D2000000}"/>
    <cellStyle name="20% - Accent1 2 4" xfId="212" xr:uid="{00000000-0005-0000-0000-0000D3000000}"/>
    <cellStyle name="20% - Accent1 2 5" xfId="213" xr:uid="{00000000-0005-0000-0000-0000D4000000}"/>
    <cellStyle name="20% - Accent1 2 6" xfId="214" xr:uid="{00000000-0005-0000-0000-0000D5000000}"/>
    <cellStyle name="20% - Accent1 3" xfId="215" xr:uid="{00000000-0005-0000-0000-0000D6000000}"/>
    <cellStyle name="20% - Accent1 3 2" xfId="216" xr:uid="{00000000-0005-0000-0000-0000D7000000}"/>
    <cellStyle name="20% - Accent1 4" xfId="217" xr:uid="{00000000-0005-0000-0000-0000D8000000}"/>
    <cellStyle name="20% - Accent1 4 2" xfId="218" xr:uid="{00000000-0005-0000-0000-0000D9000000}"/>
    <cellStyle name="20% - Accent2" xfId="219" builtinId="34" customBuiltin="1"/>
    <cellStyle name="20% - Accent2 2" xfId="220" xr:uid="{00000000-0005-0000-0000-0000DB000000}"/>
    <cellStyle name="20% - Accent2 2 2" xfId="221" xr:uid="{00000000-0005-0000-0000-0000DC000000}"/>
    <cellStyle name="20% - Accent2 2 3" xfId="222" xr:uid="{00000000-0005-0000-0000-0000DD000000}"/>
    <cellStyle name="20% - Accent2 2 4" xfId="223" xr:uid="{00000000-0005-0000-0000-0000DE000000}"/>
    <cellStyle name="20% - Accent2 2 5" xfId="224" xr:uid="{00000000-0005-0000-0000-0000DF000000}"/>
    <cellStyle name="20% - Accent2 2 6" xfId="225" xr:uid="{00000000-0005-0000-0000-0000E0000000}"/>
    <cellStyle name="20% - Accent2 3" xfId="226" xr:uid="{00000000-0005-0000-0000-0000E1000000}"/>
    <cellStyle name="20% - Accent2 3 2" xfId="227" xr:uid="{00000000-0005-0000-0000-0000E2000000}"/>
    <cellStyle name="20% - Accent2 4" xfId="228" xr:uid="{00000000-0005-0000-0000-0000E3000000}"/>
    <cellStyle name="20% - Accent2 4 2" xfId="229" xr:uid="{00000000-0005-0000-0000-0000E4000000}"/>
    <cellStyle name="20% - Accent3" xfId="230" builtinId="38" customBuiltin="1"/>
    <cellStyle name="20% - Accent3 2" xfId="231" xr:uid="{00000000-0005-0000-0000-0000E6000000}"/>
    <cellStyle name="20% - Accent3 2 2" xfId="232" xr:uid="{00000000-0005-0000-0000-0000E7000000}"/>
    <cellStyle name="20% - Accent3 2 3" xfId="233" xr:uid="{00000000-0005-0000-0000-0000E8000000}"/>
    <cellStyle name="20% - Accent3 2 4" xfId="234" xr:uid="{00000000-0005-0000-0000-0000E9000000}"/>
    <cellStyle name="20% - Accent3 2 5" xfId="235" xr:uid="{00000000-0005-0000-0000-0000EA000000}"/>
    <cellStyle name="20% - Accent3 2 6" xfId="236" xr:uid="{00000000-0005-0000-0000-0000EB000000}"/>
    <cellStyle name="20% - Accent3 3" xfId="237" xr:uid="{00000000-0005-0000-0000-0000EC000000}"/>
    <cellStyle name="20% - Accent3 3 2" xfId="238" xr:uid="{00000000-0005-0000-0000-0000ED000000}"/>
    <cellStyle name="20% - Accent3 4" xfId="239" xr:uid="{00000000-0005-0000-0000-0000EE000000}"/>
    <cellStyle name="20% - Accent3 4 2" xfId="240" xr:uid="{00000000-0005-0000-0000-0000EF000000}"/>
    <cellStyle name="20% - Accent4" xfId="241" builtinId="42" customBuiltin="1"/>
    <cellStyle name="20% - Accent4 2" xfId="242" xr:uid="{00000000-0005-0000-0000-0000F1000000}"/>
    <cellStyle name="20% - Accent4 2 2" xfId="243" xr:uid="{00000000-0005-0000-0000-0000F2000000}"/>
    <cellStyle name="20% - Accent4 2 3" xfId="244" xr:uid="{00000000-0005-0000-0000-0000F3000000}"/>
    <cellStyle name="20% - Accent4 2 4" xfId="245" xr:uid="{00000000-0005-0000-0000-0000F4000000}"/>
    <cellStyle name="20% - Accent4 2 5" xfId="246" xr:uid="{00000000-0005-0000-0000-0000F5000000}"/>
    <cellStyle name="20% - Accent4 2 6" xfId="247" xr:uid="{00000000-0005-0000-0000-0000F6000000}"/>
    <cellStyle name="20% - Accent4 3" xfId="248" xr:uid="{00000000-0005-0000-0000-0000F7000000}"/>
    <cellStyle name="20% - Accent4 3 2" xfId="249" xr:uid="{00000000-0005-0000-0000-0000F8000000}"/>
    <cellStyle name="20% - Accent4 4" xfId="250" xr:uid="{00000000-0005-0000-0000-0000F9000000}"/>
    <cellStyle name="20% - Accent4 4 2" xfId="251" xr:uid="{00000000-0005-0000-0000-0000FA000000}"/>
    <cellStyle name="20% - Accent5" xfId="252" builtinId="46" customBuiltin="1"/>
    <cellStyle name="20% - Accent5 2" xfId="253" xr:uid="{00000000-0005-0000-0000-0000FC000000}"/>
    <cellStyle name="20% - Accent5 2 2" xfId="254" xr:uid="{00000000-0005-0000-0000-0000FD000000}"/>
    <cellStyle name="20% - Accent5 2 3" xfId="255" xr:uid="{00000000-0005-0000-0000-0000FE000000}"/>
    <cellStyle name="20% - Accent5 2 4" xfId="256" xr:uid="{00000000-0005-0000-0000-0000FF000000}"/>
    <cellStyle name="20% - Accent5 2 5" xfId="257" xr:uid="{00000000-0005-0000-0000-000000010000}"/>
    <cellStyle name="20% - Accent5 2 6" xfId="258" xr:uid="{00000000-0005-0000-0000-000001010000}"/>
    <cellStyle name="20% - Accent5 3" xfId="259" xr:uid="{00000000-0005-0000-0000-000002010000}"/>
    <cellStyle name="20% - Accent5 3 2" xfId="260" xr:uid="{00000000-0005-0000-0000-000003010000}"/>
    <cellStyle name="20% - Accent5 4" xfId="261" xr:uid="{00000000-0005-0000-0000-000004010000}"/>
    <cellStyle name="20% - Accent5 4 2" xfId="262" xr:uid="{00000000-0005-0000-0000-000005010000}"/>
    <cellStyle name="20% - Accent6" xfId="263" builtinId="50" customBuiltin="1"/>
    <cellStyle name="20% - Accent6 2" xfId="264" xr:uid="{00000000-0005-0000-0000-000007010000}"/>
    <cellStyle name="20% - Accent6 2 2" xfId="265" xr:uid="{00000000-0005-0000-0000-000008010000}"/>
    <cellStyle name="20% - Accent6 2 3" xfId="266" xr:uid="{00000000-0005-0000-0000-000009010000}"/>
    <cellStyle name="20% - Accent6 2 4" xfId="267" xr:uid="{00000000-0005-0000-0000-00000A010000}"/>
    <cellStyle name="20% - Accent6 2 5" xfId="268" xr:uid="{00000000-0005-0000-0000-00000B010000}"/>
    <cellStyle name="20% - Accent6 2 6" xfId="269" xr:uid="{00000000-0005-0000-0000-00000C010000}"/>
    <cellStyle name="20% - Accent6 3" xfId="270" xr:uid="{00000000-0005-0000-0000-00000D010000}"/>
    <cellStyle name="20% - Accent6 3 2" xfId="271" xr:uid="{00000000-0005-0000-0000-00000E010000}"/>
    <cellStyle name="20% - Accent6 4" xfId="272" xr:uid="{00000000-0005-0000-0000-00000F010000}"/>
    <cellStyle name="20% - Accent6 4 2" xfId="273" xr:uid="{00000000-0005-0000-0000-000010010000}"/>
    <cellStyle name="20% - 강조색1" xfId="274" xr:uid="{00000000-0005-0000-0000-000011010000}"/>
    <cellStyle name="20% - 강조색2" xfId="275" xr:uid="{00000000-0005-0000-0000-000012010000}"/>
    <cellStyle name="20% - 강조색3" xfId="276" xr:uid="{00000000-0005-0000-0000-000013010000}"/>
    <cellStyle name="20% - 강조색4" xfId="277" xr:uid="{00000000-0005-0000-0000-000014010000}"/>
    <cellStyle name="20% - 강조색5" xfId="278" xr:uid="{00000000-0005-0000-0000-000015010000}"/>
    <cellStyle name="20% - 강조색6" xfId="279" xr:uid="{00000000-0005-0000-0000-000016010000}"/>
    <cellStyle name="40% - Accent1" xfId="280" builtinId="31" customBuiltin="1"/>
    <cellStyle name="40% - Accent1 2" xfId="281" xr:uid="{00000000-0005-0000-0000-000018010000}"/>
    <cellStyle name="40% - Accent1 2 2" xfId="282" xr:uid="{00000000-0005-0000-0000-000019010000}"/>
    <cellStyle name="40% - Accent1 2 3" xfId="283" xr:uid="{00000000-0005-0000-0000-00001A010000}"/>
    <cellStyle name="40% - Accent1 2 4" xfId="284" xr:uid="{00000000-0005-0000-0000-00001B010000}"/>
    <cellStyle name="40% - Accent1 2 5" xfId="285" xr:uid="{00000000-0005-0000-0000-00001C010000}"/>
    <cellStyle name="40% - Accent1 2 6" xfId="286" xr:uid="{00000000-0005-0000-0000-00001D010000}"/>
    <cellStyle name="40% - Accent1 3" xfId="287" xr:uid="{00000000-0005-0000-0000-00001E010000}"/>
    <cellStyle name="40% - Accent1 3 2" xfId="288" xr:uid="{00000000-0005-0000-0000-00001F010000}"/>
    <cellStyle name="40% - Accent1 4" xfId="289" xr:uid="{00000000-0005-0000-0000-000020010000}"/>
    <cellStyle name="40% - Accent1 4 2" xfId="290" xr:uid="{00000000-0005-0000-0000-000021010000}"/>
    <cellStyle name="40% - Accent2" xfId="291" builtinId="35" customBuiltin="1"/>
    <cellStyle name="40% - Accent2 2" xfId="292" xr:uid="{00000000-0005-0000-0000-000023010000}"/>
    <cellStyle name="40% - Accent2 2 2" xfId="293" xr:uid="{00000000-0005-0000-0000-000024010000}"/>
    <cellStyle name="40% - Accent2 2 3" xfId="294" xr:uid="{00000000-0005-0000-0000-000025010000}"/>
    <cellStyle name="40% - Accent2 2 4" xfId="295" xr:uid="{00000000-0005-0000-0000-000026010000}"/>
    <cellStyle name="40% - Accent2 2 5" xfId="296" xr:uid="{00000000-0005-0000-0000-000027010000}"/>
    <cellStyle name="40% - Accent2 2 6" xfId="297" xr:uid="{00000000-0005-0000-0000-000028010000}"/>
    <cellStyle name="40% - Accent2 3" xfId="298" xr:uid="{00000000-0005-0000-0000-000029010000}"/>
    <cellStyle name="40% - Accent2 3 2" xfId="299" xr:uid="{00000000-0005-0000-0000-00002A010000}"/>
    <cellStyle name="40% - Accent2 4" xfId="300" xr:uid="{00000000-0005-0000-0000-00002B010000}"/>
    <cellStyle name="40% - Accent2 4 2" xfId="301" xr:uid="{00000000-0005-0000-0000-00002C010000}"/>
    <cellStyle name="40% - Accent3" xfId="302" builtinId="39" customBuiltin="1"/>
    <cellStyle name="40% - Accent3 2" xfId="303" xr:uid="{00000000-0005-0000-0000-00002E010000}"/>
    <cellStyle name="40% - Accent3 2 2" xfId="304" xr:uid="{00000000-0005-0000-0000-00002F010000}"/>
    <cellStyle name="40% - Accent3 2 3" xfId="305" xr:uid="{00000000-0005-0000-0000-000030010000}"/>
    <cellStyle name="40% - Accent3 2 4" xfId="306" xr:uid="{00000000-0005-0000-0000-000031010000}"/>
    <cellStyle name="40% - Accent3 2 5" xfId="307" xr:uid="{00000000-0005-0000-0000-000032010000}"/>
    <cellStyle name="40% - Accent3 2 6" xfId="308" xr:uid="{00000000-0005-0000-0000-000033010000}"/>
    <cellStyle name="40% - Accent3 3" xfId="309" xr:uid="{00000000-0005-0000-0000-000034010000}"/>
    <cellStyle name="40% - Accent3 3 2" xfId="310" xr:uid="{00000000-0005-0000-0000-000035010000}"/>
    <cellStyle name="40% - Accent3 4" xfId="311" xr:uid="{00000000-0005-0000-0000-000036010000}"/>
    <cellStyle name="40% - Accent3 4 2" xfId="312" xr:uid="{00000000-0005-0000-0000-000037010000}"/>
    <cellStyle name="40% - Accent4" xfId="313" builtinId="43" customBuiltin="1"/>
    <cellStyle name="40% - Accent4 2" xfId="314" xr:uid="{00000000-0005-0000-0000-000039010000}"/>
    <cellStyle name="40% - Accent4 2 2" xfId="315" xr:uid="{00000000-0005-0000-0000-00003A010000}"/>
    <cellStyle name="40% - Accent4 2 3" xfId="316" xr:uid="{00000000-0005-0000-0000-00003B010000}"/>
    <cellStyle name="40% - Accent4 2 4" xfId="317" xr:uid="{00000000-0005-0000-0000-00003C010000}"/>
    <cellStyle name="40% - Accent4 2 5" xfId="318" xr:uid="{00000000-0005-0000-0000-00003D010000}"/>
    <cellStyle name="40% - Accent4 2 6" xfId="319" xr:uid="{00000000-0005-0000-0000-00003E010000}"/>
    <cellStyle name="40% - Accent4 3" xfId="320" xr:uid="{00000000-0005-0000-0000-00003F010000}"/>
    <cellStyle name="40% - Accent4 3 2" xfId="321" xr:uid="{00000000-0005-0000-0000-000040010000}"/>
    <cellStyle name="40% - Accent4 4" xfId="322" xr:uid="{00000000-0005-0000-0000-000041010000}"/>
    <cellStyle name="40% - Accent4 4 2" xfId="323" xr:uid="{00000000-0005-0000-0000-000042010000}"/>
    <cellStyle name="40% - Accent5" xfId="324" builtinId="47" customBuiltin="1"/>
    <cellStyle name="40% - Accent5 2" xfId="325" xr:uid="{00000000-0005-0000-0000-000044010000}"/>
    <cellStyle name="40% - Accent5 2 2" xfId="326" xr:uid="{00000000-0005-0000-0000-000045010000}"/>
    <cellStyle name="40% - Accent5 2 3" xfId="327" xr:uid="{00000000-0005-0000-0000-000046010000}"/>
    <cellStyle name="40% - Accent5 2 4" xfId="328" xr:uid="{00000000-0005-0000-0000-000047010000}"/>
    <cellStyle name="40% - Accent5 2 5" xfId="329" xr:uid="{00000000-0005-0000-0000-000048010000}"/>
    <cellStyle name="40% - Accent5 2 6" xfId="330" xr:uid="{00000000-0005-0000-0000-000049010000}"/>
    <cellStyle name="40% - Accent5 3" xfId="331" xr:uid="{00000000-0005-0000-0000-00004A010000}"/>
    <cellStyle name="40% - Accent5 3 2" xfId="332" xr:uid="{00000000-0005-0000-0000-00004B010000}"/>
    <cellStyle name="40% - Accent5 4" xfId="333" xr:uid="{00000000-0005-0000-0000-00004C010000}"/>
    <cellStyle name="40% - Accent5 4 2" xfId="334" xr:uid="{00000000-0005-0000-0000-00004D010000}"/>
    <cellStyle name="40% - Accent6" xfId="335" builtinId="51" customBuiltin="1"/>
    <cellStyle name="40% - Accent6 2" xfId="336" xr:uid="{00000000-0005-0000-0000-00004F010000}"/>
    <cellStyle name="40% - Accent6 2 2" xfId="337" xr:uid="{00000000-0005-0000-0000-000050010000}"/>
    <cellStyle name="40% - Accent6 2 3" xfId="338" xr:uid="{00000000-0005-0000-0000-000051010000}"/>
    <cellStyle name="40% - Accent6 2 4" xfId="339" xr:uid="{00000000-0005-0000-0000-000052010000}"/>
    <cellStyle name="40% - Accent6 2 5" xfId="340" xr:uid="{00000000-0005-0000-0000-000053010000}"/>
    <cellStyle name="40% - Accent6 2 6" xfId="341" xr:uid="{00000000-0005-0000-0000-000054010000}"/>
    <cellStyle name="40% - Accent6 3" xfId="342" xr:uid="{00000000-0005-0000-0000-000055010000}"/>
    <cellStyle name="40% - Accent6 3 2" xfId="343" xr:uid="{00000000-0005-0000-0000-000056010000}"/>
    <cellStyle name="40% - Accent6 4" xfId="344" xr:uid="{00000000-0005-0000-0000-000057010000}"/>
    <cellStyle name="40% - Accent6 4 2" xfId="345" xr:uid="{00000000-0005-0000-0000-000058010000}"/>
    <cellStyle name="40% - 강조색1" xfId="346" xr:uid="{00000000-0005-0000-0000-000059010000}"/>
    <cellStyle name="40% - 강조색2" xfId="347" xr:uid="{00000000-0005-0000-0000-00005A010000}"/>
    <cellStyle name="40% - 강조색3" xfId="348" xr:uid="{00000000-0005-0000-0000-00005B010000}"/>
    <cellStyle name="40% - 강조색4" xfId="349" xr:uid="{00000000-0005-0000-0000-00005C010000}"/>
    <cellStyle name="40% - 강조색5" xfId="350" xr:uid="{00000000-0005-0000-0000-00005D010000}"/>
    <cellStyle name="40% - 강조색6" xfId="351" xr:uid="{00000000-0005-0000-0000-00005E010000}"/>
    <cellStyle name="60% - Accent1" xfId="352" builtinId="32" customBuiltin="1"/>
    <cellStyle name="60% - Accent1 2" xfId="353" xr:uid="{00000000-0005-0000-0000-000060010000}"/>
    <cellStyle name="60% - Accent1 2 2" xfId="354" xr:uid="{00000000-0005-0000-0000-000061010000}"/>
    <cellStyle name="60% - Accent1 2 3" xfId="355" xr:uid="{00000000-0005-0000-0000-000062010000}"/>
    <cellStyle name="60% - Accent1 2 4" xfId="356" xr:uid="{00000000-0005-0000-0000-000063010000}"/>
    <cellStyle name="60% - Accent1 2 5" xfId="357" xr:uid="{00000000-0005-0000-0000-000064010000}"/>
    <cellStyle name="60% - Accent1 2 6" xfId="358" xr:uid="{00000000-0005-0000-0000-000065010000}"/>
    <cellStyle name="60% - Accent1 3" xfId="359" xr:uid="{00000000-0005-0000-0000-000066010000}"/>
    <cellStyle name="60% - Accent1 3 2" xfId="360" xr:uid="{00000000-0005-0000-0000-000067010000}"/>
    <cellStyle name="60% - Accent1 4" xfId="361" xr:uid="{00000000-0005-0000-0000-000068010000}"/>
    <cellStyle name="60% - Accent1 4 2" xfId="362" xr:uid="{00000000-0005-0000-0000-000069010000}"/>
    <cellStyle name="60% - Accent2" xfId="363" builtinId="36" customBuiltin="1"/>
    <cellStyle name="60% - Accent2 2" xfId="364" xr:uid="{00000000-0005-0000-0000-00006B010000}"/>
    <cellStyle name="60% - Accent2 2 2" xfId="365" xr:uid="{00000000-0005-0000-0000-00006C010000}"/>
    <cellStyle name="60% - Accent2 2 3" xfId="366" xr:uid="{00000000-0005-0000-0000-00006D010000}"/>
    <cellStyle name="60% - Accent2 2 4" xfId="367" xr:uid="{00000000-0005-0000-0000-00006E010000}"/>
    <cellStyle name="60% - Accent2 2 5" xfId="368" xr:uid="{00000000-0005-0000-0000-00006F010000}"/>
    <cellStyle name="60% - Accent2 2 6" xfId="369" xr:uid="{00000000-0005-0000-0000-000070010000}"/>
    <cellStyle name="60% - Accent2 3" xfId="370" xr:uid="{00000000-0005-0000-0000-000071010000}"/>
    <cellStyle name="60% - Accent2 3 2" xfId="371" xr:uid="{00000000-0005-0000-0000-000072010000}"/>
    <cellStyle name="60% - Accent2 4" xfId="372" xr:uid="{00000000-0005-0000-0000-000073010000}"/>
    <cellStyle name="60% - Accent2 4 2" xfId="373" xr:uid="{00000000-0005-0000-0000-000074010000}"/>
    <cellStyle name="60% - Accent3" xfId="374" builtinId="40" customBuiltin="1"/>
    <cellStyle name="60% - Accent3 2" xfId="375" xr:uid="{00000000-0005-0000-0000-000076010000}"/>
    <cellStyle name="60% - Accent3 2 2" xfId="376" xr:uid="{00000000-0005-0000-0000-000077010000}"/>
    <cellStyle name="60% - Accent3 2 3" xfId="377" xr:uid="{00000000-0005-0000-0000-000078010000}"/>
    <cellStyle name="60% - Accent3 2 4" xfId="378" xr:uid="{00000000-0005-0000-0000-000079010000}"/>
    <cellStyle name="60% - Accent3 2 5" xfId="379" xr:uid="{00000000-0005-0000-0000-00007A010000}"/>
    <cellStyle name="60% - Accent3 2 6" xfId="380" xr:uid="{00000000-0005-0000-0000-00007B010000}"/>
    <cellStyle name="60% - Accent3 3" xfId="381" xr:uid="{00000000-0005-0000-0000-00007C010000}"/>
    <cellStyle name="60% - Accent3 3 2" xfId="382" xr:uid="{00000000-0005-0000-0000-00007D010000}"/>
    <cellStyle name="60% - Accent3 4" xfId="383" xr:uid="{00000000-0005-0000-0000-00007E010000}"/>
    <cellStyle name="60% - Accent3 4 2" xfId="384" xr:uid="{00000000-0005-0000-0000-00007F010000}"/>
    <cellStyle name="60% - Accent4" xfId="385" builtinId="44" customBuiltin="1"/>
    <cellStyle name="60% - Accent4 2" xfId="386" xr:uid="{00000000-0005-0000-0000-000081010000}"/>
    <cellStyle name="60% - Accent4 2 2" xfId="387" xr:uid="{00000000-0005-0000-0000-000082010000}"/>
    <cellStyle name="60% - Accent4 2 3" xfId="388" xr:uid="{00000000-0005-0000-0000-000083010000}"/>
    <cellStyle name="60% - Accent4 2 4" xfId="389" xr:uid="{00000000-0005-0000-0000-000084010000}"/>
    <cellStyle name="60% - Accent4 2 5" xfId="390" xr:uid="{00000000-0005-0000-0000-000085010000}"/>
    <cellStyle name="60% - Accent4 2 6" xfId="391" xr:uid="{00000000-0005-0000-0000-000086010000}"/>
    <cellStyle name="60% - Accent4 3" xfId="392" xr:uid="{00000000-0005-0000-0000-000087010000}"/>
    <cellStyle name="60% - Accent4 3 2" xfId="393" xr:uid="{00000000-0005-0000-0000-000088010000}"/>
    <cellStyle name="60% - Accent4 4" xfId="394" xr:uid="{00000000-0005-0000-0000-000089010000}"/>
    <cellStyle name="60% - Accent4 4 2" xfId="395" xr:uid="{00000000-0005-0000-0000-00008A010000}"/>
    <cellStyle name="60% - Accent5" xfId="396" builtinId="48" customBuiltin="1"/>
    <cellStyle name="60% - Accent5 2" xfId="397" xr:uid="{00000000-0005-0000-0000-00008C010000}"/>
    <cellStyle name="60% - Accent5 2 2" xfId="398" xr:uid="{00000000-0005-0000-0000-00008D010000}"/>
    <cellStyle name="60% - Accent5 2 3" xfId="399" xr:uid="{00000000-0005-0000-0000-00008E010000}"/>
    <cellStyle name="60% - Accent5 2 4" xfId="400" xr:uid="{00000000-0005-0000-0000-00008F010000}"/>
    <cellStyle name="60% - Accent5 2 5" xfId="401" xr:uid="{00000000-0005-0000-0000-000090010000}"/>
    <cellStyle name="60% - Accent5 2 6" xfId="402" xr:uid="{00000000-0005-0000-0000-000091010000}"/>
    <cellStyle name="60% - Accent5 3" xfId="403" xr:uid="{00000000-0005-0000-0000-000092010000}"/>
    <cellStyle name="60% - Accent5 3 2" xfId="404" xr:uid="{00000000-0005-0000-0000-000093010000}"/>
    <cellStyle name="60% - Accent5 4" xfId="405" xr:uid="{00000000-0005-0000-0000-000094010000}"/>
    <cellStyle name="60% - Accent5 4 2" xfId="406" xr:uid="{00000000-0005-0000-0000-000095010000}"/>
    <cellStyle name="60% - Accent6" xfId="407" builtinId="52" customBuiltin="1"/>
    <cellStyle name="60% - Accent6 2" xfId="408" xr:uid="{00000000-0005-0000-0000-000097010000}"/>
    <cellStyle name="60% - Accent6 2 2" xfId="409" xr:uid="{00000000-0005-0000-0000-000098010000}"/>
    <cellStyle name="60% - Accent6 2 3" xfId="410" xr:uid="{00000000-0005-0000-0000-000099010000}"/>
    <cellStyle name="60% - Accent6 2 4" xfId="411" xr:uid="{00000000-0005-0000-0000-00009A010000}"/>
    <cellStyle name="60% - Accent6 2 5" xfId="412" xr:uid="{00000000-0005-0000-0000-00009B010000}"/>
    <cellStyle name="60% - Accent6 2 6" xfId="413" xr:uid="{00000000-0005-0000-0000-00009C010000}"/>
    <cellStyle name="60% - Accent6 3" xfId="414" xr:uid="{00000000-0005-0000-0000-00009D010000}"/>
    <cellStyle name="60% - Accent6 3 2" xfId="415" xr:uid="{00000000-0005-0000-0000-00009E010000}"/>
    <cellStyle name="60% - Accent6 4" xfId="416" xr:uid="{00000000-0005-0000-0000-00009F010000}"/>
    <cellStyle name="60% - Accent6 4 2" xfId="417" xr:uid="{00000000-0005-0000-0000-0000A0010000}"/>
    <cellStyle name="60% - 강조색1" xfId="418" xr:uid="{00000000-0005-0000-0000-0000A1010000}"/>
    <cellStyle name="60% - 강조색2" xfId="419" xr:uid="{00000000-0005-0000-0000-0000A2010000}"/>
    <cellStyle name="60% - 강조색3" xfId="420" xr:uid="{00000000-0005-0000-0000-0000A3010000}"/>
    <cellStyle name="60% - 강조색4" xfId="421" xr:uid="{00000000-0005-0000-0000-0000A4010000}"/>
    <cellStyle name="60% - 강조색5" xfId="422" xr:uid="{00000000-0005-0000-0000-0000A5010000}"/>
    <cellStyle name="60% - 강조색6" xfId="423" xr:uid="{00000000-0005-0000-0000-0000A6010000}"/>
    <cellStyle name="Accent1" xfId="424" builtinId="29" customBuiltin="1"/>
    <cellStyle name="Accent1 2" xfId="425" xr:uid="{00000000-0005-0000-0000-0000A8010000}"/>
    <cellStyle name="Accent1 2 2" xfId="426" xr:uid="{00000000-0005-0000-0000-0000A9010000}"/>
    <cellStyle name="Accent1 2 3" xfId="427" xr:uid="{00000000-0005-0000-0000-0000AA010000}"/>
    <cellStyle name="Accent1 2 4" xfId="428" xr:uid="{00000000-0005-0000-0000-0000AB010000}"/>
    <cellStyle name="Accent1 2 5" xfId="429" xr:uid="{00000000-0005-0000-0000-0000AC010000}"/>
    <cellStyle name="Accent1 2 6" xfId="430" xr:uid="{00000000-0005-0000-0000-0000AD010000}"/>
    <cellStyle name="Accent1 3" xfId="431" xr:uid="{00000000-0005-0000-0000-0000AE010000}"/>
    <cellStyle name="Accent1 3 2" xfId="432" xr:uid="{00000000-0005-0000-0000-0000AF010000}"/>
    <cellStyle name="Accent1 4" xfId="433" xr:uid="{00000000-0005-0000-0000-0000B0010000}"/>
    <cellStyle name="Accent1 4 2" xfId="434" xr:uid="{00000000-0005-0000-0000-0000B1010000}"/>
    <cellStyle name="Accent2" xfId="435" builtinId="33" customBuiltin="1"/>
    <cellStyle name="Accent2 2" xfId="436" xr:uid="{00000000-0005-0000-0000-0000B3010000}"/>
    <cellStyle name="Accent2 2 2" xfId="437" xr:uid="{00000000-0005-0000-0000-0000B4010000}"/>
    <cellStyle name="Accent2 2 3" xfId="438" xr:uid="{00000000-0005-0000-0000-0000B5010000}"/>
    <cellStyle name="Accent2 2 4" xfId="439" xr:uid="{00000000-0005-0000-0000-0000B6010000}"/>
    <cellStyle name="Accent2 2 5" xfId="440" xr:uid="{00000000-0005-0000-0000-0000B7010000}"/>
    <cellStyle name="Accent2 2 6" xfId="441" xr:uid="{00000000-0005-0000-0000-0000B8010000}"/>
    <cellStyle name="Accent2 3" xfId="442" xr:uid="{00000000-0005-0000-0000-0000B9010000}"/>
    <cellStyle name="Accent2 3 2" xfId="443" xr:uid="{00000000-0005-0000-0000-0000BA010000}"/>
    <cellStyle name="Accent2 4" xfId="444" xr:uid="{00000000-0005-0000-0000-0000BB010000}"/>
    <cellStyle name="Accent2 4 2" xfId="445" xr:uid="{00000000-0005-0000-0000-0000BC010000}"/>
    <cellStyle name="Accent3" xfId="446" builtinId="37" customBuiltin="1"/>
    <cellStyle name="Accent3 2" xfId="447" xr:uid="{00000000-0005-0000-0000-0000BE010000}"/>
    <cellStyle name="Accent3 2 2" xfId="448" xr:uid="{00000000-0005-0000-0000-0000BF010000}"/>
    <cellStyle name="Accent3 2 3" xfId="449" xr:uid="{00000000-0005-0000-0000-0000C0010000}"/>
    <cellStyle name="Accent3 2 4" xfId="450" xr:uid="{00000000-0005-0000-0000-0000C1010000}"/>
    <cellStyle name="Accent3 2 5" xfId="451" xr:uid="{00000000-0005-0000-0000-0000C2010000}"/>
    <cellStyle name="Accent3 2 6" xfId="452" xr:uid="{00000000-0005-0000-0000-0000C3010000}"/>
    <cellStyle name="Accent3 3" xfId="453" xr:uid="{00000000-0005-0000-0000-0000C4010000}"/>
    <cellStyle name="Accent3 3 2" xfId="454" xr:uid="{00000000-0005-0000-0000-0000C5010000}"/>
    <cellStyle name="Accent3 4" xfId="455" xr:uid="{00000000-0005-0000-0000-0000C6010000}"/>
    <cellStyle name="Accent3 4 2" xfId="456" xr:uid="{00000000-0005-0000-0000-0000C7010000}"/>
    <cellStyle name="Accent4" xfId="457" builtinId="41" customBuiltin="1"/>
    <cellStyle name="Accent4 2" xfId="458" xr:uid="{00000000-0005-0000-0000-0000C9010000}"/>
    <cellStyle name="Accent4 2 2" xfId="459" xr:uid="{00000000-0005-0000-0000-0000CA010000}"/>
    <cellStyle name="Accent4 2 3" xfId="460" xr:uid="{00000000-0005-0000-0000-0000CB010000}"/>
    <cellStyle name="Accent4 2 4" xfId="461" xr:uid="{00000000-0005-0000-0000-0000CC010000}"/>
    <cellStyle name="Accent4 2 5" xfId="462" xr:uid="{00000000-0005-0000-0000-0000CD010000}"/>
    <cellStyle name="Accent4 2 6" xfId="463" xr:uid="{00000000-0005-0000-0000-0000CE010000}"/>
    <cellStyle name="Accent4 3" xfId="464" xr:uid="{00000000-0005-0000-0000-0000CF010000}"/>
    <cellStyle name="Accent4 3 2" xfId="465" xr:uid="{00000000-0005-0000-0000-0000D0010000}"/>
    <cellStyle name="Accent4 4" xfId="466" xr:uid="{00000000-0005-0000-0000-0000D1010000}"/>
    <cellStyle name="Accent4 4 2" xfId="467" xr:uid="{00000000-0005-0000-0000-0000D2010000}"/>
    <cellStyle name="Accent5" xfId="468" builtinId="45" customBuiltin="1"/>
    <cellStyle name="Accent5 2" xfId="469" xr:uid="{00000000-0005-0000-0000-0000D4010000}"/>
    <cellStyle name="Accent5 2 2" xfId="470" xr:uid="{00000000-0005-0000-0000-0000D5010000}"/>
    <cellStyle name="Accent5 2 3" xfId="471" xr:uid="{00000000-0005-0000-0000-0000D6010000}"/>
    <cellStyle name="Accent5 2 4" xfId="472" xr:uid="{00000000-0005-0000-0000-0000D7010000}"/>
    <cellStyle name="Accent5 2 5" xfId="473" xr:uid="{00000000-0005-0000-0000-0000D8010000}"/>
    <cellStyle name="Accent5 2 6" xfId="474" xr:uid="{00000000-0005-0000-0000-0000D9010000}"/>
    <cellStyle name="Accent5 3" xfId="475" xr:uid="{00000000-0005-0000-0000-0000DA010000}"/>
    <cellStyle name="Accent5 3 2" xfId="476" xr:uid="{00000000-0005-0000-0000-0000DB010000}"/>
    <cellStyle name="Accent5 4" xfId="477" xr:uid="{00000000-0005-0000-0000-0000DC010000}"/>
    <cellStyle name="Accent5 4 2" xfId="478" xr:uid="{00000000-0005-0000-0000-0000DD010000}"/>
    <cellStyle name="Accent6" xfId="479" builtinId="49" customBuiltin="1"/>
    <cellStyle name="Accent6 2" xfId="480" xr:uid="{00000000-0005-0000-0000-0000DF010000}"/>
    <cellStyle name="Accent6 2 2" xfId="481" xr:uid="{00000000-0005-0000-0000-0000E0010000}"/>
    <cellStyle name="Accent6 2 3" xfId="482" xr:uid="{00000000-0005-0000-0000-0000E1010000}"/>
    <cellStyle name="Accent6 2 4" xfId="483" xr:uid="{00000000-0005-0000-0000-0000E2010000}"/>
    <cellStyle name="Accent6 2 5" xfId="484" xr:uid="{00000000-0005-0000-0000-0000E3010000}"/>
    <cellStyle name="Accent6 2 6" xfId="485" xr:uid="{00000000-0005-0000-0000-0000E4010000}"/>
    <cellStyle name="Accent6 3" xfId="486" xr:uid="{00000000-0005-0000-0000-0000E5010000}"/>
    <cellStyle name="Accent6 3 2" xfId="487" xr:uid="{00000000-0005-0000-0000-0000E6010000}"/>
    <cellStyle name="Accent6 4" xfId="488" xr:uid="{00000000-0005-0000-0000-0000E7010000}"/>
    <cellStyle name="Accent6 4 2" xfId="489" xr:uid="{00000000-0005-0000-0000-0000E8010000}"/>
    <cellStyle name="ÅëÈ­ [0]_±âÅ¸" xfId="490" xr:uid="{00000000-0005-0000-0000-0000E9010000}"/>
    <cellStyle name="ÅëÈ­_±âÅ¸" xfId="491" xr:uid="{00000000-0005-0000-0000-0000EA010000}"/>
    <cellStyle name="ALFA" xfId="492" xr:uid="{00000000-0005-0000-0000-0000EB010000}"/>
    <cellStyle name="ÄÞ¸¶ [0]_±âÅ¸" xfId="493" xr:uid="{00000000-0005-0000-0000-0000EC010000}"/>
    <cellStyle name="ÄÞ¸¶_±âÅ¸" xfId="494" xr:uid="{00000000-0005-0000-0000-0000ED010000}"/>
    <cellStyle name="Bad" xfId="495" builtinId="27" customBuiltin="1"/>
    <cellStyle name="Bad 2" xfId="496" xr:uid="{00000000-0005-0000-0000-0000EF010000}"/>
    <cellStyle name="Bad 2 2" xfId="497" xr:uid="{00000000-0005-0000-0000-0000F0010000}"/>
    <cellStyle name="Bad 2 3" xfId="498" xr:uid="{00000000-0005-0000-0000-0000F1010000}"/>
    <cellStyle name="Bad 2 4" xfId="499" xr:uid="{00000000-0005-0000-0000-0000F2010000}"/>
    <cellStyle name="Bad 2 5" xfId="500" xr:uid="{00000000-0005-0000-0000-0000F3010000}"/>
    <cellStyle name="Bad 2 6" xfId="501" xr:uid="{00000000-0005-0000-0000-0000F4010000}"/>
    <cellStyle name="Bad 3" xfId="502" xr:uid="{00000000-0005-0000-0000-0000F5010000}"/>
    <cellStyle name="Bad 3 2" xfId="503" xr:uid="{00000000-0005-0000-0000-0000F6010000}"/>
    <cellStyle name="Bad 4" xfId="504" xr:uid="{00000000-0005-0000-0000-0000F7010000}"/>
    <cellStyle name="Bad 4 2" xfId="505" xr:uid="{00000000-0005-0000-0000-0000F8010000}"/>
    <cellStyle name="Ç¥ÁØ_¿¬°£´©°è¿¹»ó" xfId="506" xr:uid="{00000000-0005-0000-0000-0000F9010000}"/>
    <cellStyle name="Calc Currency (0)" xfId="507" xr:uid="{00000000-0005-0000-0000-0000FA010000}"/>
    <cellStyle name="Calc Currency (0) 2" xfId="508" xr:uid="{00000000-0005-0000-0000-0000FB010000}"/>
    <cellStyle name="Calc Currency (0) 2 2" xfId="509" xr:uid="{00000000-0005-0000-0000-0000FC010000}"/>
    <cellStyle name="Calc Currency (0) 3" xfId="510" xr:uid="{00000000-0005-0000-0000-0000FD010000}"/>
    <cellStyle name="Calc Currency (0) 4" xfId="511" xr:uid="{00000000-0005-0000-0000-0000FE010000}"/>
    <cellStyle name="Calc Currency (0) 5" xfId="512" xr:uid="{00000000-0005-0000-0000-0000FF010000}"/>
    <cellStyle name="Calc Currency (0)_Equipment" xfId="513" xr:uid="{00000000-0005-0000-0000-000000020000}"/>
    <cellStyle name="Calc Currency (2)" xfId="514" xr:uid="{00000000-0005-0000-0000-000001020000}"/>
    <cellStyle name="Calc Currency (2) 2" xfId="515" xr:uid="{00000000-0005-0000-0000-000002020000}"/>
    <cellStyle name="Calc Currency (2)_Equipment" xfId="516" xr:uid="{00000000-0005-0000-0000-000003020000}"/>
    <cellStyle name="Calc Percent (0)" xfId="517" xr:uid="{00000000-0005-0000-0000-000004020000}"/>
    <cellStyle name="Calc Percent (0) 2" xfId="518" xr:uid="{00000000-0005-0000-0000-000005020000}"/>
    <cellStyle name="Calc Percent (0)_Equipment" xfId="519" xr:uid="{00000000-0005-0000-0000-000006020000}"/>
    <cellStyle name="Calc Percent (1)" xfId="520" xr:uid="{00000000-0005-0000-0000-000007020000}"/>
    <cellStyle name="Calc Percent (1) 2" xfId="521" xr:uid="{00000000-0005-0000-0000-000008020000}"/>
    <cellStyle name="Calc Percent (1) 3" xfId="522" xr:uid="{00000000-0005-0000-0000-000009020000}"/>
    <cellStyle name="Calc Percent (1) 4" xfId="523" xr:uid="{00000000-0005-0000-0000-00000A020000}"/>
    <cellStyle name="Calc Percent (1)_Equipment" xfId="524" xr:uid="{00000000-0005-0000-0000-00000B020000}"/>
    <cellStyle name="Calc Percent (2)" xfId="525" xr:uid="{00000000-0005-0000-0000-00000C020000}"/>
    <cellStyle name="Calc Percent (2) 2" xfId="526" xr:uid="{00000000-0005-0000-0000-00000D020000}"/>
    <cellStyle name="Calc Percent (2)_Equipment" xfId="527" xr:uid="{00000000-0005-0000-0000-00000E020000}"/>
    <cellStyle name="Calc Units (0)" xfId="528" xr:uid="{00000000-0005-0000-0000-00000F020000}"/>
    <cellStyle name="Calc Units (0) 2" xfId="529" xr:uid="{00000000-0005-0000-0000-000010020000}"/>
    <cellStyle name="Calc Units (0)_Equipment" xfId="530" xr:uid="{00000000-0005-0000-0000-000011020000}"/>
    <cellStyle name="Calc Units (1)" xfId="531" xr:uid="{00000000-0005-0000-0000-000012020000}"/>
    <cellStyle name="Calc Units (1) 2" xfId="532" xr:uid="{00000000-0005-0000-0000-000013020000}"/>
    <cellStyle name="Calc Units (1)_Equipment" xfId="533" xr:uid="{00000000-0005-0000-0000-000014020000}"/>
    <cellStyle name="Calc Units (2)" xfId="534" xr:uid="{00000000-0005-0000-0000-000015020000}"/>
    <cellStyle name="Calc Units (2) 2" xfId="535" xr:uid="{00000000-0005-0000-0000-000016020000}"/>
    <cellStyle name="Calc Units (2)_Equipment" xfId="536" xr:uid="{00000000-0005-0000-0000-000017020000}"/>
    <cellStyle name="Calculation" xfId="537" builtinId="22" customBuiltin="1"/>
    <cellStyle name="Calculation 2" xfId="538" xr:uid="{00000000-0005-0000-0000-000019020000}"/>
    <cellStyle name="Calculation 2 2" xfId="539" xr:uid="{00000000-0005-0000-0000-00001A020000}"/>
    <cellStyle name="Calculation 2 3" xfId="540" xr:uid="{00000000-0005-0000-0000-00001B020000}"/>
    <cellStyle name="Calculation 2 4" xfId="541" xr:uid="{00000000-0005-0000-0000-00001C020000}"/>
    <cellStyle name="Calculation 2 5" xfId="542" xr:uid="{00000000-0005-0000-0000-00001D020000}"/>
    <cellStyle name="Calculation 2 6" xfId="543" xr:uid="{00000000-0005-0000-0000-00001E020000}"/>
    <cellStyle name="Calculation 2_Buma Equipment List update" xfId="544" xr:uid="{00000000-0005-0000-0000-00001F020000}"/>
    <cellStyle name="Calculation 3" xfId="545" xr:uid="{00000000-0005-0000-0000-000020020000}"/>
    <cellStyle name="Calculation 3 2" xfId="546" xr:uid="{00000000-0005-0000-0000-000021020000}"/>
    <cellStyle name="Calculation 3_Buma Equipment List update" xfId="547" xr:uid="{00000000-0005-0000-0000-000022020000}"/>
    <cellStyle name="Calculation 4" xfId="548" xr:uid="{00000000-0005-0000-0000-000023020000}"/>
    <cellStyle name="Calculation 4 2" xfId="549" xr:uid="{00000000-0005-0000-0000-000024020000}"/>
    <cellStyle name="Calculation 4_Buma Equipment List update" xfId="550" xr:uid="{00000000-0005-0000-0000-000025020000}"/>
    <cellStyle name="category" xfId="551" xr:uid="{00000000-0005-0000-0000-000026020000}"/>
    <cellStyle name="Check Cell" xfId="552" builtinId="23" customBuiltin="1"/>
    <cellStyle name="Check Cell 2" xfId="553" xr:uid="{00000000-0005-0000-0000-000028020000}"/>
    <cellStyle name="Check Cell 2 2" xfId="554" xr:uid="{00000000-0005-0000-0000-000029020000}"/>
    <cellStyle name="Check Cell 2 3" xfId="555" xr:uid="{00000000-0005-0000-0000-00002A020000}"/>
    <cellStyle name="Check Cell 2 4" xfId="556" xr:uid="{00000000-0005-0000-0000-00002B020000}"/>
    <cellStyle name="Check Cell 2 5" xfId="557" xr:uid="{00000000-0005-0000-0000-00002C020000}"/>
    <cellStyle name="Check Cell 2 6" xfId="558" xr:uid="{00000000-0005-0000-0000-00002D020000}"/>
    <cellStyle name="Check Cell 2_Buma Equipment List update" xfId="559" xr:uid="{00000000-0005-0000-0000-00002E020000}"/>
    <cellStyle name="Check Cell 3" xfId="560" xr:uid="{00000000-0005-0000-0000-00002F020000}"/>
    <cellStyle name="Check Cell 3 2" xfId="561" xr:uid="{00000000-0005-0000-0000-000030020000}"/>
    <cellStyle name="Check Cell 3_Buma Equipment List update" xfId="562" xr:uid="{00000000-0005-0000-0000-000031020000}"/>
    <cellStyle name="Check Cell 4" xfId="563" xr:uid="{00000000-0005-0000-0000-000032020000}"/>
    <cellStyle name="Check Cell 4 2" xfId="564" xr:uid="{00000000-0005-0000-0000-000033020000}"/>
    <cellStyle name="Check Cell 4_Buma Equipment List update" xfId="565" xr:uid="{00000000-0005-0000-0000-000034020000}"/>
    <cellStyle name="Comma" xfId="2056" builtinId="3"/>
    <cellStyle name="Comma  - Style1" xfId="2074" xr:uid="{00000000-0005-0000-0000-000036020000}"/>
    <cellStyle name="Comma [0] 10" xfId="566" xr:uid="{00000000-0005-0000-0000-000037020000}"/>
    <cellStyle name="Comma [0] 10 2" xfId="567" xr:uid="{00000000-0005-0000-0000-000038020000}"/>
    <cellStyle name="Comma [0] 11" xfId="2114" xr:uid="{1B3414E1-D53B-465F-BF44-26E1A019D2ED}"/>
    <cellStyle name="Comma [0] 13" xfId="568" xr:uid="{00000000-0005-0000-0000-000039020000}"/>
    <cellStyle name="Comma [0] 13 10" xfId="569" xr:uid="{00000000-0005-0000-0000-00003A020000}"/>
    <cellStyle name="Comma [0] 13 11" xfId="570" xr:uid="{00000000-0005-0000-0000-00003B020000}"/>
    <cellStyle name="Comma [0] 13 12" xfId="571" xr:uid="{00000000-0005-0000-0000-00003C020000}"/>
    <cellStyle name="Comma [0] 13 13" xfId="572" xr:uid="{00000000-0005-0000-0000-00003D020000}"/>
    <cellStyle name="Comma [0] 13 14" xfId="573" xr:uid="{00000000-0005-0000-0000-00003E020000}"/>
    <cellStyle name="Comma [0] 13 2" xfId="574" xr:uid="{00000000-0005-0000-0000-00003F020000}"/>
    <cellStyle name="Comma [0] 13 3" xfId="575" xr:uid="{00000000-0005-0000-0000-000040020000}"/>
    <cellStyle name="Comma [0] 13 4" xfId="576" xr:uid="{00000000-0005-0000-0000-000041020000}"/>
    <cellStyle name="Comma [0] 13 5" xfId="577" xr:uid="{00000000-0005-0000-0000-000042020000}"/>
    <cellStyle name="Comma [0] 13 6" xfId="578" xr:uid="{00000000-0005-0000-0000-000043020000}"/>
    <cellStyle name="Comma [0] 13 7" xfId="579" xr:uid="{00000000-0005-0000-0000-000044020000}"/>
    <cellStyle name="Comma [0] 13 8" xfId="580" xr:uid="{00000000-0005-0000-0000-000045020000}"/>
    <cellStyle name="Comma [0] 13 9" xfId="581" xr:uid="{00000000-0005-0000-0000-000046020000}"/>
    <cellStyle name="Comma [0] 2" xfId="582" xr:uid="{00000000-0005-0000-0000-000047020000}"/>
    <cellStyle name="Comma [0] 2 10" xfId="583" xr:uid="{00000000-0005-0000-0000-000048020000}"/>
    <cellStyle name="Comma [0] 2 11" xfId="584" xr:uid="{00000000-0005-0000-0000-000049020000}"/>
    <cellStyle name="Comma [0] 2 12" xfId="585" xr:uid="{00000000-0005-0000-0000-00004A020000}"/>
    <cellStyle name="Comma [0] 2 13" xfId="586" xr:uid="{00000000-0005-0000-0000-00004B020000}"/>
    <cellStyle name="Comma [0] 2 14" xfId="587" xr:uid="{00000000-0005-0000-0000-00004C020000}"/>
    <cellStyle name="Comma [0] 2 15" xfId="588" xr:uid="{00000000-0005-0000-0000-00004D020000}"/>
    <cellStyle name="Comma [0] 2 16" xfId="589" xr:uid="{00000000-0005-0000-0000-00004E020000}"/>
    <cellStyle name="Comma [0] 2 17" xfId="590" xr:uid="{00000000-0005-0000-0000-00004F020000}"/>
    <cellStyle name="Comma [0] 2 18" xfId="591" xr:uid="{00000000-0005-0000-0000-000050020000}"/>
    <cellStyle name="Comma [0] 2 19" xfId="592" xr:uid="{00000000-0005-0000-0000-000051020000}"/>
    <cellStyle name="Comma [0] 2 2" xfId="593" xr:uid="{00000000-0005-0000-0000-000052020000}"/>
    <cellStyle name="Comma [0] 2 2 2" xfId="594" xr:uid="{00000000-0005-0000-0000-000053020000}"/>
    <cellStyle name="Comma [0] 2 2 3" xfId="595" xr:uid="{00000000-0005-0000-0000-000054020000}"/>
    <cellStyle name="Comma [0] 2 2 4" xfId="596" xr:uid="{00000000-0005-0000-0000-000055020000}"/>
    <cellStyle name="Comma [0] 2 2 5" xfId="597" xr:uid="{00000000-0005-0000-0000-000056020000}"/>
    <cellStyle name="Comma [0] 2 2 6" xfId="598" xr:uid="{00000000-0005-0000-0000-000057020000}"/>
    <cellStyle name="Comma [0] 2 2 7" xfId="599" xr:uid="{00000000-0005-0000-0000-000058020000}"/>
    <cellStyle name="Comma [0] 2 20" xfId="600" xr:uid="{00000000-0005-0000-0000-000059020000}"/>
    <cellStyle name="Comma [0] 2 21" xfId="601" xr:uid="{00000000-0005-0000-0000-00005A020000}"/>
    <cellStyle name="Comma [0] 2 22" xfId="602" xr:uid="{00000000-0005-0000-0000-00005B020000}"/>
    <cellStyle name="Comma [0] 2 23" xfId="603" xr:uid="{00000000-0005-0000-0000-00005C020000}"/>
    <cellStyle name="Comma [0] 2 24" xfId="604" xr:uid="{00000000-0005-0000-0000-00005D020000}"/>
    <cellStyle name="Comma [0] 2 25" xfId="605" xr:uid="{00000000-0005-0000-0000-00005E020000}"/>
    <cellStyle name="Comma [0] 2 26" xfId="606" xr:uid="{00000000-0005-0000-0000-00005F020000}"/>
    <cellStyle name="Comma [0] 2 27" xfId="607" xr:uid="{00000000-0005-0000-0000-000060020000}"/>
    <cellStyle name="Comma [0] 2 28" xfId="608" xr:uid="{00000000-0005-0000-0000-000061020000}"/>
    <cellStyle name="Comma [0] 2 29" xfId="609" xr:uid="{00000000-0005-0000-0000-000062020000}"/>
    <cellStyle name="Comma [0] 2 3" xfId="610" xr:uid="{00000000-0005-0000-0000-000063020000}"/>
    <cellStyle name="Comma [0] 2 30" xfId="611" xr:uid="{00000000-0005-0000-0000-000064020000}"/>
    <cellStyle name="Comma [0] 2 31" xfId="612" xr:uid="{00000000-0005-0000-0000-000065020000}"/>
    <cellStyle name="Comma [0] 2 32" xfId="613" xr:uid="{00000000-0005-0000-0000-000066020000}"/>
    <cellStyle name="Comma [0] 2 33" xfId="614" xr:uid="{00000000-0005-0000-0000-000067020000}"/>
    <cellStyle name="Comma [0] 2 34" xfId="615" xr:uid="{00000000-0005-0000-0000-000068020000}"/>
    <cellStyle name="Comma [0] 2 35" xfId="616" xr:uid="{00000000-0005-0000-0000-000069020000}"/>
    <cellStyle name="Comma [0] 2 36" xfId="617" xr:uid="{00000000-0005-0000-0000-00006A020000}"/>
    <cellStyle name="Comma [0] 2 37" xfId="618" xr:uid="{00000000-0005-0000-0000-00006B020000}"/>
    <cellStyle name="Comma [0] 2 38" xfId="2075" xr:uid="{00000000-0005-0000-0000-00006C020000}"/>
    <cellStyle name="Comma [0] 2 39" xfId="2100" xr:uid="{00000000-0005-0000-0000-00006D020000}"/>
    <cellStyle name="Comma [0] 2 4" xfId="619" xr:uid="{00000000-0005-0000-0000-00006E020000}"/>
    <cellStyle name="Comma [0] 2 40" xfId="2110" xr:uid="{15114946-EEE1-4977-BC6A-F5C86AC42599}"/>
    <cellStyle name="Comma [0] 2 5" xfId="620" xr:uid="{00000000-0005-0000-0000-00006F020000}"/>
    <cellStyle name="Comma [0] 2 6" xfId="621" xr:uid="{00000000-0005-0000-0000-000070020000}"/>
    <cellStyle name="Comma [0] 2 7" xfId="622" xr:uid="{00000000-0005-0000-0000-000071020000}"/>
    <cellStyle name="Comma [0] 2 8" xfId="623" xr:uid="{00000000-0005-0000-0000-000072020000}"/>
    <cellStyle name="Comma [0] 2 9" xfId="624" xr:uid="{00000000-0005-0000-0000-000073020000}"/>
    <cellStyle name="Comma [0] 2_08. Monthly Report_Aug_2011" xfId="625" xr:uid="{00000000-0005-0000-0000-000074020000}"/>
    <cellStyle name="Comma [0] 3" xfId="626" xr:uid="{00000000-0005-0000-0000-000075020000}"/>
    <cellStyle name="Comma [0] 3 10" xfId="627" xr:uid="{00000000-0005-0000-0000-000076020000}"/>
    <cellStyle name="Comma [0] 3 11" xfId="628" xr:uid="{00000000-0005-0000-0000-000077020000}"/>
    <cellStyle name="Comma [0] 3 12" xfId="629" xr:uid="{00000000-0005-0000-0000-000078020000}"/>
    <cellStyle name="Comma [0] 3 13" xfId="630" xr:uid="{00000000-0005-0000-0000-000079020000}"/>
    <cellStyle name="Comma [0] 3 14" xfId="631" xr:uid="{00000000-0005-0000-0000-00007A020000}"/>
    <cellStyle name="Comma [0] 3 15" xfId="632" xr:uid="{00000000-0005-0000-0000-00007B020000}"/>
    <cellStyle name="Comma [0] 3 16" xfId="633" xr:uid="{00000000-0005-0000-0000-00007C020000}"/>
    <cellStyle name="Comma [0] 3 17" xfId="634" xr:uid="{00000000-0005-0000-0000-00007D020000}"/>
    <cellStyle name="Comma [0] 3 18" xfId="635" xr:uid="{00000000-0005-0000-0000-00007E020000}"/>
    <cellStyle name="Comma [0] 3 19" xfId="636" xr:uid="{00000000-0005-0000-0000-00007F020000}"/>
    <cellStyle name="Comma [0] 3 2" xfId="637" xr:uid="{00000000-0005-0000-0000-000080020000}"/>
    <cellStyle name="Comma [0] 3 2 2" xfId="638" xr:uid="{00000000-0005-0000-0000-000081020000}"/>
    <cellStyle name="Comma [0] 3 2 3" xfId="639" xr:uid="{00000000-0005-0000-0000-000082020000}"/>
    <cellStyle name="Comma [0] 3 20" xfId="640" xr:uid="{00000000-0005-0000-0000-000083020000}"/>
    <cellStyle name="Comma [0] 3 21" xfId="641" xr:uid="{00000000-0005-0000-0000-000084020000}"/>
    <cellStyle name="Comma [0] 3 22" xfId="642" xr:uid="{00000000-0005-0000-0000-000085020000}"/>
    <cellStyle name="Comma [0] 3 23" xfId="643" xr:uid="{00000000-0005-0000-0000-000086020000}"/>
    <cellStyle name="Comma [0] 3 24" xfId="644" xr:uid="{00000000-0005-0000-0000-000087020000}"/>
    <cellStyle name="Comma [0] 3 25" xfId="645" xr:uid="{00000000-0005-0000-0000-000088020000}"/>
    <cellStyle name="Comma [0] 3 26" xfId="646" xr:uid="{00000000-0005-0000-0000-000089020000}"/>
    <cellStyle name="Comma [0] 3 27" xfId="647" xr:uid="{00000000-0005-0000-0000-00008A020000}"/>
    <cellStyle name="Comma [0] 3 28" xfId="648" xr:uid="{00000000-0005-0000-0000-00008B020000}"/>
    <cellStyle name="Comma [0] 3 29" xfId="649" xr:uid="{00000000-0005-0000-0000-00008C020000}"/>
    <cellStyle name="Comma [0] 3 3" xfId="650" xr:uid="{00000000-0005-0000-0000-00008D020000}"/>
    <cellStyle name="Comma [0] 3 30" xfId="651" xr:uid="{00000000-0005-0000-0000-00008E020000}"/>
    <cellStyle name="Comma [0] 3 31" xfId="652" xr:uid="{00000000-0005-0000-0000-00008F020000}"/>
    <cellStyle name="Comma [0] 3 32" xfId="653" xr:uid="{00000000-0005-0000-0000-000090020000}"/>
    <cellStyle name="Comma [0] 3 33" xfId="654" xr:uid="{00000000-0005-0000-0000-000091020000}"/>
    <cellStyle name="Comma [0] 3 34" xfId="655" xr:uid="{00000000-0005-0000-0000-000092020000}"/>
    <cellStyle name="Comma [0] 3 34 2" xfId="656" xr:uid="{00000000-0005-0000-0000-000093020000}"/>
    <cellStyle name="Comma [0] 3 35" xfId="657" xr:uid="{00000000-0005-0000-0000-000094020000}"/>
    <cellStyle name="Comma [0] 3 36" xfId="658" xr:uid="{00000000-0005-0000-0000-000095020000}"/>
    <cellStyle name="Comma [0] 3 37" xfId="659" xr:uid="{00000000-0005-0000-0000-000096020000}"/>
    <cellStyle name="Comma [0] 3 38" xfId="660" xr:uid="{00000000-0005-0000-0000-000097020000}"/>
    <cellStyle name="Comma [0] 3 38 2" xfId="661" xr:uid="{00000000-0005-0000-0000-000098020000}"/>
    <cellStyle name="Comma [0] 3 39" xfId="662" xr:uid="{00000000-0005-0000-0000-000099020000}"/>
    <cellStyle name="Comma [0] 3 4" xfId="663" xr:uid="{00000000-0005-0000-0000-00009A020000}"/>
    <cellStyle name="Comma [0] 3 40" xfId="664" xr:uid="{00000000-0005-0000-0000-00009B020000}"/>
    <cellStyle name="Comma [0] 3 41" xfId="665" xr:uid="{00000000-0005-0000-0000-00009C020000}"/>
    <cellStyle name="Comma [0] 3 42" xfId="666" xr:uid="{00000000-0005-0000-0000-00009D020000}"/>
    <cellStyle name="Comma [0] 3 43" xfId="667" xr:uid="{00000000-0005-0000-0000-00009E020000}"/>
    <cellStyle name="Comma [0] 3 44" xfId="668" xr:uid="{00000000-0005-0000-0000-00009F020000}"/>
    <cellStyle name="Comma [0] 3 45" xfId="669" xr:uid="{00000000-0005-0000-0000-0000A0020000}"/>
    <cellStyle name="Comma [0] 3 46" xfId="670" xr:uid="{00000000-0005-0000-0000-0000A1020000}"/>
    <cellStyle name="Comma [0] 3 47" xfId="671" xr:uid="{00000000-0005-0000-0000-0000A2020000}"/>
    <cellStyle name="Comma [0] 3 48" xfId="672" xr:uid="{00000000-0005-0000-0000-0000A3020000}"/>
    <cellStyle name="Comma [0] 3 49" xfId="673" xr:uid="{00000000-0005-0000-0000-0000A4020000}"/>
    <cellStyle name="Comma [0] 3 5" xfId="674" xr:uid="{00000000-0005-0000-0000-0000A5020000}"/>
    <cellStyle name="Comma [0] 3 50" xfId="675" xr:uid="{00000000-0005-0000-0000-0000A6020000}"/>
    <cellStyle name="Comma [0] 3 51" xfId="676" xr:uid="{00000000-0005-0000-0000-0000A7020000}"/>
    <cellStyle name="Comma [0] 3 52" xfId="677" xr:uid="{00000000-0005-0000-0000-0000A8020000}"/>
    <cellStyle name="Comma [0] 3 6" xfId="678" xr:uid="{00000000-0005-0000-0000-0000A9020000}"/>
    <cellStyle name="Comma [0] 3 7" xfId="679" xr:uid="{00000000-0005-0000-0000-0000AA020000}"/>
    <cellStyle name="Comma [0] 3 8" xfId="680" xr:uid="{00000000-0005-0000-0000-0000AB020000}"/>
    <cellStyle name="Comma [0] 3 9" xfId="681" xr:uid="{00000000-0005-0000-0000-0000AC020000}"/>
    <cellStyle name="Comma [0] 4" xfId="682" xr:uid="{00000000-0005-0000-0000-0000AD020000}"/>
    <cellStyle name="Comma [0] 5" xfId="683" xr:uid="{00000000-0005-0000-0000-0000AE020000}"/>
    <cellStyle name="Comma [0] 6" xfId="684" xr:uid="{00000000-0005-0000-0000-0000AF020000}"/>
    <cellStyle name="Comma [0] 7" xfId="685" xr:uid="{00000000-0005-0000-0000-0000B0020000}"/>
    <cellStyle name="Comma [0] 8" xfId="2064" xr:uid="{00000000-0005-0000-0000-0000B1020000}"/>
    <cellStyle name="Comma [0] 9" xfId="2094" xr:uid="{00000000-0005-0000-0000-0000B2020000}"/>
    <cellStyle name="Comma [00]" xfId="686" xr:uid="{00000000-0005-0000-0000-0000B3020000}"/>
    <cellStyle name="Comma [00] 2" xfId="687" xr:uid="{00000000-0005-0000-0000-0000B4020000}"/>
    <cellStyle name="Comma [00]_Equipment" xfId="688" xr:uid="{00000000-0005-0000-0000-0000B5020000}"/>
    <cellStyle name="Comma 10" xfId="689" xr:uid="{00000000-0005-0000-0000-0000B6020000}"/>
    <cellStyle name="Comma 10 2" xfId="690" xr:uid="{00000000-0005-0000-0000-0000B7020000}"/>
    <cellStyle name="Comma 11" xfId="691" xr:uid="{00000000-0005-0000-0000-0000B8020000}"/>
    <cellStyle name="Comma 11 10" xfId="692" xr:uid="{00000000-0005-0000-0000-0000B9020000}"/>
    <cellStyle name="Comma 11 11" xfId="693" xr:uid="{00000000-0005-0000-0000-0000BA020000}"/>
    <cellStyle name="Comma 11 12" xfId="694" xr:uid="{00000000-0005-0000-0000-0000BB020000}"/>
    <cellStyle name="Comma 11 13" xfId="695" xr:uid="{00000000-0005-0000-0000-0000BC020000}"/>
    <cellStyle name="Comma 11 14" xfId="696" xr:uid="{00000000-0005-0000-0000-0000BD020000}"/>
    <cellStyle name="Comma 11 2" xfId="697" xr:uid="{00000000-0005-0000-0000-0000BE020000}"/>
    <cellStyle name="Comma 11 3" xfId="698" xr:uid="{00000000-0005-0000-0000-0000BF020000}"/>
    <cellStyle name="Comma 11 3 2" xfId="699" xr:uid="{00000000-0005-0000-0000-0000C0020000}"/>
    <cellStyle name="Comma 11 4" xfId="700" xr:uid="{00000000-0005-0000-0000-0000C1020000}"/>
    <cellStyle name="Comma 11 5" xfId="701" xr:uid="{00000000-0005-0000-0000-0000C2020000}"/>
    <cellStyle name="Comma 11 6" xfId="702" xr:uid="{00000000-0005-0000-0000-0000C3020000}"/>
    <cellStyle name="Comma 11 7" xfId="703" xr:uid="{00000000-0005-0000-0000-0000C4020000}"/>
    <cellStyle name="Comma 11 8" xfId="704" xr:uid="{00000000-0005-0000-0000-0000C5020000}"/>
    <cellStyle name="Comma 11 9" xfId="705" xr:uid="{00000000-0005-0000-0000-0000C6020000}"/>
    <cellStyle name="Comma 12" xfId="706" xr:uid="{00000000-0005-0000-0000-0000C7020000}"/>
    <cellStyle name="Comma 12 10" xfId="707" xr:uid="{00000000-0005-0000-0000-0000C8020000}"/>
    <cellStyle name="Comma 12 11" xfId="708" xr:uid="{00000000-0005-0000-0000-0000C9020000}"/>
    <cellStyle name="Comma 12 12" xfId="709" xr:uid="{00000000-0005-0000-0000-0000CA020000}"/>
    <cellStyle name="Comma 12 13" xfId="710" xr:uid="{00000000-0005-0000-0000-0000CB020000}"/>
    <cellStyle name="Comma 12 14" xfId="711" xr:uid="{00000000-0005-0000-0000-0000CC020000}"/>
    <cellStyle name="Comma 12 2" xfId="712" xr:uid="{00000000-0005-0000-0000-0000CD020000}"/>
    <cellStyle name="Comma 12 3" xfId="713" xr:uid="{00000000-0005-0000-0000-0000CE020000}"/>
    <cellStyle name="Comma 12 4" xfId="714" xr:uid="{00000000-0005-0000-0000-0000CF020000}"/>
    <cellStyle name="Comma 12 4 2" xfId="715" xr:uid="{00000000-0005-0000-0000-0000D0020000}"/>
    <cellStyle name="Comma 12 5" xfId="716" xr:uid="{00000000-0005-0000-0000-0000D1020000}"/>
    <cellStyle name="Comma 12 6" xfId="717" xr:uid="{00000000-0005-0000-0000-0000D2020000}"/>
    <cellStyle name="Comma 12 7" xfId="718" xr:uid="{00000000-0005-0000-0000-0000D3020000}"/>
    <cellStyle name="Comma 12 8" xfId="719" xr:uid="{00000000-0005-0000-0000-0000D4020000}"/>
    <cellStyle name="Comma 12 9" xfId="720" xr:uid="{00000000-0005-0000-0000-0000D5020000}"/>
    <cellStyle name="Comma 13" xfId="2063" xr:uid="{00000000-0005-0000-0000-0000D6020000}"/>
    <cellStyle name="Comma 13 10" xfId="721" xr:uid="{00000000-0005-0000-0000-0000D7020000}"/>
    <cellStyle name="Comma 13 11" xfId="722" xr:uid="{00000000-0005-0000-0000-0000D8020000}"/>
    <cellStyle name="Comma 13 12" xfId="723" xr:uid="{00000000-0005-0000-0000-0000D9020000}"/>
    <cellStyle name="Comma 13 13" xfId="724" xr:uid="{00000000-0005-0000-0000-0000DA020000}"/>
    <cellStyle name="Comma 13 14" xfId="725" xr:uid="{00000000-0005-0000-0000-0000DB020000}"/>
    <cellStyle name="Comma 13 2" xfId="726" xr:uid="{00000000-0005-0000-0000-0000DC020000}"/>
    <cellStyle name="Comma 13 3" xfId="727" xr:uid="{00000000-0005-0000-0000-0000DD020000}"/>
    <cellStyle name="Comma 13 4" xfId="728" xr:uid="{00000000-0005-0000-0000-0000DE020000}"/>
    <cellStyle name="Comma 13 5" xfId="729" xr:uid="{00000000-0005-0000-0000-0000DF020000}"/>
    <cellStyle name="Comma 13 5 2" xfId="730" xr:uid="{00000000-0005-0000-0000-0000E0020000}"/>
    <cellStyle name="Comma 13 6" xfId="731" xr:uid="{00000000-0005-0000-0000-0000E1020000}"/>
    <cellStyle name="Comma 13 7" xfId="732" xr:uid="{00000000-0005-0000-0000-0000E2020000}"/>
    <cellStyle name="Comma 13 8" xfId="733" xr:uid="{00000000-0005-0000-0000-0000E3020000}"/>
    <cellStyle name="Comma 13 9" xfId="734" xr:uid="{00000000-0005-0000-0000-0000E4020000}"/>
    <cellStyle name="Comma 14" xfId="2093" xr:uid="{00000000-0005-0000-0000-0000E5020000}"/>
    <cellStyle name="Comma 15" xfId="2097" xr:uid="{00000000-0005-0000-0000-0000E6020000}"/>
    <cellStyle name="Comma 16" xfId="735" xr:uid="{00000000-0005-0000-0000-0000E7020000}"/>
    <cellStyle name="Comma 16 10" xfId="736" xr:uid="{00000000-0005-0000-0000-0000E8020000}"/>
    <cellStyle name="Comma 16 11" xfId="737" xr:uid="{00000000-0005-0000-0000-0000E9020000}"/>
    <cellStyle name="Comma 16 12" xfId="738" xr:uid="{00000000-0005-0000-0000-0000EA020000}"/>
    <cellStyle name="Comma 16 13" xfId="739" xr:uid="{00000000-0005-0000-0000-0000EB020000}"/>
    <cellStyle name="Comma 16 14" xfId="740" xr:uid="{00000000-0005-0000-0000-0000EC020000}"/>
    <cellStyle name="Comma 16 2" xfId="741" xr:uid="{00000000-0005-0000-0000-0000ED020000}"/>
    <cellStyle name="Comma 16 3" xfId="742" xr:uid="{00000000-0005-0000-0000-0000EE020000}"/>
    <cellStyle name="Comma 16 4" xfId="743" xr:uid="{00000000-0005-0000-0000-0000EF020000}"/>
    <cellStyle name="Comma 16 5" xfId="744" xr:uid="{00000000-0005-0000-0000-0000F0020000}"/>
    <cellStyle name="Comma 16 6" xfId="745" xr:uid="{00000000-0005-0000-0000-0000F1020000}"/>
    <cellStyle name="Comma 16 6 2" xfId="746" xr:uid="{00000000-0005-0000-0000-0000F2020000}"/>
    <cellStyle name="Comma 16 7" xfId="747" xr:uid="{00000000-0005-0000-0000-0000F3020000}"/>
    <cellStyle name="Comma 16 8" xfId="748" xr:uid="{00000000-0005-0000-0000-0000F4020000}"/>
    <cellStyle name="Comma 16 9" xfId="749" xr:uid="{00000000-0005-0000-0000-0000F5020000}"/>
    <cellStyle name="Comma 17" xfId="2105" xr:uid="{B3AA8F47-0603-46B7-8EB4-19ECB49F71CC}"/>
    <cellStyle name="Comma 17 10" xfId="750" xr:uid="{00000000-0005-0000-0000-0000F6020000}"/>
    <cellStyle name="Comma 17 11" xfId="751" xr:uid="{00000000-0005-0000-0000-0000F7020000}"/>
    <cellStyle name="Comma 17 12" xfId="752" xr:uid="{00000000-0005-0000-0000-0000F8020000}"/>
    <cellStyle name="Comma 17 13" xfId="753" xr:uid="{00000000-0005-0000-0000-0000F9020000}"/>
    <cellStyle name="Comma 17 14" xfId="754" xr:uid="{00000000-0005-0000-0000-0000FA020000}"/>
    <cellStyle name="Comma 17 2" xfId="755" xr:uid="{00000000-0005-0000-0000-0000FB020000}"/>
    <cellStyle name="Comma 17 3" xfId="756" xr:uid="{00000000-0005-0000-0000-0000FC020000}"/>
    <cellStyle name="Comma 17 4" xfId="757" xr:uid="{00000000-0005-0000-0000-0000FD020000}"/>
    <cellStyle name="Comma 17 5" xfId="758" xr:uid="{00000000-0005-0000-0000-0000FE020000}"/>
    <cellStyle name="Comma 17 6" xfId="759" xr:uid="{00000000-0005-0000-0000-0000FF020000}"/>
    <cellStyle name="Comma 17 6 2" xfId="760" xr:uid="{00000000-0005-0000-0000-000000030000}"/>
    <cellStyle name="Comma 17 7" xfId="761" xr:uid="{00000000-0005-0000-0000-000001030000}"/>
    <cellStyle name="Comma 17 8" xfId="762" xr:uid="{00000000-0005-0000-0000-000002030000}"/>
    <cellStyle name="Comma 17 9" xfId="763" xr:uid="{00000000-0005-0000-0000-000003030000}"/>
    <cellStyle name="Comma 18" xfId="2115" xr:uid="{EC37E5AC-8892-4417-A15C-BE352FFBD484}"/>
    <cellStyle name="Comma 18 10" xfId="764" xr:uid="{00000000-0005-0000-0000-000004030000}"/>
    <cellStyle name="Comma 18 11" xfId="765" xr:uid="{00000000-0005-0000-0000-000005030000}"/>
    <cellStyle name="Comma 18 12" xfId="766" xr:uid="{00000000-0005-0000-0000-000006030000}"/>
    <cellStyle name="Comma 18 13" xfId="767" xr:uid="{00000000-0005-0000-0000-000007030000}"/>
    <cellStyle name="Comma 18 14" xfId="768" xr:uid="{00000000-0005-0000-0000-000008030000}"/>
    <cellStyle name="Comma 18 2" xfId="769" xr:uid="{00000000-0005-0000-0000-000009030000}"/>
    <cellStyle name="Comma 18 3" xfId="770" xr:uid="{00000000-0005-0000-0000-00000A030000}"/>
    <cellStyle name="Comma 18 4" xfId="771" xr:uid="{00000000-0005-0000-0000-00000B030000}"/>
    <cellStyle name="Comma 18 5" xfId="772" xr:uid="{00000000-0005-0000-0000-00000C030000}"/>
    <cellStyle name="Comma 18 6" xfId="773" xr:uid="{00000000-0005-0000-0000-00000D030000}"/>
    <cellStyle name="Comma 18 6 2" xfId="774" xr:uid="{00000000-0005-0000-0000-00000E030000}"/>
    <cellStyle name="Comma 18 7" xfId="775" xr:uid="{00000000-0005-0000-0000-00000F030000}"/>
    <cellStyle name="Comma 18 8" xfId="776" xr:uid="{00000000-0005-0000-0000-000010030000}"/>
    <cellStyle name="Comma 18 9" xfId="777" xr:uid="{00000000-0005-0000-0000-000011030000}"/>
    <cellStyle name="Comma 19" xfId="2118" xr:uid="{F58CA0F9-B4BC-4774-9DB0-1FF8EB028A0B}"/>
    <cellStyle name="Comma 2" xfId="778" xr:uid="{00000000-0005-0000-0000-000012030000}"/>
    <cellStyle name="Comma 2 10" xfId="779" xr:uid="{00000000-0005-0000-0000-000013030000}"/>
    <cellStyle name="Comma 2 11" xfId="780" xr:uid="{00000000-0005-0000-0000-000014030000}"/>
    <cellStyle name="Comma 2 12" xfId="781" xr:uid="{00000000-0005-0000-0000-000015030000}"/>
    <cellStyle name="Comma 2 13" xfId="782" xr:uid="{00000000-0005-0000-0000-000016030000}"/>
    <cellStyle name="Comma 2 13 2" xfId="783" xr:uid="{00000000-0005-0000-0000-000017030000}"/>
    <cellStyle name="Comma 2 13 2 2" xfId="784" xr:uid="{00000000-0005-0000-0000-000018030000}"/>
    <cellStyle name="Comma 2 13 3" xfId="785" xr:uid="{00000000-0005-0000-0000-000019030000}"/>
    <cellStyle name="Comma 2 14" xfId="786" xr:uid="{00000000-0005-0000-0000-00001A030000}"/>
    <cellStyle name="Comma 2 14 2" xfId="787" xr:uid="{00000000-0005-0000-0000-00001B030000}"/>
    <cellStyle name="Comma 2 15" xfId="788" xr:uid="{00000000-0005-0000-0000-00001C030000}"/>
    <cellStyle name="Comma 2 16" xfId="789" xr:uid="{00000000-0005-0000-0000-00001D030000}"/>
    <cellStyle name="Comma 2 17" xfId="790" xr:uid="{00000000-0005-0000-0000-00001E030000}"/>
    <cellStyle name="Comma 2 18" xfId="791" xr:uid="{00000000-0005-0000-0000-00001F030000}"/>
    <cellStyle name="Comma 2 19" xfId="792" xr:uid="{00000000-0005-0000-0000-000020030000}"/>
    <cellStyle name="Comma 2 2" xfId="793" xr:uid="{00000000-0005-0000-0000-000021030000}"/>
    <cellStyle name="Comma 2 2 2" xfId="794" xr:uid="{00000000-0005-0000-0000-000022030000}"/>
    <cellStyle name="Comma 2 2 2 2" xfId="795" xr:uid="{00000000-0005-0000-0000-000023030000}"/>
    <cellStyle name="Comma 2 20" xfId="796" xr:uid="{00000000-0005-0000-0000-000024030000}"/>
    <cellStyle name="Comma 2 21" xfId="797" xr:uid="{00000000-0005-0000-0000-000025030000}"/>
    <cellStyle name="Comma 2 22" xfId="798" xr:uid="{00000000-0005-0000-0000-000026030000}"/>
    <cellStyle name="Comma 2 23" xfId="799" xr:uid="{00000000-0005-0000-0000-000027030000}"/>
    <cellStyle name="Comma 2 24" xfId="800" xr:uid="{00000000-0005-0000-0000-000028030000}"/>
    <cellStyle name="Comma 2 25" xfId="801" xr:uid="{00000000-0005-0000-0000-000029030000}"/>
    <cellStyle name="Comma 2 26" xfId="802" xr:uid="{00000000-0005-0000-0000-00002A030000}"/>
    <cellStyle name="Comma 2 27" xfId="803" xr:uid="{00000000-0005-0000-0000-00002B030000}"/>
    <cellStyle name="Comma 2 28" xfId="804" xr:uid="{00000000-0005-0000-0000-00002C030000}"/>
    <cellStyle name="Comma 2 29" xfId="805" xr:uid="{00000000-0005-0000-0000-00002D030000}"/>
    <cellStyle name="Comma 2 3" xfId="806" xr:uid="{00000000-0005-0000-0000-00002E030000}"/>
    <cellStyle name="Comma 2 30" xfId="807" xr:uid="{00000000-0005-0000-0000-00002F030000}"/>
    <cellStyle name="Comma 2 31" xfId="808" xr:uid="{00000000-0005-0000-0000-000030030000}"/>
    <cellStyle name="Comma 2 32" xfId="809" xr:uid="{00000000-0005-0000-0000-000031030000}"/>
    <cellStyle name="Comma 2 33" xfId="810" xr:uid="{00000000-0005-0000-0000-000032030000}"/>
    <cellStyle name="Comma 2 34" xfId="811" xr:uid="{00000000-0005-0000-0000-000033030000}"/>
    <cellStyle name="Comma 2 35" xfId="812" xr:uid="{00000000-0005-0000-0000-000034030000}"/>
    <cellStyle name="Comma 2 36" xfId="2107" xr:uid="{F263A47B-E93F-4DCD-B3AC-70FCAB445F3C}"/>
    <cellStyle name="Comma 2 4" xfId="813" xr:uid="{00000000-0005-0000-0000-000035030000}"/>
    <cellStyle name="Comma 2 41" xfId="2057" xr:uid="{00000000-0005-0000-0000-000036030000}"/>
    <cellStyle name="Comma 2 5" xfId="814" xr:uid="{00000000-0005-0000-0000-000037030000}"/>
    <cellStyle name="Comma 2 6" xfId="815" xr:uid="{00000000-0005-0000-0000-000038030000}"/>
    <cellStyle name="Comma 2 7" xfId="816" xr:uid="{00000000-0005-0000-0000-000039030000}"/>
    <cellStyle name="Comma 2 8" xfId="817" xr:uid="{00000000-0005-0000-0000-00003A030000}"/>
    <cellStyle name="Comma 2 9" xfId="818" xr:uid="{00000000-0005-0000-0000-00003B030000}"/>
    <cellStyle name="Comma 2_08. Monthly Report_Aug_2011" xfId="819" xr:uid="{00000000-0005-0000-0000-00003C030000}"/>
    <cellStyle name="Comma 21" xfId="820" xr:uid="{00000000-0005-0000-0000-00003D030000}"/>
    <cellStyle name="Comma 21 2" xfId="821" xr:uid="{00000000-0005-0000-0000-00003E030000}"/>
    <cellStyle name="Comma 21 3" xfId="822" xr:uid="{00000000-0005-0000-0000-00003F030000}"/>
    <cellStyle name="Comma 21 4" xfId="823" xr:uid="{00000000-0005-0000-0000-000040030000}"/>
    <cellStyle name="Comma 22" xfId="824" xr:uid="{00000000-0005-0000-0000-000041030000}"/>
    <cellStyle name="Comma 22 2" xfId="825" xr:uid="{00000000-0005-0000-0000-000042030000}"/>
    <cellStyle name="Comma 22 3" xfId="826" xr:uid="{00000000-0005-0000-0000-000043030000}"/>
    <cellStyle name="Comma 22 4" xfId="827" xr:uid="{00000000-0005-0000-0000-000044030000}"/>
    <cellStyle name="Comma 23 10" xfId="828" xr:uid="{00000000-0005-0000-0000-000045030000}"/>
    <cellStyle name="Comma 23 11" xfId="829" xr:uid="{00000000-0005-0000-0000-000046030000}"/>
    <cellStyle name="Comma 23 12" xfId="830" xr:uid="{00000000-0005-0000-0000-000047030000}"/>
    <cellStyle name="Comma 23 13" xfId="831" xr:uid="{00000000-0005-0000-0000-000048030000}"/>
    <cellStyle name="Comma 23 14" xfId="832" xr:uid="{00000000-0005-0000-0000-000049030000}"/>
    <cellStyle name="Comma 23 2" xfId="833" xr:uid="{00000000-0005-0000-0000-00004A030000}"/>
    <cellStyle name="Comma 23 3" xfId="834" xr:uid="{00000000-0005-0000-0000-00004B030000}"/>
    <cellStyle name="Comma 23 4" xfId="835" xr:uid="{00000000-0005-0000-0000-00004C030000}"/>
    <cellStyle name="Comma 23 5" xfId="836" xr:uid="{00000000-0005-0000-0000-00004D030000}"/>
    <cellStyle name="Comma 23 6" xfId="837" xr:uid="{00000000-0005-0000-0000-00004E030000}"/>
    <cellStyle name="Comma 23 7" xfId="838" xr:uid="{00000000-0005-0000-0000-00004F030000}"/>
    <cellStyle name="Comma 23 7 2" xfId="839" xr:uid="{00000000-0005-0000-0000-000050030000}"/>
    <cellStyle name="Comma 23 8" xfId="840" xr:uid="{00000000-0005-0000-0000-000051030000}"/>
    <cellStyle name="Comma 23 9" xfId="841" xr:uid="{00000000-0005-0000-0000-000052030000}"/>
    <cellStyle name="Comma 24 10" xfId="842" xr:uid="{00000000-0005-0000-0000-000053030000}"/>
    <cellStyle name="Comma 24 11" xfId="843" xr:uid="{00000000-0005-0000-0000-000054030000}"/>
    <cellStyle name="Comma 24 12" xfId="844" xr:uid="{00000000-0005-0000-0000-000055030000}"/>
    <cellStyle name="Comma 24 13" xfId="845" xr:uid="{00000000-0005-0000-0000-000056030000}"/>
    <cellStyle name="Comma 24 14" xfId="846" xr:uid="{00000000-0005-0000-0000-000057030000}"/>
    <cellStyle name="Comma 24 2" xfId="847" xr:uid="{00000000-0005-0000-0000-000058030000}"/>
    <cellStyle name="Comma 24 3" xfId="848" xr:uid="{00000000-0005-0000-0000-000059030000}"/>
    <cellStyle name="Comma 24 4" xfId="849" xr:uid="{00000000-0005-0000-0000-00005A030000}"/>
    <cellStyle name="Comma 24 5" xfId="850" xr:uid="{00000000-0005-0000-0000-00005B030000}"/>
    <cellStyle name="Comma 24 6" xfId="851" xr:uid="{00000000-0005-0000-0000-00005C030000}"/>
    <cellStyle name="Comma 24 7" xfId="852" xr:uid="{00000000-0005-0000-0000-00005D030000}"/>
    <cellStyle name="Comma 24 8" xfId="853" xr:uid="{00000000-0005-0000-0000-00005E030000}"/>
    <cellStyle name="Comma 24 8 2" xfId="854" xr:uid="{00000000-0005-0000-0000-00005F030000}"/>
    <cellStyle name="Comma 24 9" xfId="855" xr:uid="{00000000-0005-0000-0000-000060030000}"/>
    <cellStyle name="Comma 27" xfId="856" xr:uid="{00000000-0005-0000-0000-000061030000}"/>
    <cellStyle name="Comma 27 10" xfId="857" xr:uid="{00000000-0005-0000-0000-000062030000}"/>
    <cellStyle name="Comma 27 11" xfId="858" xr:uid="{00000000-0005-0000-0000-000063030000}"/>
    <cellStyle name="Comma 27 12" xfId="859" xr:uid="{00000000-0005-0000-0000-000064030000}"/>
    <cellStyle name="Comma 27 13" xfId="860" xr:uid="{00000000-0005-0000-0000-000065030000}"/>
    <cellStyle name="Comma 27 14" xfId="861" xr:uid="{00000000-0005-0000-0000-000066030000}"/>
    <cellStyle name="Comma 27 2" xfId="862" xr:uid="{00000000-0005-0000-0000-000067030000}"/>
    <cellStyle name="Comma 27 3" xfId="863" xr:uid="{00000000-0005-0000-0000-000068030000}"/>
    <cellStyle name="Comma 27 4" xfId="864" xr:uid="{00000000-0005-0000-0000-000069030000}"/>
    <cellStyle name="Comma 27 5" xfId="865" xr:uid="{00000000-0005-0000-0000-00006A030000}"/>
    <cellStyle name="Comma 27 6" xfId="866" xr:uid="{00000000-0005-0000-0000-00006B030000}"/>
    <cellStyle name="Comma 27 7" xfId="867" xr:uid="{00000000-0005-0000-0000-00006C030000}"/>
    <cellStyle name="Comma 27 8" xfId="868" xr:uid="{00000000-0005-0000-0000-00006D030000}"/>
    <cellStyle name="Comma 27 9" xfId="869" xr:uid="{00000000-0005-0000-0000-00006E030000}"/>
    <cellStyle name="Comma 29 10" xfId="870" xr:uid="{00000000-0005-0000-0000-00006F030000}"/>
    <cellStyle name="Comma 29 11" xfId="871" xr:uid="{00000000-0005-0000-0000-000070030000}"/>
    <cellStyle name="Comma 29 12" xfId="872" xr:uid="{00000000-0005-0000-0000-000071030000}"/>
    <cellStyle name="Comma 29 13" xfId="873" xr:uid="{00000000-0005-0000-0000-000072030000}"/>
    <cellStyle name="Comma 29 14" xfId="874" xr:uid="{00000000-0005-0000-0000-000073030000}"/>
    <cellStyle name="Comma 29 2" xfId="875" xr:uid="{00000000-0005-0000-0000-000074030000}"/>
    <cellStyle name="Comma 29 3" xfId="876" xr:uid="{00000000-0005-0000-0000-000075030000}"/>
    <cellStyle name="Comma 29 4" xfId="877" xr:uid="{00000000-0005-0000-0000-000076030000}"/>
    <cellStyle name="Comma 29 5" xfId="878" xr:uid="{00000000-0005-0000-0000-000077030000}"/>
    <cellStyle name="Comma 29 6" xfId="879" xr:uid="{00000000-0005-0000-0000-000078030000}"/>
    <cellStyle name="Comma 29 7" xfId="880" xr:uid="{00000000-0005-0000-0000-000079030000}"/>
    <cellStyle name="Comma 29 8" xfId="881" xr:uid="{00000000-0005-0000-0000-00007A030000}"/>
    <cellStyle name="Comma 29 9" xfId="882" xr:uid="{00000000-0005-0000-0000-00007B030000}"/>
    <cellStyle name="Comma 3" xfId="883" xr:uid="{00000000-0005-0000-0000-00007C030000}"/>
    <cellStyle name="Comma 3 10" xfId="884" xr:uid="{00000000-0005-0000-0000-00007D030000}"/>
    <cellStyle name="Comma 3 11" xfId="885" xr:uid="{00000000-0005-0000-0000-00007E030000}"/>
    <cellStyle name="Comma 3 12" xfId="886" xr:uid="{00000000-0005-0000-0000-00007F030000}"/>
    <cellStyle name="Comma 3 13" xfId="887" xr:uid="{00000000-0005-0000-0000-000080030000}"/>
    <cellStyle name="Comma 3 14" xfId="888" xr:uid="{00000000-0005-0000-0000-000081030000}"/>
    <cellStyle name="Comma 3 15" xfId="889" xr:uid="{00000000-0005-0000-0000-000082030000}"/>
    <cellStyle name="Comma 3 16" xfId="890" xr:uid="{00000000-0005-0000-0000-000083030000}"/>
    <cellStyle name="Comma 3 17" xfId="891" xr:uid="{00000000-0005-0000-0000-000084030000}"/>
    <cellStyle name="Comma 3 18" xfId="892" xr:uid="{00000000-0005-0000-0000-000085030000}"/>
    <cellStyle name="Comma 3 19" xfId="893" xr:uid="{00000000-0005-0000-0000-000086030000}"/>
    <cellStyle name="Comma 3 2" xfId="894" xr:uid="{00000000-0005-0000-0000-000087030000}"/>
    <cellStyle name="Comma 3 2 2" xfId="2062" xr:uid="{00000000-0005-0000-0000-000088030000}"/>
    <cellStyle name="Comma 3 20" xfId="895" xr:uid="{00000000-0005-0000-0000-000089030000}"/>
    <cellStyle name="Comma 3 21" xfId="896" xr:uid="{00000000-0005-0000-0000-00008A030000}"/>
    <cellStyle name="Comma 3 22" xfId="897" xr:uid="{00000000-0005-0000-0000-00008B030000}"/>
    <cellStyle name="Comma 3 23" xfId="898" xr:uid="{00000000-0005-0000-0000-00008C030000}"/>
    <cellStyle name="Comma 3 24" xfId="899" xr:uid="{00000000-0005-0000-0000-00008D030000}"/>
    <cellStyle name="Comma 3 25" xfId="900" xr:uid="{00000000-0005-0000-0000-00008E030000}"/>
    <cellStyle name="Comma 3 26" xfId="901" xr:uid="{00000000-0005-0000-0000-00008F030000}"/>
    <cellStyle name="Comma 3 27" xfId="902" xr:uid="{00000000-0005-0000-0000-000090030000}"/>
    <cellStyle name="Comma 3 28" xfId="903" xr:uid="{00000000-0005-0000-0000-000091030000}"/>
    <cellStyle name="Comma 3 29" xfId="904" xr:uid="{00000000-0005-0000-0000-000092030000}"/>
    <cellStyle name="Comma 3 3" xfId="905" xr:uid="{00000000-0005-0000-0000-000093030000}"/>
    <cellStyle name="Comma 3 30" xfId="906" xr:uid="{00000000-0005-0000-0000-000094030000}"/>
    <cellStyle name="Comma 3 31" xfId="907" xr:uid="{00000000-0005-0000-0000-000095030000}"/>
    <cellStyle name="Comma 3 32" xfId="908" xr:uid="{00000000-0005-0000-0000-000096030000}"/>
    <cellStyle name="Comma 3 33" xfId="909" xr:uid="{00000000-0005-0000-0000-000097030000}"/>
    <cellStyle name="Comma 3 34" xfId="910" xr:uid="{00000000-0005-0000-0000-000098030000}"/>
    <cellStyle name="Comma 3 35" xfId="911" xr:uid="{00000000-0005-0000-0000-000099030000}"/>
    <cellStyle name="Comma 3 36" xfId="912" xr:uid="{00000000-0005-0000-0000-00009A030000}"/>
    <cellStyle name="Comma 3 37" xfId="913" xr:uid="{00000000-0005-0000-0000-00009B030000}"/>
    <cellStyle name="Comma 3 38" xfId="914" xr:uid="{00000000-0005-0000-0000-00009C030000}"/>
    <cellStyle name="Comma 3 39" xfId="915" xr:uid="{00000000-0005-0000-0000-00009D030000}"/>
    <cellStyle name="Comma 3 4" xfId="916" xr:uid="{00000000-0005-0000-0000-00009E030000}"/>
    <cellStyle name="Comma 3 40" xfId="917" xr:uid="{00000000-0005-0000-0000-00009F030000}"/>
    <cellStyle name="Comma 3 41" xfId="918" xr:uid="{00000000-0005-0000-0000-0000A0030000}"/>
    <cellStyle name="Comma 3 42" xfId="919" xr:uid="{00000000-0005-0000-0000-0000A1030000}"/>
    <cellStyle name="Comma 3 43" xfId="920" xr:uid="{00000000-0005-0000-0000-0000A2030000}"/>
    <cellStyle name="Comma 3 44" xfId="921" xr:uid="{00000000-0005-0000-0000-0000A3030000}"/>
    <cellStyle name="Comma 3 45" xfId="922" xr:uid="{00000000-0005-0000-0000-0000A4030000}"/>
    <cellStyle name="Comma 3 46" xfId="923" xr:uid="{00000000-0005-0000-0000-0000A5030000}"/>
    <cellStyle name="Comma 3 47" xfId="924" xr:uid="{00000000-0005-0000-0000-0000A6030000}"/>
    <cellStyle name="Comma 3 48" xfId="925" xr:uid="{00000000-0005-0000-0000-0000A7030000}"/>
    <cellStyle name="Comma 3 49" xfId="926" xr:uid="{00000000-0005-0000-0000-0000A8030000}"/>
    <cellStyle name="Comma 3 5" xfId="927" xr:uid="{00000000-0005-0000-0000-0000A9030000}"/>
    <cellStyle name="Comma 3 50" xfId="928" xr:uid="{00000000-0005-0000-0000-0000AA030000}"/>
    <cellStyle name="Comma 3 51" xfId="929" xr:uid="{00000000-0005-0000-0000-0000AB030000}"/>
    <cellStyle name="Comma 3 52" xfId="930" xr:uid="{00000000-0005-0000-0000-0000AC030000}"/>
    <cellStyle name="Comma 3 53" xfId="931" xr:uid="{00000000-0005-0000-0000-0000AD030000}"/>
    <cellStyle name="Comma 3 54" xfId="932" xr:uid="{00000000-0005-0000-0000-0000AE030000}"/>
    <cellStyle name="Comma 3 55" xfId="933" xr:uid="{00000000-0005-0000-0000-0000AF030000}"/>
    <cellStyle name="Comma 3 56" xfId="934" xr:uid="{00000000-0005-0000-0000-0000B0030000}"/>
    <cellStyle name="Comma 3 57" xfId="935" xr:uid="{00000000-0005-0000-0000-0000B1030000}"/>
    <cellStyle name="Comma 3 58" xfId="936" xr:uid="{00000000-0005-0000-0000-0000B2030000}"/>
    <cellStyle name="Comma 3 59" xfId="937" xr:uid="{00000000-0005-0000-0000-0000B3030000}"/>
    <cellStyle name="Comma 3 6" xfId="938" xr:uid="{00000000-0005-0000-0000-0000B4030000}"/>
    <cellStyle name="Comma 3 60" xfId="939" xr:uid="{00000000-0005-0000-0000-0000B5030000}"/>
    <cellStyle name="Comma 3 61" xfId="940" xr:uid="{00000000-0005-0000-0000-0000B6030000}"/>
    <cellStyle name="Comma 3 62" xfId="941" xr:uid="{00000000-0005-0000-0000-0000B7030000}"/>
    <cellStyle name="Comma 3 63" xfId="942" xr:uid="{00000000-0005-0000-0000-0000B8030000}"/>
    <cellStyle name="Comma 3 64" xfId="943" xr:uid="{00000000-0005-0000-0000-0000B9030000}"/>
    <cellStyle name="Comma 3 65" xfId="944" xr:uid="{00000000-0005-0000-0000-0000BA030000}"/>
    <cellStyle name="Comma 3 66" xfId="945" xr:uid="{00000000-0005-0000-0000-0000BB030000}"/>
    <cellStyle name="Comma 3 67" xfId="946" xr:uid="{00000000-0005-0000-0000-0000BC030000}"/>
    <cellStyle name="Comma 3 68" xfId="947" xr:uid="{00000000-0005-0000-0000-0000BD030000}"/>
    <cellStyle name="Comma 3 7" xfId="948" xr:uid="{00000000-0005-0000-0000-0000BE030000}"/>
    <cellStyle name="Comma 3 8" xfId="949" xr:uid="{00000000-0005-0000-0000-0000BF030000}"/>
    <cellStyle name="Comma 3 9" xfId="950" xr:uid="{00000000-0005-0000-0000-0000C0030000}"/>
    <cellStyle name="Comma 30 10" xfId="951" xr:uid="{00000000-0005-0000-0000-0000C1030000}"/>
    <cellStyle name="Comma 30 11" xfId="952" xr:uid="{00000000-0005-0000-0000-0000C2030000}"/>
    <cellStyle name="Comma 30 12" xfId="953" xr:uid="{00000000-0005-0000-0000-0000C3030000}"/>
    <cellStyle name="Comma 30 13" xfId="954" xr:uid="{00000000-0005-0000-0000-0000C4030000}"/>
    <cellStyle name="Comma 30 14" xfId="955" xr:uid="{00000000-0005-0000-0000-0000C5030000}"/>
    <cellStyle name="Comma 30 2" xfId="956" xr:uid="{00000000-0005-0000-0000-0000C6030000}"/>
    <cellStyle name="Comma 30 3" xfId="957" xr:uid="{00000000-0005-0000-0000-0000C7030000}"/>
    <cellStyle name="Comma 30 4" xfId="958" xr:uid="{00000000-0005-0000-0000-0000C8030000}"/>
    <cellStyle name="Comma 30 5" xfId="959" xr:uid="{00000000-0005-0000-0000-0000C9030000}"/>
    <cellStyle name="Comma 30 6" xfId="960" xr:uid="{00000000-0005-0000-0000-0000CA030000}"/>
    <cellStyle name="Comma 30 7" xfId="961" xr:uid="{00000000-0005-0000-0000-0000CB030000}"/>
    <cellStyle name="Comma 30 8" xfId="962" xr:uid="{00000000-0005-0000-0000-0000CC030000}"/>
    <cellStyle name="Comma 30 9" xfId="963" xr:uid="{00000000-0005-0000-0000-0000CD030000}"/>
    <cellStyle name="Comma 36 2" xfId="964" xr:uid="{00000000-0005-0000-0000-0000CE030000}"/>
    <cellStyle name="Comma 36 3" xfId="965" xr:uid="{00000000-0005-0000-0000-0000CF030000}"/>
    <cellStyle name="Comma 36 4" xfId="966" xr:uid="{00000000-0005-0000-0000-0000D0030000}"/>
    <cellStyle name="Comma 37 2" xfId="967" xr:uid="{00000000-0005-0000-0000-0000D1030000}"/>
    <cellStyle name="Comma 37 3" xfId="968" xr:uid="{00000000-0005-0000-0000-0000D2030000}"/>
    <cellStyle name="Comma 37 4" xfId="969" xr:uid="{00000000-0005-0000-0000-0000D3030000}"/>
    <cellStyle name="Comma 38 2" xfId="970" xr:uid="{00000000-0005-0000-0000-0000D4030000}"/>
    <cellStyle name="Comma 38 3" xfId="971" xr:uid="{00000000-0005-0000-0000-0000D5030000}"/>
    <cellStyle name="Comma 38 4" xfId="972" xr:uid="{00000000-0005-0000-0000-0000D6030000}"/>
    <cellStyle name="Comma 39 2" xfId="973" xr:uid="{00000000-0005-0000-0000-0000D7030000}"/>
    <cellStyle name="Comma 39 3" xfId="974" xr:uid="{00000000-0005-0000-0000-0000D8030000}"/>
    <cellStyle name="Comma 39 4" xfId="975" xr:uid="{00000000-0005-0000-0000-0000D9030000}"/>
    <cellStyle name="Comma 4" xfId="976" xr:uid="{00000000-0005-0000-0000-0000DA030000}"/>
    <cellStyle name="Comma 4 10" xfId="977" xr:uid="{00000000-0005-0000-0000-0000DB030000}"/>
    <cellStyle name="Comma 4 11" xfId="978" xr:uid="{00000000-0005-0000-0000-0000DC030000}"/>
    <cellStyle name="Comma 4 12" xfId="979" xr:uid="{00000000-0005-0000-0000-0000DD030000}"/>
    <cellStyle name="Comma 4 13" xfId="980" xr:uid="{00000000-0005-0000-0000-0000DE030000}"/>
    <cellStyle name="Comma 4 14" xfId="981" xr:uid="{00000000-0005-0000-0000-0000DF030000}"/>
    <cellStyle name="Comma 4 15" xfId="982" xr:uid="{00000000-0005-0000-0000-0000E0030000}"/>
    <cellStyle name="Comma 4 16" xfId="983" xr:uid="{00000000-0005-0000-0000-0000E1030000}"/>
    <cellStyle name="Comma 4 17" xfId="984" xr:uid="{00000000-0005-0000-0000-0000E2030000}"/>
    <cellStyle name="Comma 4 18" xfId="985" xr:uid="{00000000-0005-0000-0000-0000E3030000}"/>
    <cellStyle name="Comma 4 19" xfId="986" xr:uid="{00000000-0005-0000-0000-0000E4030000}"/>
    <cellStyle name="Comma 4 2" xfId="987" xr:uid="{00000000-0005-0000-0000-0000E5030000}"/>
    <cellStyle name="Comma 4 20" xfId="988" xr:uid="{00000000-0005-0000-0000-0000E6030000}"/>
    <cellStyle name="Comma 4 21" xfId="989" xr:uid="{00000000-0005-0000-0000-0000E7030000}"/>
    <cellStyle name="Comma 4 22" xfId="990" xr:uid="{00000000-0005-0000-0000-0000E8030000}"/>
    <cellStyle name="Comma 4 23" xfId="991" xr:uid="{00000000-0005-0000-0000-0000E9030000}"/>
    <cellStyle name="Comma 4 24" xfId="992" xr:uid="{00000000-0005-0000-0000-0000EA030000}"/>
    <cellStyle name="Comma 4 25" xfId="993" xr:uid="{00000000-0005-0000-0000-0000EB030000}"/>
    <cellStyle name="Comma 4 26" xfId="994" xr:uid="{00000000-0005-0000-0000-0000EC030000}"/>
    <cellStyle name="Comma 4 27" xfId="995" xr:uid="{00000000-0005-0000-0000-0000ED030000}"/>
    <cellStyle name="Comma 4 28" xfId="996" xr:uid="{00000000-0005-0000-0000-0000EE030000}"/>
    <cellStyle name="Comma 4 29" xfId="997" xr:uid="{00000000-0005-0000-0000-0000EF030000}"/>
    <cellStyle name="Comma 4 3" xfId="998" xr:uid="{00000000-0005-0000-0000-0000F0030000}"/>
    <cellStyle name="Comma 4 30" xfId="999" xr:uid="{00000000-0005-0000-0000-0000F1030000}"/>
    <cellStyle name="Comma 4 31" xfId="1000" xr:uid="{00000000-0005-0000-0000-0000F2030000}"/>
    <cellStyle name="Comma 4 32" xfId="1001" xr:uid="{00000000-0005-0000-0000-0000F3030000}"/>
    <cellStyle name="Comma 4 33" xfId="1002" xr:uid="{00000000-0005-0000-0000-0000F4030000}"/>
    <cellStyle name="Comma 4 34" xfId="1003" xr:uid="{00000000-0005-0000-0000-0000F5030000}"/>
    <cellStyle name="Comma 4 35" xfId="1004" xr:uid="{00000000-0005-0000-0000-0000F6030000}"/>
    <cellStyle name="Comma 4 36" xfId="1005" xr:uid="{00000000-0005-0000-0000-0000F7030000}"/>
    <cellStyle name="Comma 4 37" xfId="1006" xr:uid="{00000000-0005-0000-0000-0000F8030000}"/>
    <cellStyle name="Comma 4 38" xfId="2066" xr:uid="{00000000-0005-0000-0000-0000F9030000}"/>
    <cellStyle name="Comma 4 4" xfId="1007" xr:uid="{00000000-0005-0000-0000-0000FA030000}"/>
    <cellStyle name="Comma 4 5" xfId="1008" xr:uid="{00000000-0005-0000-0000-0000FB030000}"/>
    <cellStyle name="Comma 4 6" xfId="1009" xr:uid="{00000000-0005-0000-0000-0000FC030000}"/>
    <cellStyle name="Comma 4 7" xfId="1010" xr:uid="{00000000-0005-0000-0000-0000FD030000}"/>
    <cellStyle name="Comma 4 8" xfId="1011" xr:uid="{00000000-0005-0000-0000-0000FE030000}"/>
    <cellStyle name="Comma 4 9" xfId="1012" xr:uid="{00000000-0005-0000-0000-0000FF030000}"/>
    <cellStyle name="Comma 4_Equipment" xfId="1013" xr:uid="{00000000-0005-0000-0000-000000040000}"/>
    <cellStyle name="Comma 5" xfId="1014" xr:uid="{00000000-0005-0000-0000-000001040000}"/>
    <cellStyle name="Comma 5 2" xfId="1015" xr:uid="{00000000-0005-0000-0000-000002040000}"/>
    <cellStyle name="Comma 5 3" xfId="1016" xr:uid="{00000000-0005-0000-0000-000003040000}"/>
    <cellStyle name="Comma 5 4" xfId="1017" xr:uid="{00000000-0005-0000-0000-000004040000}"/>
    <cellStyle name="Comma 5 5" xfId="1018" xr:uid="{00000000-0005-0000-0000-000005040000}"/>
    <cellStyle name="Comma 5 6" xfId="1019" xr:uid="{00000000-0005-0000-0000-000006040000}"/>
    <cellStyle name="Comma 5 7" xfId="2072" xr:uid="{00000000-0005-0000-0000-000007040000}"/>
    <cellStyle name="Comma 6" xfId="1020" xr:uid="{00000000-0005-0000-0000-000008040000}"/>
    <cellStyle name="Comma 6 2" xfId="1021" xr:uid="{00000000-0005-0000-0000-000009040000}"/>
    <cellStyle name="Comma 6 3" xfId="1022" xr:uid="{00000000-0005-0000-0000-00000A040000}"/>
    <cellStyle name="Comma 6 4" xfId="1023" xr:uid="{00000000-0005-0000-0000-00000B040000}"/>
    <cellStyle name="Comma 6 5" xfId="1024" xr:uid="{00000000-0005-0000-0000-00000C040000}"/>
    <cellStyle name="Comma 7" xfId="1025" xr:uid="{00000000-0005-0000-0000-00000D040000}"/>
    <cellStyle name="Comma 8" xfId="1026" xr:uid="{00000000-0005-0000-0000-00000E040000}"/>
    <cellStyle name="Comma 8 2" xfId="1027" xr:uid="{00000000-0005-0000-0000-00000F040000}"/>
    <cellStyle name="Comma 8 3" xfId="1028" xr:uid="{00000000-0005-0000-0000-000010040000}"/>
    <cellStyle name="Comma 9" xfId="1029" xr:uid="{00000000-0005-0000-0000-000011040000}"/>
    <cellStyle name="Comma 9 2" xfId="1030" xr:uid="{00000000-0005-0000-0000-000012040000}"/>
    <cellStyle name="comma zerodec" xfId="1031" xr:uid="{00000000-0005-0000-0000-000013040000}"/>
    <cellStyle name="Comma0" xfId="1032" xr:uid="{00000000-0005-0000-0000-000014040000}"/>
    <cellStyle name="Curren - Style3" xfId="2076" xr:uid="{00000000-0005-0000-0000-000015040000}"/>
    <cellStyle name="Curren - Style4" xfId="2077" xr:uid="{00000000-0005-0000-0000-000016040000}"/>
    <cellStyle name="Currency (0.00)" xfId="1033" xr:uid="{00000000-0005-0000-0000-000017040000}"/>
    <cellStyle name="Currency (0.00) 2" xfId="1034" xr:uid="{00000000-0005-0000-0000-000018040000}"/>
    <cellStyle name="Currency (0.00)_Equipment" xfId="1035" xr:uid="{00000000-0005-0000-0000-000019040000}"/>
    <cellStyle name="Currency [00]" xfId="1036" xr:uid="{00000000-0005-0000-0000-00001A040000}"/>
    <cellStyle name="Currency [00] 2" xfId="1037" xr:uid="{00000000-0005-0000-0000-00001B040000}"/>
    <cellStyle name="Currency [00]_Equipment" xfId="1038" xr:uid="{00000000-0005-0000-0000-00001C040000}"/>
    <cellStyle name="Currency 2" xfId="1039" xr:uid="{00000000-0005-0000-0000-00001D040000}"/>
    <cellStyle name="Currency 2 2" xfId="1040" xr:uid="{00000000-0005-0000-0000-00001E040000}"/>
    <cellStyle name="Currency 2 3" xfId="1041" xr:uid="{00000000-0005-0000-0000-00001F040000}"/>
    <cellStyle name="Currency 2 4" xfId="2073" xr:uid="{00000000-0005-0000-0000-000020040000}"/>
    <cellStyle name="Currency 3" xfId="1042" xr:uid="{00000000-0005-0000-0000-000021040000}"/>
    <cellStyle name="Currency0" xfId="1043" xr:uid="{00000000-0005-0000-0000-000022040000}"/>
    <cellStyle name="Currency0 2" xfId="1044" xr:uid="{00000000-0005-0000-0000-000023040000}"/>
    <cellStyle name="Currency1" xfId="1045" xr:uid="{00000000-0005-0000-0000-000024040000}"/>
    <cellStyle name="Date" xfId="1046" xr:uid="{00000000-0005-0000-0000-000025040000}"/>
    <cellStyle name="Date 2" xfId="1047" xr:uid="{00000000-0005-0000-0000-000026040000}"/>
    <cellStyle name="Date 2 2" xfId="1048" xr:uid="{00000000-0005-0000-0000-000027040000}"/>
    <cellStyle name="Date 3" xfId="1049" xr:uid="{00000000-0005-0000-0000-000028040000}"/>
    <cellStyle name="Date 4" xfId="2078" xr:uid="{00000000-0005-0000-0000-000029040000}"/>
    <cellStyle name="Date Short" xfId="1050" xr:uid="{00000000-0005-0000-0000-00002A040000}"/>
    <cellStyle name="Dollar (zero dec)" xfId="1051" xr:uid="{00000000-0005-0000-0000-00002B040000}"/>
    <cellStyle name="Enter Currency (0)" xfId="1052" xr:uid="{00000000-0005-0000-0000-00002C040000}"/>
    <cellStyle name="Enter Currency (0) 2" xfId="1053" xr:uid="{00000000-0005-0000-0000-00002D040000}"/>
    <cellStyle name="Enter Currency (0)_Equipment" xfId="1054" xr:uid="{00000000-0005-0000-0000-00002E040000}"/>
    <cellStyle name="Enter Currency (2)" xfId="1055" xr:uid="{00000000-0005-0000-0000-00002F040000}"/>
    <cellStyle name="Enter Currency (2) 2" xfId="1056" xr:uid="{00000000-0005-0000-0000-000030040000}"/>
    <cellStyle name="Enter Currency (2)_Equipment" xfId="1057" xr:uid="{00000000-0005-0000-0000-000031040000}"/>
    <cellStyle name="Enter Units (0)" xfId="1058" xr:uid="{00000000-0005-0000-0000-000032040000}"/>
    <cellStyle name="Enter Units (0) 2" xfId="1059" xr:uid="{00000000-0005-0000-0000-000033040000}"/>
    <cellStyle name="Enter Units (0)_Equipment" xfId="1060" xr:uid="{00000000-0005-0000-0000-000034040000}"/>
    <cellStyle name="Enter Units (1)" xfId="1061" xr:uid="{00000000-0005-0000-0000-000035040000}"/>
    <cellStyle name="Enter Units (1) 2" xfId="1062" xr:uid="{00000000-0005-0000-0000-000036040000}"/>
    <cellStyle name="Enter Units (1)_Equipment" xfId="1063" xr:uid="{00000000-0005-0000-0000-000037040000}"/>
    <cellStyle name="Enter Units (2)" xfId="1064" xr:uid="{00000000-0005-0000-0000-000038040000}"/>
    <cellStyle name="Enter Units (2) 2" xfId="1065" xr:uid="{00000000-0005-0000-0000-000039040000}"/>
    <cellStyle name="Enter Units (2)_Equipment" xfId="1066" xr:uid="{00000000-0005-0000-0000-00003A040000}"/>
    <cellStyle name="Excel Built-in Comma" xfId="1067" xr:uid="{00000000-0005-0000-0000-00003B040000}"/>
    <cellStyle name="Excel Built-in Comma [0]" xfId="1068" xr:uid="{00000000-0005-0000-0000-00003C040000}"/>
    <cellStyle name="Excel Built-in Comma_Buma Equipment List update" xfId="1069" xr:uid="{00000000-0005-0000-0000-00003D040000}"/>
    <cellStyle name="Excel Built-in Normal" xfId="1070" xr:uid="{00000000-0005-0000-0000-00003E040000}"/>
    <cellStyle name="Excel Built-in Normal 2" xfId="1071" xr:uid="{00000000-0005-0000-0000-00003F040000}"/>
    <cellStyle name="Excel Built-in Normal_Buma Equipment List update" xfId="1072" xr:uid="{00000000-0005-0000-0000-000040040000}"/>
    <cellStyle name="Excel_BuiltIn_Percent 1" xfId="1073" xr:uid="{00000000-0005-0000-0000-000041040000}"/>
    <cellStyle name="Explanatory Text" xfId="1074" builtinId="53" customBuiltin="1"/>
    <cellStyle name="Explanatory Text 2" xfId="1075" xr:uid="{00000000-0005-0000-0000-000043040000}"/>
    <cellStyle name="Explanatory Text 2 2" xfId="1076" xr:uid="{00000000-0005-0000-0000-000044040000}"/>
    <cellStyle name="Explanatory Text 2 3" xfId="1077" xr:uid="{00000000-0005-0000-0000-000045040000}"/>
    <cellStyle name="Explanatory Text 2 4" xfId="1078" xr:uid="{00000000-0005-0000-0000-000046040000}"/>
    <cellStyle name="Explanatory Text 2 5" xfId="1079" xr:uid="{00000000-0005-0000-0000-000047040000}"/>
    <cellStyle name="Explanatory Text 2 6" xfId="1080" xr:uid="{00000000-0005-0000-0000-000048040000}"/>
    <cellStyle name="Explanatory Text 3" xfId="1081" xr:uid="{00000000-0005-0000-0000-000049040000}"/>
    <cellStyle name="Explanatory Text 3 2" xfId="1082" xr:uid="{00000000-0005-0000-0000-00004A040000}"/>
    <cellStyle name="Explanatory Text 4" xfId="1083" xr:uid="{00000000-0005-0000-0000-00004B040000}"/>
    <cellStyle name="Explanatory Text 4 2" xfId="1084" xr:uid="{00000000-0005-0000-0000-00004C040000}"/>
    <cellStyle name="Fixed" xfId="1085" xr:uid="{00000000-0005-0000-0000-00004D040000}"/>
    <cellStyle name="Fixed 2" xfId="2079" xr:uid="{00000000-0005-0000-0000-00004E040000}"/>
    <cellStyle name="Good" xfId="1086" builtinId="26" customBuiltin="1"/>
    <cellStyle name="Good 2" xfId="1087" xr:uid="{00000000-0005-0000-0000-000050040000}"/>
    <cellStyle name="Good 2 2" xfId="1088" xr:uid="{00000000-0005-0000-0000-000051040000}"/>
    <cellStyle name="Good 2 3" xfId="1089" xr:uid="{00000000-0005-0000-0000-000052040000}"/>
    <cellStyle name="Good 2 4" xfId="1090" xr:uid="{00000000-0005-0000-0000-000053040000}"/>
    <cellStyle name="Good 2 5" xfId="1091" xr:uid="{00000000-0005-0000-0000-000054040000}"/>
    <cellStyle name="Good 2 6" xfId="1092" xr:uid="{00000000-0005-0000-0000-000055040000}"/>
    <cellStyle name="Good 3" xfId="1093" xr:uid="{00000000-0005-0000-0000-000056040000}"/>
    <cellStyle name="Good 3 2" xfId="1094" xr:uid="{00000000-0005-0000-0000-000057040000}"/>
    <cellStyle name="Good 4" xfId="1095" xr:uid="{00000000-0005-0000-0000-000058040000}"/>
    <cellStyle name="Good 4 2" xfId="1096" xr:uid="{00000000-0005-0000-0000-000059040000}"/>
    <cellStyle name="Grey" xfId="1097" xr:uid="{00000000-0005-0000-0000-00005A040000}"/>
    <cellStyle name="header" xfId="1098" xr:uid="{00000000-0005-0000-0000-00005B040000}"/>
    <cellStyle name="header 2" xfId="1099" xr:uid="{00000000-0005-0000-0000-00005C040000}"/>
    <cellStyle name="header 2 2" xfId="1100" xr:uid="{00000000-0005-0000-0000-00005D040000}"/>
    <cellStyle name="header 3" xfId="1101" xr:uid="{00000000-0005-0000-0000-00005E040000}"/>
    <cellStyle name="HEADER_08. Monthly Report_Aug_2011" xfId="1102" xr:uid="{00000000-0005-0000-0000-00005F040000}"/>
    <cellStyle name="Header1" xfId="1103" xr:uid="{00000000-0005-0000-0000-000060040000}"/>
    <cellStyle name="Header1 2" xfId="1104" xr:uid="{00000000-0005-0000-0000-000061040000}"/>
    <cellStyle name="Header1 2 2" xfId="1105" xr:uid="{00000000-0005-0000-0000-000062040000}"/>
    <cellStyle name="Header1 3" xfId="1106" xr:uid="{00000000-0005-0000-0000-000063040000}"/>
    <cellStyle name="Header1 4" xfId="1107" xr:uid="{00000000-0005-0000-0000-000064040000}"/>
    <cellStyle name="Header1 5" xfId="1108" xr:uid="{00000000-0005-0000-0000-000065040000}"/>
    <cellStyle name="Header2" xfId="1109" xr:uid="{00000000-0005-0000-0000-000066040000}"/>
    <cellStyle name="Header2 2" xfId="1110" xr:uid="{00000000-0005-0000-0000-000067040000}"/>
    <cellStyle name="Header2 2 2" xfId="1111" xr:uid="{00000000-0005-0000-0000-000068040000}"/>
    <cellStyle name="Header2 3" xfId="1112" xr:uid="{00000000-0005-0000-0000-000069040000}"/>
    <cellStyle name="Header2 4" xfId="1113" xr:uid="{00000000-0005-0000-0000-00006A040000}"/>
    <cellStyle name="Header2 5" xfId="1114" xr:uid="{00000000-0005-0000-0000-00006B040000}"/>
    <cellStyle name="Header2_Equipment" xfId="1115" xr:uid="{00000000-0005-0000-0000-00006C040000}"/>
    <cellStyle name="Heading 1" xfId="1116" builtinId="16" customBuiltin="1"/>
    <cellStyle name="Heading 1 2" xfId="1117" xr:uid="{00000000-0005-0000-0000-00006E040000}"/>
    <cellStyle name="Heading 1 2 2" xfId="1118" xr:uid="{00000000-0005-0000-0000-00006F040000}"/>
    <cellStyle name="Heading 1 2 2 2" xfId="1119" xr:uid="{00000000-0005-0000-0000-000070040000}"/>
    <cellStyle name="Heading 1 2 2 3" xfId="1120" xr:uid="{00000000-0005-0000-0000-000071040000}"/>
    <cellStyle name="Heading 1 2 2_Buma Equipment List update" xfId="1121" xr:uid="{00000000-0005-0000-0000-000072040000}"/>
    <cellStyle name="Heading 1 2 3" xfId="1122" xr:uid="{00000000-0005-0000-0000-000073040000}"/>
    <cellStyle name="Heading 1 2 4" xfId="1123" xr:uid="{00000000-0005-0000-0000-000074040000}"/>
    <cellStyle name="Heading 1 2 5" xfId="1124" xr:uid="{00000000-0005-0000-0000-000075040000}"/>
    <cellStyle name="Heading 1 2 6" xfId="1125" xr:uid="{00000000-0005-0000-0000-000076040000}"/>
    <cellStyle name="Heading 1 2 7" xfId="1126" xr:uid="{00000000-0005-0000-0000-000077040000}"/>
    <cellStyle name="Heading 1 3" xfId="1127" xr:uid="{00000000-0005-0000-0000-000078040000}"/>
    <cellStyle name="Heading 1 3 2" xfId="1128" xr:uid="{00000000-0005-0000-0000-000079040000}"/>
    <cellStyle name="Heading 1 3_Buma Equipment List update" xfId="1129" xr:uid="{00000000-0005-0000-0000-00007A040000}"/>
    <cellStyle name="Heading 1 4" xfId="1130" xr:uid="{00000000-0005-0000-0000-00007B040000}"/>
    <cellStyle name="Heading 1 4 2" xfId="1131" xr:uid="{00000000-0005-0000-0000-00007C040000}"/>
    <cellStyle name="Heading 1 4_Buma Equipment List update" xfId="1132" xr:uid="{00000000-0005-0000-0000-00007D040000}"/>
    <cellStyle name="Heading 2" xfId="1133" builtinId="17" customBuiltin="1"/>
    <cellStyle name="Heading 2 2" xfId="1134" xr:uid="{00000000-0005-0000-0000-00007F040000}"/>
    <cellStyle name="Heading 2 2 2" xfId="1135" xr:uid="{00000000-0005-0000-0000-000080040000}"/>
    <cellStyle name="Heading 2 2 2 2" xfId="1136" xr:uid="{00000000-0005-0000-0000-000081040000}"/>
    <cellStyle name="Heading 2 2 2 3" xfId="1137" xr:uid="{00000000-0005-0000-0000-000082040000}"/>
    <cellStyle name="Heading 2 2 2_Buma Equipment List update" xfId="1138" xr:uid="{00000000-0005-0000-0000-000083040000}"/>
    <cellStyle name="Heading 2 2 3" xfId="1139" xr:uid="{00000000-0005-0000-0000-000084040000}"/>
    <cellStyle name="Heading 2 2 4" xfId="1140" xr:uid="{00000000-0005-0000-0000-000085040000}"/>
    <cellStyle name="Heading 2 2 5" xfId="1141" xr:uid="{00000000-0005-0000-0000-000086040000}"/>
    <cellStyle name="Heading 2 2 6" xfId="1142" xr:uid="{00000000-0005-0000-0000-000087040000}"/>
    <cellStyle name="Heading 2 2 7" xfId="1143" xr:uid="{00000000-0005-0000-0000-000088040000}"/>
    <cellStyle name="Heading 2 3" xfId="1144" xr:uid="{00000000-0005-0000-0000-000089040000}"/>
    <cellStyle name="Heading 2 3 2" xfId="1145" xr:uid="{00000000-0005-0000-0000-00008A040000}"/>
    <cellStyle name="Heading 2 3_Buma Equipment List update" xfId="1146" xr:uid="{00000000-0005-0000-0000-00008B040000}"/>
    <cellStyle name="Heading 2 4" xfId="1147" xr:uid="{00000000-0005-0000-0000-00008C040000}"/>
    <cellStyle name="Heading 2 4 2" xfId="1148" xr:uid="{00000000-0005-0000-0000-00008D040000}"/>
    <cellStyle name="Heading 2 4_Buma Equipment List update" xfId="1149" xr:uid="{00000000-0005-0000-0000-00008E040000}"/>
    <cellStyle name="Heading 3" xfId="1150" builtinId="18" customBuiltin="1"/>
    <cellStyle name="Heading 3 2" xfId="1151" xr:uid="{00000000-0005-0000-0000-000090040000}"/>
    <cellStyle name="Heading 3 2 2" xfId="1152" xr:uid="{00000000-0005-0000-0000-000091040000}"/>
    <cellStyle name="Heading 3 2 3" xfId="1153" xr:uid="{00000000-0005-0000-0000-000092040000}"/>
    <cellStyle name="Heading 3 2 4" xfId="1154" xr:uid="{00000000-0005-0000-0000-000093040000}"/>
    <cellStyle name="Heading 3 2 5" xfId="1155" xr:uid="{00000000-0005-0000-0000-000094040000}"/>
    <cellStyle name="Heading 3 2 6" xfId="1156" xr:uid="{00000000-0005-0000-0000-000095040000}"/>
    <cellStyle name="Heading 3 2 7" xfId="2068" xr:uid="{00000000-0005-0000-0000-000096040000}"/>
    <cellStyle name="Heading 3 2_Buma Equipment List update" xfId="1157" xr:uid="{00000000-0005-0000-0000-000097040000}"/>
    <cellStyle name="Heading 3 3" xfId="1158" xr:uid="{00000000-0005-0000-0000-000098040000}"/>
    <cellStyle name="Heading 3 3 2" xfId="1159" xr:uid="{00000000-0005-0000-0000-000099040000}"/>
    <cellStyle name="Heading 3 3_Buma Equipment List update" xfId="1160" xr:uid="{00000000-0005-0000-0000-00009A040000}"/>
    <cellStyle name="Heading 3 4" xfId="1161" xr:uid="{00000000-0005-0000-0000-00009B040000}"/>
    <cellStyle name="Heading 3 4 2" xfId="1162" xr:uid="{00000000-0005-0000-0000-00009C040000}"/>
    <cellStyle name="Heading 3 4_Buma Equipment List update" xfId="1163" xr:uid="{00000000-0005-0000-0000-00009D040000}"/>
    <cellStyle name="Heading 4" xfId="1164" builtinId="19" customBuiltin="1"/>
    <cellStyle name="Heading 4 2" xfId="1165" xr:uid="{00000000-0005-0000-0000-00009F040000}"/>
    <cellStyle name="Heading 4 2 2" xfId="1166" xr:uid="{00000000-0005-0000-0000-0000A0040000}"/>
    <cellStyle name="Heading 4 2 3" xfId="1167" xr:uid="{00000000-0005-0000-0000-0000A1040000}"/>
    <cellStyle name="Heading 4 2 4" xfId="1168" xr:uid="{00000000-0005-0000-0000-0000A2040000}"/>
    <cellStyle name="Heading 4 2 5" xfId="1169" xr:uid="{00000000-0005-0000-0000-0000A3040000}"/>
    <cellStyle name="Heading 4 2 6" xfId="1170" xr:uid="{00000000-0005-0000-0000-0000A4040000}"/>
    <cellStyle name="Heading 4 3" xfId="1171" xr:uid="{00000000-0005-0000-0000-0000A5040000}"/>
    <cellStyle name="Heading 4 3 2" xfId="1172" xr:uid="{00000000-0005-0000-0000-0000A6040000}"/>
    <cellStyle name="Heading 4 4" xfId="1173" xr:uid="{00000000-0005-0000-0000-0000A7040000}"/>
    <cellStyle name="Heading 4 4 2" xfId="1174" xr:uid="{00000000-0005-0000-0000-0000A8040000}"/>
    <cellStyle name="Heading1" xfId="2080" xr:uid="{00000000-0005-0000-0000-0000A9040000}"/>
    <cellStyle name="Heading2" xfId="2081" xr:uid="{00000000-0005-0000-0000-0000AA040000}"/>
    <cellStyle name="Input" xfId="1175" builtinId="20" customBuiltin="1"/>
    <cellStyle name="Input [yellow]" xfId="1176" xr:uid="{00000000-0005-0000-0000-0000AC040000}"/>
    <cellStyle name="Input 2" xfId="1177" xr:uid="{00000000-0005-0000-0000-0000AD040000}"/>
    <cellStyle name="Input 2 2" xfId="1178" xr:uid="{00000000-0005-0000-0000-0000AE040000}"/>
    <cellStyle name="Input 2 3" xfId="1179" xr:uid="{00000000-0005-0000-0000-0000AF040000}"/>
    <cellStyle name="Input 2 4" xfId="1180" xr:uid="{00000000-0005-0000-0000-0000B0040000}"/>
    <cellStyle name="Input 2 5" xfId="1181" xr:uid="{00000000-0005-0000-0000-0000B1040000}"/>
    <cellStyle name="Input 2 6" xfId="1182" xr:uid="{00000000-0005-0000-0000-0000B2040000}"/>
    <cellStyle name="Input 2_Buma Equipment List update" xfId="1183" xr:uid="{00000000-0005-0000-0000-0000B3040000}"/>
    <cellStyle name="Input 3" xfId="1184" xr:uid="{00000000-0005-0000-0000-0000B4040000}"/>
    <cellStyle name="Input 3 2" xfId="1185" xr:uid="{00000000-0005-0000-0000-0000B5040000}"/>
    <cellStyle name="Input 3_Buma Equipment List update" xfId="1186" xr:uid="{00000000-0005-0000-0000-0000B6040000}"/>
    <cellStyle name="Input 4" xfId="1187" xr:uid="{00000000-0005-0000-0000-0000B7040000}"/>
    <cellStyle name="Input 4 2" xfId="1188" xr:uid="{00000000-0005-0000-0000-0000B8040000}"/>
    <cellStyle name="Input 4_Buma Equipment List update" xfId="1189" xr:uid="{00000000-0005-0000-0000-0000B9040000}"/>
    <cellStyle name="Link Currency (0)" xfId="1190" xr:uid="{00000000-0005-0000-0000-0000BA040000}"/>
    <cellStyle name="Link Currency (0) 2" xfId="1191" xr:uid="{00000000-0005-0000-0000-0000BB040000}"/>
    <cellStyle name="Link Currency (0)_Equipment" xfId="1192" xr:uid="{00000000-0005-0000-0000-0000BC040000}"/>
    <cellStyle name="Link Currency (2)" xfId="1193" xr:uid="{00000000-0005-0000-0000-0000BD040000}"/>
    <cellStyle name="Link Currency (2) 2" xfId="1194" xr:uid="{00000000-0005-0000-0000-0000BE040000}"/>
    <cellStyle name="Link Currency (2)_Equipment" xfId="1195" xr:uid="{00000000-0005-0000-0000-0000BF040000}"/>
    <cellStyle name="Link Units (0)" xfId="1196" xr:uid="{00000000-0005-0000-0000-0000C0040000}"/>
    <cellStyle name="Link Units (0) 2" xfId="1197" xr:uid="{00000000-0005-0000-0000-0000C1040000}"/>
    <cellStyle name="Link Units (0)_Equipment" xfId="1198" xr:uid="{00000000-0005-0000-0000-0000C2040000}"/>
    <cellStyle name="Link Units (1)" xfId="1199" xr:uid="{00000000-0005-0000-0000-0000C3040000}"/>
    <cellStyle name="Link Units (1) 2" xfId="1200" xr:uid="{00000000-0005-0000-0000-0000C4040000}"/>
    <cellStyle name="Link Units (1)_Equipment" xfId="1201" xr:uid="{00000000-0005-0000-0000-0000C5040000}"/>
    <cellStyle name="Link Units (2)" xfId="1202" xr:uid="{00000000-0005-0000-0000-0000C6040000}"/>
    <cellStyle name="Link Units (2) 2" xfId="1203" xr:uid="{00000000-0005-0000-0000-0000C7040000}"/>
    <cellStyle name="Link Units (2)_Equipment" xfId="1204" xr:uid="{00000000-0005-0000-0000-0000C8040000}"/>
    <cellStyle name="Linked Cell" xfId="1205" builtinId="24" customBuiltin="1"/>
    <cellStyle name="Linked Cell 2" xfId="1206" xr:uid="{00000000-0005-0000-0000-0000CA040000}"/>
    <cellStyle name="Linked Cell 2 2" xfId="1207" xr:uid="{00000000-0005-0000-0000-0000CB040000}"/>
    <cellStyle name="Linked Cell 2 3" xfId="1208" xr:uid="{00000000-0005-0000-0000-0000CC040000}"/>
    <cellStyle name="Linked Cell 2 4" xfId="1209" xr:uid="{00000000-0005-0000-0000-0000CD040000}"/>
    <cellStyle name="Linked Cell 2 5" xfId="1210" xr:uid="{00000000-0005-0000-0000-0000CE040000}"/>
    <cellStyle name="Linked Cell 2 6" xfId="1211" xr:uid="{00000000-0005-0000-0000-0000CF040000}"/>
    <cellStyle name="Linked Cell 2_Buma Equipment List update" xfId="1212" xr:uid="{00000000-0005-0000-0000-0000D0040000}"/>
    <cellStyle name="Linked Cell 3" xfId="1213" xr:uid="{00000000-0005-0000-0000-0000D1040000}"/>
    <cellStyle name="Linked Cell 3 2" xfId="1214" xr:uid="{00000000-0005-0000-0000-0000D2040000}"/>
    <cellStyle name="Linked Cell 3_Buma Equipment List update" xfId="1215" xr:uid="{00000000-0005-0000-0000-0000D3040000}"/>
    <cellStyle name="Linked Cell 4" xfId="1216" xr:uid="{00000000-0005-0000-0000-0000D4040000}"/>
    <cellStyle name="Linked Cell 4 2" xfId="1217" xr:uid="{00000000-0005-0000-0000-0000D5040000}"/>
    <cellStyle name="Linked Cell 4_Buma Equipment List update" xfId="1218" xr:uid="{00000000-0005-0000-0000-0000D6040000}"/>
    <cellStyle name="Milliers [0]_AR1194" xfId="2082" xr:uid="{00000000-0005-0000-0000-0000D7040000}"/>
    <cellStyle name="Milliers_AR1194" xfId="2083" xr:uid="{00000000-0005-0000-0000-0000D8040000}"/>
    <cellStyle name="Model" xfId="1219" xr:uid="{00000000-0005-0000-0000-0000D9040000}"/>
    <cellStyle name="Monétaire [0]_AR1194" xfId="2084" xr:uid="{00000000-0005-0000-0000-0000DA040000}"/>
    <cellStyle name="Monétaire_AR1194" xfId="2085" xr:uid="{00000000-0005-0000-0000-0000DB040000}"/>
    <cellStyle name="Neutral" xfId="1220" builtinId="28" customBuiltin="1"/>
    <cellStyle name="Neutral 2" xfId="1221" xr:uid="{00000000-0005-0000-0000-0000DD040000}"/>
    <cellStyle name="Neutral 2 2" xfId="1222" xr:uid="{00000000-0005-0000-0000-0000DE040000}"/>
    <cellStyle name="Neutral 2 3" xfId="1223" xr:uid="{00000000-0005-0000-0000-0000DF040000}"/>
    <cellStyle name="Neutral 2 4" xfId="1224" xr:uid="{00000000-0005-0000-0000-0000E0040000}"/>
    <cellStyle name="Neutral 2 5" xfId="1225" xr:uid="{00000000-0005-0000-0000-0000E1040000}"/>
    <cellStyle name="Neutral 2 6" xfId="1226" xr:uid="{00000000-0005-0000-0000-0000E2040000}"/>
    <cellStyle name="Neutral 3" xfId="1227" xr:uid="{00000000-0005-0000-0000-0000E3040000}"/>
    <cellStyle name="Neutral 3 2" xfId="1228" xr:uid="{00000000-0005-0000-0000-0000E4040000}"/>
    <cellStyle name="Neutral 4" xfId="1229" xr:uid="{00000000-0005-0000-0000-0000E5040000}"/>
    <cellStyle name="Neutral 4 2" xfId="1230" xr:uid="{00000000-0005-0000-0000-0000E6040000}"/>
    <cellStyle name="Normal" xfId="0" builtinId="0"/>
    <cellStyle name="Normal - Style1" xfId="1231" xr:uid="{00000000-0005-0000-0000-0000E8040000}"/>
    <cellStyle name="Normal - Style1 2" xfId="1232" xr:uid="{00000000-0005-0000-0000-0000E9040000}"/>
    <cellStyle name="Normal - Style1 3" xfId="1233" xr:uid="{00000000-0005-0000-0000-0000EA040000}"/>
    <cellStyle name="Normal - Style1_08. Monthly Report_Aug_2011" xfId="1234" xr:uid="{00000000-0005-0000-0000-0000EB040000}"/>
    <cellStyle name="Normal - Style5" xfId="2086" xr:uid="{00000000-0005-0000-0000-0000EC040000}"/>
    <cellStyle name="Normal 10" xfId="1235" xr:uid="{00000000-0005-0000-0000-0000ED040000}"/>
    <cellStyle name="Normal 10 2" xfId="1236" xr:uid="{00000000-0005-0000-0000-0000EE040000}"/>
    <cellStyle name="Normal 10 2 2" xfId="1237" xr:uid="{00000000-0005-0000-0000-0000EF040000}"/>
    <cellStyle name="Normal 10 2 3" xfId="2108" xr:uid="{AC8270BE-E67B-4ACE-98BA-1E37F0BA8957}"/>
    <cellStyle name="Normal 10 3" xfId="1238" xr:uid="{00000000-0005-0000-0000-0000F0040000}"/>
    <cellStyle name="Normal 10 3 2" xfId="2111" xr:uid="{DA2675A2-974C-4CF2-93AA-3AE09E5B6AEC}"/>
    <cellStyle name="Normal 10 4" xfId="1239" xr:uid="{00000000-0005-0000-0000-0000F1040000}"/>
    <cellStyle name="Normal 10 5" xfId="1240" xr:uid="{00000000-0005-0000-0000-0000F2040000}"/>
    <cellStyle name="Normal 10 6" xfId="2090" xr:uid="{00000000-0005-0000-0000-0000F3040000}"/>
    <cellStyle name="Normal 10 7" xfId="2109" xr:uid="{C729457D-00FB-409A-98FF-769D7F9E66F7}"/>
    <cellStyle name="Normal 11" xfId="1241" xr:uid="{00000000-0005-0000-0000-0000F4040000}"/>
    <cellStyle name="Normal 11 2" xfId="1242" xr:uid="{00000000-0005-0000-0000-0000F5040000}"/>
    <cellStyle name="Normal 11 2 2" xfId="1243" xr:uid="{00000000-0005-0000-0000-0000F6040000}"/>
    <cellStyle name="Normal 11 3" xfId="1244" xr:uid="{00000000-0005-0000-0000-0000F7040000}"/>
    <cellStyle name="Normal 12" xfId="1245" xr:uid="{00000000-0005-0000-0000-0000F8040000}"/>
    <cellStyle name="Normal 12 2" xfId="1246" xr:uid="{00000000-0005-0000-0000-0000F9040000}"/>
    <cellStyle name="Normal 12 2 2" xfId="1247" xr:uid="{00000000-0005-0000-0000-0000FA040000}"/>
    <cellStyle name="Normal 12 3" xfId="1248" xr:uid="{00000000-0005-0000-0000-0000FB040000}"/>
    <cellStyle name="Normal 13" xfId="1249" xr:uid="{00000000-0005-0000-0000-0000FC040000}"/>
    <cellStyle name="Normal 13 2" xfId="1250" xr:uid="{00000000-0005-0000-0000-0000FD040000}"/>
    <cellStyle name="Normal 13 2 2" xfId="1251" xr:uid="{00000000-0005-0000-0000-0000FE040000}"/>
    <cellStyle name="Normal 13 2_Buma Equipment List update" xfId="1252" xr:uid="{00000000-0005-0000-0000-0000FF040000}"/>
    <cellStyle name="Normal 13 3" xfId="1253" xr:uid="{00000000-0005-0000-0000-000000050000}"/>
    <cellStyle name="Normal 13 4" xfId="1254" xr:uid="{00000000-0005-0000-0000-000001050000}"/>
    <cellStyle name="Normal 13 5" xfId="1255" xr:uid="{00000000-0005-0000-0000-000002050000}"/>
    <cellStyle name="Normal 13 6" xfId="1256" xr:uid="{00000000-0005-0000-0000-000003050000}"/>
    <cellStyle name="Normal 13_Buma Equipment List update" xfId="1257" xr:uid="{00000000-0005-0000-0000-000004050000}"/>
    <cellStyle name="Normal 14" xfId="1258" xr:uid="{00000000-0005-0000-0000-000005050000}"/>
    <cellStyle name="Normal 14 2" xfId="1259" xr:uid="{00000000-0005-0000-0000-000006050000}"/>
    <cellStyle name="Normal 14 2 2" xfId="1260" xr:uid="{00000000-0005-0000-0000-000007050000}"/>
    <cellStyle name="Normal 14 3" xfId="1261" xr:uid="{00000000-0005-0000-0000-000008050000}"/>
    <cellStyle name="Normal 15" xfId="1262" xr:uid="{00000000-0005-0000-0000-000009050000}"/>
    <cellStyle name="Normal 15 2" xfId="1263" xr:uid="{00000000-0005-0000-0000-00000A050000}"/>
    <cellStyle name="Normal 16" xfId="1264" xr:uid="{00000000-0005-0000-0000-00000B050000}"/>
    <cellStyle name="Normal 17" xfId="1265" xr:uid="{00000000-0005-0000-0000-00000C050000}"/>
    <cellStyle name="Normal 18" xfId="1266" xr:uid="{00000000-0005-0000-0000-00000D050000}"/>
    <cellStyle name="Normal 19" xfId="1267" xr:uid="{00000000-0005-0000-0000-00000E050000}"/>
    <cellStyle name="Normal 2" xfId="1268" xr:uid="{00000000-0005-0000-0000-00000F050000}"/>
    <cellStyle name="Normal 2 10" xfId="1269" xr:uid="{00000000-0005-0000-0000-000010050000}"/>
    <cellStyle name="Normal 2 2" xfId="1270" xr:uid="{00000000-0005-0000-0000-000011050000}"/>
    <cellStyle name="Normal 2 2 2" xfId="1271" xr:uid="{00000000-0005-0000-0000-000012050000}"/>
    <cellStyle name="Normal 2 2 2 2" xfId="1272" xr:uid="{00000000-0005-0000-0000-000013050000}"/>
    <cellStyle name="Normal 2 2 2 2 2" xfId="1273" xr:uid="{00000000-0005-0000-0000-000014050000}"/>
    <cellStyle name="Normal 2 2 2 2 2 2" xfId="1274" xr:uid="{00000000-0005-0000-0000-000015050000}"/>
    <cellStyle name="Normal 2 2 2 2 2 3" xfId="1275" xr:uid="{00000000-0005-0000-0000-000016050000}"/>
    <cellStyle name="Normal 2 2 2 2 3" xfId="1276" xr:uid="{00000000-0005-0000-0000-000017050000}"/>
    <cellStyle name="Normal 2 2 2 3" xfId="1277" xr:uid="{00000000-0005-0000-0000-000018050000}"/>
    <cellStyle name="Normal 2 2 2 3 2" xfId="1278" xr:uid="{00000000-0005-0000-0000-000019050000}"/>
    <cellStyle name="Normal 2 2 2 4" xfId="1279" xr:uid="{00000000-0005-0000-0000-00001A050000}"/>
    <cellStyle name="Normal 2 2 2 4 2" xfId="1280" xr:uid="{00000000-0005-0000-0000-00001B050000}"/>
    <cellStyle name="Normal 2 2 2 5" xfId="1281" xr:uid="{00000000-0005-0000-0000-00001C050000}"/>
    <cellStyle name="Normal 2 2 2 6" xfId="1282" xr:uid="{00000000-0005-0000-0000-00001D050000}"/>
    <cellStyle name="Normal 2 2 2 7" xfId="1283" xr:uid="{00000000-0005-0000-0000-00001E050000}"/>
    <cellStyle name="Normal 2 2 3" xfId="1284" xr:uid="{00000000-0005-0000-0000-00001F050000}"/>
    <cellStyle name="Normal 2 2 3 2" xfId="1285" xr:uid="{00000000-0005-0000-0000-000020050000}"/>
    <cellStyle name="Normal 2 2 3 2 2" xfId="2113" xr:uid="{88AE2D73-DBB1-4D5C-9D6D-9C327BAD7BF1}"/>
    <cellStyle name="Normal 2 2 3 3" xfId="1286" xr:uid="{00000000-0005-0000-0000-000021050000}"/>
    <cellStyle name="Normal 2 2 3 4" xfId="1287" xr:uid="{00000000-0005-0000-0000-000022050000}"/>
    <cellStyle name="Normal 2 2 4" xfId="1288" xr:uid="{00000000-0005-0000-0000-000023050000}"/>
    <cellStyle name="Normal 2 2 4 2" xfId="1289" xr:uid="{00000000-0005-0000-0000-000024050000}"/>
    <cellStyle name="Normal 2 2 4 3" xfId="1290" xr:uid="{00000000-0005-0000-0000-000025050000}"/>
    <cellStyle name="Normal 2 2 4 4" xfId="1291" xr:uid="{00000000-0005-0000-0000-000026050000}"/>
    <cellStyle name="Normal 2 2 5" xfId="1292" xr:uid="{00000000-0005-0000-0000-000027050000}"/>
    <cellStyle name="Normal 2 2 5 2" xfId="1293" xr:uid="{00000000-0005-0000-0000-000028050000}"/>
    <cellStyle name="Normal 2 2 5 3" xfId="1294" xr:uid="{00000000-0005-0000-0000-000029050000}"/>
    <cellStyle name="Normal 2 2 6" xfId="1295" xr:uid="{00000000-0005-0000-0000-00002A050000}"/>
    <cellStyle name="Normal 2 2 6 2" xfId="1296" xr:uid="{00000000-0005-0000-0000-00002B050000}"/>
    <cellStyle name="Normal 2 2 6 3" xfId="1297" xr:uid="{00000000-0005-0000-0000-00002C050000}"/>
    <cellStyle name="Normal 2 2 7" xfId="1298" xr:uid="{00000000-0005-0000-0000-00002D050000}"/>
    <cellStyle name="Normal 2 2 8" xfId="1299" xr:uid="{00000000-0005-0000-0000-00002E050000}"/>
    <cellStyle name="Normal 2 2_Equipment" xfId="1300" xr:uid="{00000000-0005-0000-0000-00002F050000}"/>
    <cellStyle name="Normal 2 3" xfId="1301" xr:uid="{00000000-0005-0000-0000-000030050000}"/>
    <cellStyle name="Normal 2 3 2" xfId="1302" xr:uid="{00000000-0005-0000-0000-000031050000}"/>
    <cellStyle name="Normal 2 3 2 2" xfId="1303" xr:uid="{00000000-0005-0000-0000-000032050000}"/>
    <cellStyle name="Normal 2 3 2 3" xfId="1304" xr:uid="{00000000-0005-0000-0000-000033050000}"/>
    <cellStyle name="Normal 2 3 2 4" xfId="1305" xr:uid="{00000000-0005-0000-0000-000034050000}"/>
    <cellStyle name="Normal 2 3 3" xfId="1306" xr:uid="{00000000-0005-0000-0000-000035050000}"/>
    <cellStyle name="Normal 2 3 3 2" xfId="1307" xr:uid="{00000000-0005-0000-0000-000036050000}"/>
    <cellStyle name="Normal 2 3 3 3" xfId="1308" xr:uid="{00000000-0005-0000-0000-000037050000}"/>
    <cellStyle name="Normal 2 3 4" xfId="1309" xr:uid="{00000000-0005-0000-0000-000038050000}"/>
    <cellStyle name="Normal 2 3 5" xfId="1310" xr:uid="{00000000-0005-0000-0000-000039050000}"/>
    <cellStyle name="Normal 2 3_Equipment" xfId="1311" xr:uid="{00000000-0005-0000-0000-00003A050000}"/>
    <cellStyle name="Normal 2 4" xfId="1312" xr:uid="{00000000-0005-0000-0000-00003B050000}"/>
    <cellStyle name="Normal 2 4 2" xfId="1313" xr:uid="{00000000-0005-0000-0000-00003C050000}"/>
    <cellStyle name="Normal 2 4 2 2" xfId="1314" xr:uid="{00000000-0005-0000-0000-00003D050000}"/>
    <cellStyle name="Normal 2 4 2 2 2" xfId="1315" xr:uid="{00000000-0005-0000-0000-00003E050000}"/>
    <cellStyle name="Normal 2 4 2 2 3" xfId="1316" xr:uid="{00000000-0005-0000-0000-00003F050000}"/>
    <cellStyle name="Normal 2 4 2 3" xfId="1317" xr:uid="{00000000-0005-0000-0000-000040050000}"/>
    <cellStyle name="Normal 2 4 2 4" xfId="1318" xr:uid="{00000000-0005-0000-0000-000041050000}"/>
    <cellStyle name="Normal 2 4 3" xfId="1319" xr:uid="{00000000-0005-0000-0000-000042050000}"/>
    <cellStyle name="Normal 2 4 4" xfId="1320" xr:uid="{00000000-0005-0000-0000-000043050000}"/>
    <cellStyle name="Normal 2 4 5" xfId="1321" xr:uid="{00000000-0005-0000-0000-000044050000}"/>
    <cellStyle name="Normal 2 5" xfId="1322" xr:uid="{00000000-0005-0000-0000-000045050000}"/>
    <cellStyle name="Normal 2 5 2" xfId="1323" xr:uid="{00000000-0005-0000-0000-000046050000}"/>
    <cellStyle name="Normal 2 5 2 2" xfId="1324" xr:uid="{00000000-0005-0000-0000-000047050000}"/>
    <cellStyle name="Normal 2 5 2_Buma Equipment List update" xfId="1325" xr:uid="{00000000-0005-0000-0000-000048050000}"/>
    <cellStyle name="Normal 2 5 3" xfId="1326" xr:uid="{00000000-0005-0000-0000-000049050000}"/>
    <cellStyle name="Normal 2 5 3 2" xfId="1327" xr:uid="{00000000-0005-0000-0000-00004A050000}"/>
    <cellStyle name="Normal 2 5 3_Buma Equipment List update" xfId="1328" xr:uid="{00000000-0005-0000-0000-00004B050000}"/>
    <cellStyle name="Normal 2 5 4" xfId="1329" xr:uid="{00000000-0005-0000-0000-00004C050000}"/>
    <cellStyle name="Normal 2 5 5" xfId="1330" xr:uid="{00000000-0005-0000-0000-00004D050000}"/>
    <cellStyle name="Normal 2 5 6" xfId="1331" xr:uid="{00000000-0005-0000-0000-00004E050000}"/>
    <cellStyle name="Normal 2 5_Buma Equipment List update" xfId="1332" xr:uid="{00000000-0005-0000-0000-00004F050000}"/>
    <cellStyle name="Normal 2 6" xfId="1333" xr:uid="{00000000-0005-0000-0000-000050050000}"/>
    <cellStyle name="Normal 2 6 2" xfId="1334" xr:uid="{00000000-0005-0000-0000-000051050000}"/>
    <cellStyle name="Normal 2 6 3" xfId="1335" xr:uid="{00000000-0005-0000-0000-000052050000}"/>
    <cellStyle name="Normal 2 6 4" xfId="1336" xr:uid="{00000000-0005-0000-0000-000053050000}"/>
    <cellStyle name="Normal 2 6 5" xfId="1337" xr:uid="{00000000-0005-0000-0000-000054050000}"/>
    <cellStyle name="Normal 2 7" xfId="1338" xr:uid="{00000000-0005-0000-0000-000055050000}"/>
    <cellStyle name="Normal 2 7 2" xfId="1339" xr:uid="{00000000-0005-0000-0000-000056050000}"/>
    <cellStyle name="Normal 2 7 3" xfId="1340" xr:uid="{00000000-0005-0000-0000-000057050000}"/>
    <cellStyle name="Normal 2 7 4" xfId="1341" xr:uid="{00000000-0005-0000-0000-000058050000}"/>
    <cellStyle name="Normal 2 8" xfId="1342" xr:uid="{00000000-0005-0000-0000-000059050000}"/>
    <cellStyle name="Normal 2 9" xfId="1343" xr:uid="{00000000-0005-0000-0000-00005A050000}"/>
    <cellStyle name="Normal 2_08. Monthly Report_Aug_2011" xfId="1344" xr:uid="{00000000-0005-0000-0000-00005B050000}"/>
    <cellStyle name="Normal 20" xfId="1345" xr:uid="{00000000-0005-0000-0000-00005C050000}"/>
    <cellStyle name="Normal 21" xfId="1346" xr:uid="{00000000-0005-0000-0000-00005D050000}"/>
    <cellStyle name="Normal 22" xfId="1347" xr:uid="{00000000-0005-0000-0000-00005E050000}"/>
    <cellStyle name="Normal 23" xfId="2059" xr:uid="{00000000-0005-0000-0000-00005F050000}"/>
    <cellStyle name="Normal 24" xfId="2091" xr:uid="{00000000-0005-0000-0000-000060050000}"/>
    <cellStyle name="Normal 25" xfId="2099" xr:uid="{00000000-0005-0000-0000-000061050000}"/>
    <cellStyle name="Normal 26" xfId="2102" xr:uid="{DDA5FDBB-21A2-4FD3-AD30-751043AD81F4}"/>
    <cellStyle name="Normal 27" xfId="2104" xr:uid="{68F2C2C5-7560-467A-B330-E21B7761DEBD}"/>
    <cellStyle name="Normal 28" xfId="2058" xr:uid="{00000000-0005-0000-0000-000062050000}"/>
    <cellStyle name="Normal 29" xfId="2103" xr:uid="{C9DEC957-0DDC-4B5F-82A2-29F19E3E0B98}"/>
    <cellStyle name="Normal 3" xfId="1348" xr:uid="{00000000-0005-0000-0000-000063050000}"/>
    <cellStyle name="Normal 3 10" xfId="2112" xr:uid="{28676262-CC35-4406-8551-93C27A62B170}"/>
    <cellStyle name="Normal 3 2" xfId="1349" xr:uid="{00000000-0005-0000-0000-000064050000}"/>
    <cellStyle name="Normal 3 2 2" xfId="1350" xr:uid="{00000000-0005-0000-0000-000065050000}"/>
    <cellStyle name="Normal 3 2 2 2" xfId="1351" xr:uid="{00000000-0005-0000-0000-000066050000}"/>
    <cellStyle name="Normal 3 2 2 2 2" xfId="1352" xr:uid="{00000000-0005-0000-0000-000067050000}"/>
    <cellStyle name="Normal 3 2 2 3" xfId="1353" xr:uid="{00000000-0005-0000-0000-000068050000}"/>
    <cellStyle name="Normal 3 2 3" xfId="1354" xr:uid="{00000000-0005-0000-0000-000069050000}"/>
    <cellStyle name="Normal 3 2 3 2" xfId="1355" xr:uid="{00000000-0005-0000-0000-00006A050000}"/>
    <cellStyle name="Normal 3 2 4" xfId="1356" xr:uid="{00000000-0005-0000-0000-00006B050000}"/>
    <cellStyle name="Normal 3 2 5" xfId="1357" xr:uid="{00000000-0005-0000-0000-00006C050000}"/>
    <cellStyle name="Normal 3 2 6" xfId="1358" xr:uid="{00000000-0005-0000-0000-00006D050000}"/>
    <cellStyle name="Normal 3 2 7" xfId="2061" xr:uid="{00000000-0005-0000-0000-00006E050000}"/>
    <cellStyle name="Normal 3 3" xfId="1359" xr:uid="{00000000-0005-0000-0000-00006F050000}"/>
    <cellStyle name="Normal 3 3 2" xfId="1360" xr:uid="{00000000-0005-0000-0000-000070050000}"/>
    <cellStyle name="Normal 3 3 2 2" xfId="1361" xr:uid="{00000000-0005-0000-0000-000071050000}"/>
    <cellStyle name="Normal 3 3 3" xfId="1362" xr:uid="{00000000-0005-0000-0000-000072050000}"/>
    <cellStyle name="Normal 3 4" xfId="1363" xr:uid="{00000000-0005-0000-0000-000073050000}"/>
    <cellStyle name="Normal 3 4 2" xfId="1364" xr:uid="{00000000-0005-0000-0000-000074050000}"/>
    <cellStyle name="Normal 3 4 2 2" xfId="1365" xr:uid="{00000000-0005-0000-0000-000075050000}"/>
    <cellStyle name="Normal 3 4 3" xfId="1366" xr:uid="{00000000-0005-0000-0000-000076050000}"/>
    <cellStyle name="Normal 3 5" xfId="1367" xr:uid="{00000000-0005-0000-0000-000077050000}"/>
    <cellStyle name="Normal 3 5 2" xfId="1368" xr:uid="{00000000-0005-0000-0000-000078050000}"/>
    <cellStyle name="Normal 3 6" xfId="1369" xr:uid="{00000000-0005-0000-0000-000079050000}"/>
    <cellStyle name="Normal 3 7" xfId="1370" xr:uid="{00000000-0005-0000-0000-00007A050000}"/>
    <cellStyle name="Normal 3 8" xfId="1371" xr:uid="{00000000-0005-0000-0000-00007B050000}"/>
    <cellStyle name="Normal 3 9" xfId="2065" xr:uid="{00000000-0005-0000-0000-00007C050000}"/>
    <cellStyle name="Normal 3_08. Monthly Report_Aug_2011" xfId="1372" xr:uid="{00000000-0005-0000-0000-00007D050000}"/>
    <cellStyle name="Normal 4" xfId="1373" xr:uid="{00000000-0005-0000-0000-00007E050000}"/>
    <cellStyle name="Normal 4 2" xfId="1374" xr:uid="{00000000-0005-0000-0000-00007F050000}"/>
    <cellStyle name="Normal 4 2 2" xfId="1375" xr:uid="{00000000-0005-0000-0000-000080050000}"/>
    <cellStyle name="Normal 4 2 2 2" xfId="1376" xr:uid="{00000000-0005-0000-0000-000081050000}"/>
    <cellStyle name="Normal 4 2 2 2 2 2 2 3 2" xfId="2087" xr:uid="{00000000-0005-0000-0000-000082050000}"/>
    <cellStyle name="Normal 4 2 2 2 2 2 2 3 2 2" xfId="2067" xr:uid="{00000000-0005-0000-0000-000083050000}"/>
    <cellStyle name="Normal 4 2 2 3" xfId="1377" xr:uid="{00000000-0005-0000-0000-000084050000}"/>
    <cellStyle name="Normal 4 2 2 4" xfId="1378" xr:uid="{00000000-0005-0000-0000-000085050000}"/>
    <cellStyle name="Normal 4 2 3" xfId="1379" xr:uid="{00000000-0005-0000-0000-000086050000}"/>
    <cellStyle name="Normal 4 2 4" xfId="1380" xr:uid="{00000000-0005-0000-0000-000087050000}"/>
    <cellStyle name="Normal 4 2 5" xfId="1381" xr:uid="{00000000-0005-0000-0000-000088050000}"/>
    <cellStyle name="Normal 4 3" xfId="1382" xr:uid="{00000000-0005-0000-0000-000089050000}"/>
    <cellStyle name="Normal 4 3 2" xfId="1383" xr:uid="{00000000-0005-0000-0000-00008A050000}"/>
    <cellStyle name="Normal 4 3 2 2" xfId="1384" xr:uid="{00000000-0005-0000-0000-00008B050000}"/>
    <cellStyle name="Normal 4 3 3" xfId="1385" xr:uid="{00000000-0005-0000-0000-00008C050000}"/>
    <cellStyle name="Normal 4 3 4" xfId="1386" xr:uid="{00000000-0005-0000-0000-00008D050000}"/>
    <cellStyle name="Normal 4 3 5" xfId="1387" xr:uid="{00000000-0005-0000-0000-00008E050000}"/>
    <cellStyle name="Normal 4 4" xfId="1388" xr:uid="{00000000-0005-0000-0000-00008F050000}"/>
    <cellStyle name="Normal 4 4 2" xfId="1389" xr:uid="{00000000-0005-0000-0000-000090050000}"/>
    <cellStyle name="Normal 4 4 2 2" xfId="1390" xr:uid="{00000000-0005-0000-0000-000091050000}"/>
    <cellStyle name="Normal 4 4 3" xfId="1391" xr:uid="{00000000-0005-0000-0000-000092050000}"/>
    <cellStyle name="Normal 4 5" xfId="1392" xr:uid="{00000000-0005-0000-0000-000093050000}"/>
    <cellStyle name="Normal 4 5 2" xfId="1393" xr:uid="{00000000-0005-0000-0000-000094050000}"/>
    <cellStyle name="Normal 4 5 2 2" xfId="1394" xr:uid="{00000000-0005-0000-0000-000095050000}"/>
    <cellStyle name="Normal 4 5 3" xfId="1395" xr:uid="{00000000-0005-0000-0000-000096050000}"/>
    <cellStyle name="Normal 4 6" xfId="1396" xr:uid="{00000000-0005-0000-0000-000097050000}"/>
    <cellStyle name="Normal 4 6 2" xfId="1397" xr:uid="{00000000-0005-0000-0000-000098050000}"/>
    <cellStyle name="Normal 4 7" xfId="1398" xr:uid="{00000000-0005-0000-0000-000099050000}"/>
    <cellStyle name="Normal 4 8" xfId="1399" xr:uid="{00000000-0005-0000-0000-00009A050000}"/>
    <cellStyle name="Normal 4 9" xfId="1400" xr:uid="{00000000-0005-0000-0000-00009B050000}"/>
    <cellStyle name="Normal 4_Equipment" xfId="1401" xr:uid="{00000000-0005-0000-0000-00009C050000}"/>
    <cellStyle name="Normal 5" xfId="1402" xr:uid="{00000000-0005-0000-0000-00009D050000}"/>
    <cellStyle name="Normal 5 10" xfId="1403" xr:uid="{00000000-0005-0000-0000-00009E050000}"/>
    <cellStyle name="Normal 5 11" xfId="1404" xr:uid="{00000000-0005-0000-0000-00009F050000}"/>
    <cellStyle name="Normal 5 2" xfId="1405" xr:uid="{00000000-0005-0000-0000-0000A0050000}"/>
    <cellStyle name="Normal 5 2 10" xfId="1406" xr:uid="{00000000-0005-0000-0000-0000A1050000}"/>
    <cellStyle name="Normal 5 2 10 2" xfId="1407" xr:uid="{00000000-0005-0000-0000-0000A2050000}"/>
    <cellStyle name="Normal 5 2 10 2 2" xfId="1408" xr:uid="{00000000-0005-0000-0000-0000A3050000}"/>
    <cellStyle name="Normal 5 2 10 3" xfId="1409" xr:uid="{00000000-0005-0000-0000-0000A4050000}"/>
    <cellStyle name="Normal 5 2 11" xfId="1410" xr:uid="{00000000-0005-0000-0000-0000A5050000}"/>
    <cellStyle name="Normal 5 2 11 2" xfId="1411" xr:uid="{00000000-0005-0000-0000-0000A6050000}"/>
    <cellStyle name="Normal 5 2 11 2 2" xfId="1412" xr:uid="{00000000-0005-0000-0000-0000A7050000}"/>
    <cellStyle name="Normal 5 2 11 3" xfId="1413" xr:uid="{00000000-0005-0000-0000-0000A8050000}"/>
    <cellStyle name="Normal 5 2 12" xfId="1414" xr:uid="{00000000-0005-0000-0000-0000A9050000}"/>
    <cellStyle name="Normal 5 2 12 2" xfId="1415" xr:uid="{00000000-0005-0000-0000-0000AA050000}"/>
    <cellStyle name="Normal 5 2 12 2 2" xfId="1416" xr:uid="{00000000-0005-0000-0000-0000AB050000}"/>
    <cellStyle name="Normal 5 2 12 3" xfId="1417" xr:uid="{00000000-0005-0000-0000-0000AC050000}"/>
    <cellStyle name="Normal 5 2 13" xfId="1418" xr:uid="{00000000-0005-0000-0000-0000AD050000}"/>
    <cellStyle name="Normal 5 2 13 2" xfId="1419" xr:uid="{00000000-0005-0000-0000-0000AE050000}"/>
    <cellStyle name="Normal 5 2 13 2 2" xfId="1420" xr:uid="{00000000-0005-0000-0000-0000AF050000}"/>
    <cellStyle name="Normal 5 2 13 3" xfId="1421" xr:uid="{00000000-0005-0000-0000-0000B0050000}"/>
    <cellStyle name="Normal 5 2 14" xfId="1422" xr:uid="{00000000-0005-0000-0000-0000B1050000}"/>
    <cellStyle name="Normal 5 2 14 2" xfId="1423" xr:uid="{00000000-0005-0000-0000-0000B2050000}"/>
    <cellStyle name="Normal 5 2 14 2 2" xfId="1424" xr:uid="{00000000-0005-0000-0000-0000B3050000}"/>
    <cellStyle name="Normal 5 2 14 3" xfId="1425" xr:uid="{00000000-0005-0000-0000-0000B4050000}"/>
    <cellStyle name="Normal 5 2 15" xfId="1426" xr:uid="{00000000-0005-0000-0000-0000B5050000}"/>
    <cellStyle name="Normal 5 2 15 2" xfId="1427" xr:uid="{00000000-0005-0000-0000-0000B6050000}"/>
    <cellStyle name="Normal 5 2 15 2 2" xfId="1428" xr:uid="{00000000-0005-0000-0000-0000B7050000}"/>
    <cellStyle name="Normal 5 2 15 3" xfId="1429" xr:uid="{00000000-0005-0000-0000-0000B8050000}"/>
    <cellStyle name="Normal 5 2 16" xfId="1430" xr:uid="{00000000-0005-0000-0000-0000B9050000}"/>
    <cellStyle name="Normal 5 2 16 2" xfId="1431" xr:uid="{00000000-0005-0000-0000-0000BA050000}"/>
    <cellStyle name="Normal 5 2 16 2 2" xfId="1432" xr:uid="{00000000-0005-0000-0000-0000BB050000}"/>
    <cellStyle name="Normal 5 2 16 3" xfId="1433" xr:uid="{00000000-0005-0000-0000-0000BC050000}"/>
    <cellStyle name="Normal 5 2 17" xfId="1434" xr:uid="{00000000-0005-0000-0000-0000BD050000}"/>
    <cellStyle name="Normal 5 2 17 2" xfId="1435" xr:uid="{00000000-0005-0000-0000-0000BE050000}"/>
    <cellStyle name="Normal 5 2 17 2 2" xfId="1436" xr:uid="{00000000-0005-0000-0000-0000BF050000}"/>
    <cellStyle name="Normal 5 2 17 3" xfId="1437" xr:uid="{00000000-0005-0000-0000-0000C0050000}"/>
    <cellStyle name="Normal 5 2 18" xfId="1438" xr:uid="{00000000-0005-0000-0000-0000C1050000}"/>
    <cellStyle name="Normal 5 2 18 2" xfId="1439" xr:uid="{00000000-0005-0000-0000-0000C2050000}"/>
    <cellStyle name="Normal 5 2 18 2 2" xfId="1440" xr:uid="{00000000-0005-0000-0000-0000C3050000}"/>
    <cellStyle name="Normal 5 2 18 3" xfId="1441" xr:uid="{00000000-0005-0000-0000-0000C4050000}"/>
    <cellStyle name="Normal 5 2 19" xfId="1442" xr:uid="{00000000-0005-0000-0000-0000C5050000}"/>
    <cellStyle name="Normal 5 2 19 2" xfId="1443" xr:uid="{00000000-0005-0000-0000-0000C6050000}"/>
    <cellStyle name="Normal 5 2 19 2 2" xfId="1444" xr:uid="{00000000-0005-0000-0000-0000C7050000}"/>
    <cellStyle name="Normal 5 2 19 3" xfId="1445" xr:uid="{00000000-0005-0000-0000-0000C8050000}"/>
    <cellStyle name="Normal 5 2 2" xfId="1446" xr:uid="{00000000-0005-0000-0000-0000C9050000}"/>
    <cellStyle name="Normal 5 2 2 2" xfId="1447" xr:uid="{00000000-0005-0000-0000-0000CA050000}"/>
    <cellStyle name="Normal 5 2 2 2 2" xfId="1448" xr:uid="{00000000-0005-0000-0000-0000CB050000}"/>
    <cellStyle name="Normal 5 2 2 3" xfId="1449" xr:uid="{00000000-0005-0000-0000-0000CC050000}"/>
    <cellStyle name="Normal 5 2 20" xfId="1450" xr:uid="{00000000-0005-0000-0000-0000CD050000}"/>
    <cellStyle name="Normal 5 2 20 2" xfId="1451" xr:uid="{00000000-0005-0000-0000-0000CE050000}"/>
    <cellStyle name="Normal 5 2 20 2 2" xfId="1452" xr:uid="{00000000-0005-0000-0000-0000CF050000}"/>
    <cellStyle name="Normal 5 2 20 3" xfId="1453" xr:uid="{00000000-0005-0000-0000-0000D0050000}"/>
    <cellStyle name="Normal 5 2 21" xfId="1454" xr:uid="{00000000-0005-0000-0000-0000D1050000}"/>
    <cellStyle name="Normal 5 2 21 2" xfId="1455" xr:uid="{00000000-0005-0000-0000-0000D2050000}"/>
    <cellStyle name="Normal 5 2 21 2 2" xfId="1456" xr:uid="{00000000-0005-0000-0000-0000D3050000}"/>
    <cellStyle name="Normal 5 2 21 3" xfId="1457" xr:uid="{00000000-0005-0000-0000-0000D4050000}"/>
    <cellStyle name="Normal 5 2 22" xfId="1458" xr:uid="{00000000-0005-0000-0000-0000D5050000}"/>
    <cellStyle name="Normal 5 2 22 2" xfId="1459" xr:uid="{00000000-0005-0000-0000-0000D6050000}"/>
    <cellStyle name="Normal 5 2 22 2 2" xfId="1460" xr:uid="{00000000-0005-0000-0000-0000D7050000}"/>
    <cellStyle name="Normal 5 2 22 3" xfId="1461" xr:uid="{00000000-0005-0000-0000-0000D8050000}"/>
    <cellStyle name="Normal 5 2 23" xfId="1462" xr:uid="{00000000-0005-0000-0000-0000D9050000}"/>
    <cellStyle name="Normal 5 2 23 2" xfId="1463" xr:uid="{00000000-0005-0000-0000-0000DA050000}"/>
    <cellStyle name="Normal 5 2 23 2 2" xfId="1464" xr:uid="{00000000-0005-0000-0000-0000DB050000}"/>
    <cellStyle name="Normal 5 2 23 3" xfId="1465" xr:uid="{00000000-0005-0000-0000-0000DC050000}"/>
    <cellStyle name="Normal 5 2 24" xfId="1466" xr:uid="{00000000-0005-0000-0000-0000DD050000}"/>
    <cellStyle name="Normal 5 2 24 2" xfId="1467" xr:uid="{00000000-0005-0000-0000-0000DE050000}"/>
    <cellStyle name="Normal 5 2 24 2 2" xfId="1468" xr:uid="{00000000-0005-0000-0000-0000DF050000}"/>
    <cellStyle name="Normal 5 2 24 3" xfId="1469" xr:uid="{00000000-0005-0000-0000-0000E0050000}"/>
    <cellStyle name="Normal 5 2 25" xfId="1470" xr:uid="{00000000-0005-0000-0000-0000E1050000}"/>
    <cellStyle name="Normal 5 2 25 2" xfId="1471" xr:uid="{00000000-0005-0000-0000-0000E2050000}"/>
    <cellStyle name="Normal 5 2 25 2 2" xfId="1472" xr:uid="{00000000-0005-0000-0000-0000E3050000}"/>
    <cellStyle name="Normal 5 2 25 3" xfId="1473" xr:uid="{00000000-0005-0000-0000-0000E4050000}"/>
    <cellStyle name="Normal 5 2 26" xfId="1474" xr:uid="{00000000-0005-0000-0000-0000E5050000}"/>
    <cellStyle name="Normal 5 2 26 2" xfId="1475" xr:uid="{00000000-0005-0000-0000-0000E6050000}"/>
    <cellStyle name="Normal 5 2 26 2 2" xfId="1476" xr:uid="{00000000-0005-0000-0000-0000E7050000}"/>
    <cellStyle name="Normal 5 2 26 3" xfId="1477" xr:uid="{00000000-0005-0000-0000-0000E8050000}"/>
    <cellStyle name="Normal 5 2 27" xfId="1478" xr:uid="{00000000-0005-0000-0000-0000E9050000}"/>
    <cellStyle name="Normal 5 2 27 2" xfId="1479" xr:uid="{00000000-0005-0000-0000-0000EA050000}"/>
    <cellStyle name="Normal 5 2 27 2 2" xfId="1480" xr:uid="{00000000-0005-0000-0000-0000EB050000}"/>
    <cellStyle name="Normal 5 2 27 3" xfId="1481" xr:uid="{00000000-0005-0000-0000-0000EC050000}"/>
    <cellStyle name="Normal 5 2 28" xfId="1482" xr:uid="{00000000-0005-0000-0000-0000ED050000}"/>
    <cellStyle name="Normal 5 2 28 2" xfId="1483" xr:uid="{00000000-0005-0000-0000-0000EE050000}"/>
    <cellStyle name="Normal 5 2 28 2 2" xfId="1484" xr:uid="{00000000-0005-0000-0000-0000EF050000}"/>
    <cellStyle name="Normal 5 2 28 3" xfId="1485" xr:uid="{00000000-0005-0000-0000-0000F0050000}"/>
    <cellStyle name="Normal 5 2 29" xfId="1486" xr:uid="{00000000-0005-0000-0000-0000F1050000}"/>
    <cellStyle name="Normal 5 2 29 2" xfId="1487" xr:uid="{00000000-0005-0000-0000-0000F2050000}"/>
    <cellStyle name="Normal 5 2 29 2 2" xfId="1488" xr:uid="{00000000-0005-0000-0000-0000F3050000}"/>
    <cellStyle name="Normal 5 2 29 3" xfId="1489" xr:uid="{00000000-0005-0000-0000-0000F4050000}"/>
    <cellStyle name="Normal 5 2 3" xfId="1490" xr:uid="{00000000-0005-0000-0000-0000F5050000}"/>
    <cellStyle name="Normal 5 2 3 2" xfId="1491" xr:uid="{00000000-0005-0000-0000-0000F6050000}"/>
    <cellStyle name="Normal 5 2 3 2 2" xfId="1492" xr:uid="{00000000-0005-0000-0000-0000F7050000}"/>
    <cellStyle name="Normal 5 2 3 3" xfId="1493" xr:uid="{00000000-0005-0000-0000-0000F8050000}"/>
    <cellStyle name="Normal 5 2 30" xfId="1494" xr:uid="{00000000-0005-0000-0000-0000F9050000}"/>
    <cellStyle name="Normal 5 2 30 2" xfId="1495" xr:uid="{00000000-0005-0000-0000-0000FA050000}"/>
    <cellStyle name="Normal 5 2 30 2 2" xfId="1496" xr:uid="{00000000-0005-0000-0000-0000FB050000}"/>
    <cellStyle name="Normal 5 2 30 3" xfId="1497" xr:uid="{00000000-0005-0000-0000-0000FC050000}"/>
    <cellStyle name="Normal 5 2 31" xfId="1498" xr:uid="{00000000-0005-0000-0000-0000FD050000}"/>
    <cellStyle name="Normal 5 2 31 2" xfId="1499" xr:uid="{00000000-0005-0000-0000-0000FE050000}"/>
    <cellStyle name="Normal 5 2 31 2 2" xfId="1500" xr:uid="{00000000-0005-0000-0000-0000FF050000}"/>
    <cellStyle name="Normal 5 2 31 3" xfId="1501" xr:uid="{00000000-0005-0000-0000-000000060000}"/>
    <cellStyle name="Normal 5 2 32" xfId="1502" xr:uid="{00000000-0005-0000-0000-000001060000}"/>
    <cellStyle name="Normal 5 2 32 2" xfId="1503" xr:uid="{00000000-0005-0000-0000-000002060000}"/>
    <cellStyle name="Normal 5 2 32 2 2" xfId="1504" xr:uid="{00000000-0005-0000-0000-000003060000}"/>
    <cellStyle name="Normal 5 2 32 3" xfId="1505" xr:uid="{00000000-0005-0000-0000-000004060000}"/>
    <cellStyle name="Normal 5 2 33" xfId="1506" xr:uid="{00000000-0005-0000-0000-000005060000}"/>
    <cellStyle name="Normal 5 2 33 2" xfId="1507" xr:uid="{00000000-0005-0000-0000-000006060000}"/>
    <cellStyle name="Normal 5 2 33 2 2" xfId="1508" xr:uid="{00000000-0005-0000-0000-000007060000}"/>
    <cellStyle name="Normal 5 2 33 3" xfId="1509" xr:uid="{00000000-0005-0000-0000-000008060000}"/>
    <cellStyle name="Normal 5 2 34" xfId="1510" xr:uid="{00000000-0005-0000-0000-000009060000}"/>
    <cellStyle name="Normal 5 2 34 2" xfId="1511" xr:uid="{00000000-0005-0000-0000-00000A060000}"/>
    <cellStyle name="Normal 5 2 34 2 2" xfId="1512" xr:uid="{00000000-0005-0000-0000-00000B060000}"/>
    <cellStyle name="Normal 5 2 34 3" xfId="1513" xr:uid="{00000000-0005-0000-0000-00000C060000}"/>
    <cellStyle name="Normal 5 2 35" xfId="1514" xr:uid="{00000000-0005-0000-0000-00000D060000}"/>
    <cellStyle name="Normal 5 2 35 2" xfId="1515" xr:uid="{00000000-0005-0000-0000-00000E060000}"/>
    <cellStyle name="Normal 5 2 35 2 2" xfId="1516" xr:uid="{00000000-0005-0000-0000-00000F060000}"/>
    <cellStyle name="Normal 5 2 35 3" xfId="1517" xr:uid="{00000000-0005-0000-0000-000010060000}"/>
    <cellStyle name="Normal 5 2 36" xfId="1518" xr:uid="{00000000-0005-0000-0000-000011060000}"/>
    <cellStyle name="Normal 5 2 36 2" xfId="1519" xr:uid="{00000000-0005-0000-0000-000012060000}"/>
    <cellStyle name="Normal 5 2 36 2 2" xfId="1520" xr:uid="{00000000-0005-0000-0000-000013060000}"/>
    <cellStyle name="Normal 5 2 36 3" xfId="1521" xr:uid="{00000000-0005-0000-0000-000014060000}"/>
    <cellStyle name="Normal 5 2 37" xfId="1522" xr:uid="{00000000-0005-0000-0000-000015060000}"/>
    <cellStyle name="Normal 5 2 37 2" xfId="1523" xr:uid="{00000000-0005-0000-0000-000016060000}"/>
    <cellStyle name="Normal 5 2 37 2 2" xfId="1524" xr:uid="{00000000-0005-0000-0000-000017060000}"/>
    <cellStyle name="Normal 5 2 37 3" xfId="1525" xr:uid="{00000000-0005-0000-0000-000018060000}"/>
    <cellStyle name="Normal 5 2 38" xfId="1526" xr:uid="{00000000-0005-0000-0000-000019060000}"/>
    <cellStyle name="Normal 5 2 38 2" xfId="1527" xr:uid="{00000000-0005-0000-0000-00001A060000}"/>
    <cellStyle name="Normal 5 2 38 2 2" xfId="1528" xr:uid="{00000000-0005-0000-0000-00001B060000}"/>
    <cellStyle name="Normal 5 2 38 3" xfId="1529" xr:uid="{00000000-0005-0000-0000-00001C060000}"/>
    <cellStyle name="Normal 5 2 39" xfId="1530" xr:uid="{00000000-0005-0000-0000-00001D060000}"/>
    <cellStyle name="Normal 5 2 39 2" xfId="1531" xr:uid="{00000000-0005-0000-0000-00001E060000}"/>
    <cellStyle name="Normal 5 2 39 2 2" xfId="1532" xr:uid="{00000000-0005-0000-0000-00001F060000}"/>
    <cellStyle name="Normal 5 2 39 3" xfId="1533" xr:uid="{00000000-0005-0000-0000-000020060000}"/>
    <cellStyle name="Normal 5 2 4" xfId="1534" xr:uid="{00000000-0005-0000-0000-000021060000}"/>
    <cellStyle name="Normal 5 2 4 2" xfId="1535" xr:uid="{00000000-0005-0000-0000-000022060000}"/>
    <cellStyle name="Normal 5 2 4 2 2" xfId="1536" xr:uid="{00000000-0005-0000-0000-000023060000}"/>
    <cellStyle name="Normal 5 2 4 3" xfId="1537" xr:uid="{00000000-0005-0000-0000-000024060000}"/>
    <cellStyle name="Normal 5 2 40" xfId="1538" xr:uid="{00000000-0005-0000-0000-000025060000}"/>
    <cellStyle name="Normal 5 2 40 2" xfId="1539" xr:uid="{00000000-0005-0000-0000-000026060000}"/>
    <cellStyle name="Normal 5 2 40 2 2" xfId="1540" xr:uid="{00000000-0005-0000-0000-000027060000}"/>
    <cellStyle name="Normal 5 2 40 3" xfId="1541" xr:uid="{00000000-0005-0000-0000-000028060000}"/>
    <cellStyle name="Normal 5 2 41" xfId="1542" xr:uid="{00000000-0005-0000-0000-000029060000}"/>
    <cellStyle name="Normal 5 2 41 2" xfId="1543" xr:uid="{00000000-0005-0000-0000-00002A060000}"/>
    <cellStyle name="Normal 5 2 41 2 2" xfId="1544" xr:uid="{00000000-0005-0000-0000-00002B060000}"/>
    <cellStyle name="Normal 5 2 41 3" xfId="1545" xr:uid="{00000000-0005-0000-0000-00002C060000}"/>
    <cellStyle name="Normal 5 2 42" xfId="1546" xr:uid="{00000000-0005-0000-0000-00002D060000}"/>
    <cellStyle name="Normal 5 2 42 2" xfId="1547" xr:uid="{00000000-0005-0000-0000-00002E060000}"/>
    <cellStyle name="Normal 5 2 42 2 2" xfId="1548" xr:uid="{00000000-0005-0000-0000-00002F060000}"/>
    <cellStyle name="Normal 5 2 42 3" xfId="1549" xr:uid="{00000000-0005-0000-0000-000030060000}"/>
    <cellStyle name="Normal 5 2 43" xfId="1550" xr:uid="{00000000-0005-0000-0000-000031060000}"/>
    <cellStyle name="Normal 5 2 43 2" xfId="1551" xr:uid="{00000000-0005-0000-0000-000032060000}"/>
    <cellStyle name="Normal 5 2 43 2 2" xfId="1552" xr:uid="{00000000-0005-0000-0000-000033060000}"/>
    <cellStyle name="Normal 5 2 43 3" xfId="1553" xr:uid="{00000000-0005-0000-0000-000034060000}"/>
    <cellStyle name="Normal 5 2 44" xfId="1554" xr:uid="{00000000-0005-0000-0000-000035060000}"/>
    <cellStyle name="Normal 5 2 44 2" xfId="1555" xr:uid="{00000000-0005-0000-0000-000036060000}"/>
    <cellStyle name="Normal 5 2 44 2 2" xfId="1556" xr:uid="{00000000-0005-0000-0000-000037060000}"/>
    <cellStyle name="Normal 5 2 44 3" xfId="1557" xr:uid="{00000000-0005-0000-0000-000038060000}"/>
    <cellStyle name="Normal 5 2 45" xfId="1558" xr:uid="{00000000-0005-0000-0000-000039060000}"/>
    <cellStyle name="Normal 5 2 45 2" xfId="1559" xr:uid="{00000000-0005-0000-0000-00003A060000}"/>
    <cellStyle name="Normal 5 2 45 2 2" xfId="1560" xr:uid="{00000000-0005-0000-0000-00003B060000}"/>
    <cellStyle name="Normal 5 2 45 3" xfId="1561" xr:uid="{00000000-0005-0000-0000-00003C060000}"/>
    <cellStyle name="Normal 5 2 46" xfId="1562" xr:uid="{00000000-0005-0000-0000-00003D060000}"/>
    <cellStyle name="Normal 5 2 46 2" xfId="1563" xr:uid="{00000000-0005-0000-0000-00003E060000}"/>
    <cellStyle name="Normal 5 2 46 2 2" xfId="1564" xr:uid="{00000000-0005-0000-0000-00003F060000}"/>
    <cellStyle name="Normal 5 2 46 3" xfId="1565" xr:uid="{00000000-0005-0000-0000-000040060000}"/>
    <cellStyle name="Normal 5 2 47" xfId="1566" xr:uid="{00000000-0005-0000-0000-000041060000}"/>
    <cellStyle name="Normal 5 2 47 2" xfId="1567" xr:uid="{00000000-0005-0000-0000-000042060000}"/>
    <cellStyle name="Normal 5 2 47 2 2" xfId="1568" xr:uid="{00000000-0005-0000-0000-000043060000}"/>
    <cellStyle name="Normal 5 2 47 3" xfId="1569" xr:uid="{00000000-0005-0000-0000-000044060000}"/>
    <cellStyle name="Normal 5 2 48" xfId="1570" xr:uid="{00000000-0005-0000-0000-000045060000}"/>
    <cellStyle name="Normal 5 2 48 2" xfId="1571" xr:uid="{00000000-0005-0000-0000-000046060000}"/>
    <cellStyle name="Normal 5 2 48 2 2" xfId="1572" xr:uid="{00000000-0005-0000-0000-000047060000}"/>
    <cellStyle name="Normal 5 2 48 3" xfId="1573" xr:uid="{00000000-0005-0000-0000-000048060000}"/>
    <cellStyle name="Normal 5 2 49" xfId="1574" xr:uid="{00000000-0005-0000-0000-000049060000}"/>
    <cellStyle name="Normal 5 2 49 2" xfId="1575" xr:uid="{00000000-0005-0000-0000-00004A060000}"/>
    <cellStyle name="Normal 5 2 49 2 2" xfId="1576" xr:uid="{00000000-0005-0000-0000-00004B060000}"/>
    <cellStyle name="Normal 5 2 49 3" xfId="1577" xr:uid="{00000000-0005-0000-0000-00004C060000}"/>
    <cellStyle name="Normal 5 2 5" xfId="1578" xr:uid="{00000000-0005-0000-0000-00004D060000}"/>
    <cellStyle name="Normal 5 2 5 2" xfId="1579" xr:uid="{00000000-0005-0000-0000-00004E060000}"/>
    <cellStyle name="Normal 5 2 5 2 2" xfId="1580" xr:uid="{00000000-0005-0000-0000-00004F060000}"/>
    <cellStyle name="Normal 5 2 5 3" xfId="1581" xr:uid="{00000000-0005-0000-0000-000050060000}"/>
    <cellStyle name="Normal 5 2 50" xfId="1582" xr:uid="{00000000-0005-0000-0000-000051060000}"/>
    <cellStyle name="Normal 5 2 50 2" xfId="1583" xr:uid="{00000000-0005-0000-0000-000052060000}"/>
    <cellStyle name="Normal 5 2 50 2 2" xfId="1584" xr:uid="{00000000-0005-0000-0000-000053060000}"/>
    <cellStyle name="Normal 5 2 50 3" xfId="1585" xr:uid="{00000000-0005-0000-0000-000054060000}"/>
    <cellStyle name="Normal 5 2 51" xfId="1586" xr:uid="{00000000-0005-0000-0000-000055060000}"/>
    <cellStyle name="Normal 5 2 51 2" xfId="1587" xr:uid="{00000000-0005-0000-0000-000056060000}"/>
    <cellStyle name="Normal 5 2 51 2 2" xfId="1588" xr:uid="{00000000-0005-0000-0000-000057060000}"/>
    <cellStyle name="Normal 5 2 51 3" xfId="1589" xr:uid="{00000000-0005-0000-0000-000058060000}"/>
    <cellStyle name="Normal 5 2 52" xfId="1590" xr:uid="{00000000-0005-0000-0000-000059060000}"/>
    <cellStyle name="Normal 5 2 52 2" xfId="1591" xr:uid="{00000000-0005-0000-0000-00005A060000}"/>
    <cellStyle name="Normal 5 2 52 2 2" xfId="1592" xr:uid="{00000000-0005-0000-0000-00005B060000}"/>
    <cellStyle name="Normal 5 2 52 3" xfId="1593" xr:uid="{00000000-0005-0000-0000-00005C060000}"/>
    <cellStyle name="Normal 5 2 53" xfId="1594" xr:uid="{00000000-0005-0000-0000-00005D060000}"/>
    <cellStyle name="Normal 5 2 53 2" xfId="1595" xr:uid="{00000000-0005-0000-0000-00005E060000}"/>
    <cellStyle name="Normal 5 2 53 2 2" xfId="1596" xr:uid="{00000000-0005-0000-0000-00005F060000}"/>
    <cellStyle name="Normal 5 2 53 3" xfId="1597" xr:uid="{00000000-0005-0000-0000-000060060000}"/>
    <cellStyle name="Normal 5 2 54" xfId="1598" xr:uid="{00000000-0005-0000-0000-000061060000}"/>
    <cellStyle name="Normal 5 2 54 2" xfId="1599" xr:uid="{00000000-0005-0000-0000-000062060000}"/>
    <cellStyle name="Normal 5 2 54 2 2" xfId="1600" xr:uid="{00000000-0005-0000-0000-000063060000}"/>
    <cellStyle name="Normal 5 2 54 3" xfId="1601" xr:uid="{00000000-0005-0000-0000-000064060000}"/>
    <cellStyle name="Normal 5 2 55" xfId="1602" xr:uid="{00000000-0005-0000-0000-000065060000}"/>
    <cellStyle name="Normal 5 2 55 2" xfId="1603" xr:uid="{00000000-0005-0000-0000-000066060000}"/>
    <cellStyle name="Normal 5 2 55 2 2" xfId="1604" xr:uid="{00000000-0005-0000-0000-000067060000}"/>
    <cellStyle name="Normal 5 2 55 3" xfId="1605" xr:uid="{00000000-0005-0000-0000-000068060000}"/>
    <cellStyle name="Normal 5 2 56" xfId="1606" xr:uid="{00000000-0005-0000-0000-000069060000}"/>
    <cellStyle name="Normal 5 2 56 2" xfId="1607" xr:uid="{00000000-0005-0000-0000-00006A060000}"/>
    <cellStyle name="Normal 5 2 56 2 2" xfId="1608" xr:uid="{00000000-0005-0000-0000-00006B060000}"/>
    <cellStyle name="Normal 5 2 56 3" xfId="1609" xr:uid="{00000000-0005-0000-0000-00006C060000}"/>
    <cellStyle name="Normal 5 2 57" xfId="1610" xr:uid="{00000000-0005-0000-0000-00006D060000}"/>
    <cellStyle name="Normal 5 2 57 2" xfId="1611" xr:uid="{00000000-0005-0000-0000-00006E060000}"/>
    <cellStyle name="Normal 5 2 57 2 2" xfId="1612" xr:uid="{00000000-0005-0000-0000-00006F060000}"/>
    <cellStyle name="Normal 5 2 57 3" xfId="1613" xr:uid="{00000000-0005-0000-0000-000070060000}"/>
    <cellStyle name="Normal 5 2 58" xfId="1614" xr:uid="{00000000-0005-0000-0000-000071060000}"/>
    <cellStyle name="Normal 5 2 58 2" xfId="1615" xr:uid="{00000000-0005-0000-0000-000072060000}"/>
    <cellStyle name="Normal 5 2 58 2 2" xfId="1616" xr:uid="{00000000-0005-0000-0000-000073060000}"/>
    <cellStyle name="Normal 5 2 58 3" xfId="1617" xr:uid="{00000000-0005-0000-0000-000074060000}"/>
    <cellStyle name="Normal 5 2 59" xfId="1618" xr:uid="{00000000-0005-0000-0000-000075060000}"/>
    <cellStyle name="Normal 5 2 59 2" xfId="1619" xr:uid="{00000000-0005-0000-0000-000076060000}"/>
    <cellStyle name="Normal 5 2 59 2 2" xfId="1620" xr:uid="{00000000-0005-0000-0000-000077060000}"/>
    <cellStyle name="Normal 5 2 59 3" xfId="1621" xr:uid="{00000000-0005-0000-0000-000078060000}"/>
    <cellStyle name="Normal 5 2 6" xfId="1622" xr:uid="{00000000-0005-0000-0000-000079060000}"/>
    <cellStyle name="Normal 5 2 6 2" xfId="1623" xr:uid="{00000000-0005-0000-0000-00007A060000}"/>
    <cellStyle name="Normal 5 2 6 2 2" xfId="1624" xr:uid="{00000000-0005-0000-0000-00007B060000}"/>
    <cellStyle name="Normal 5 2 6 3" xfId="1625" xr:uid="{00000000-0005-0000-0000-00007C060000}"/>
    <cellStyle name="Normal 5 2 60" xfId="1626" xr:uid="{00000000-0005-0000-0000-00007D060000}"/>
    <cellStyle name="Normal 5 2 60 2" xfId="1627" xr:uid="{00000000-0005-0000-0000-00007E060000}"/>
    <cellStyle name="Normal 5 2 60 2 2" xfId="1628" xr:uid="{00000000-0005-0000-0000-00007F060000}"/>
    <cellStyle name="Normal 5 2 60 3" xfId="1629" xr:uid="{00000000-0005-0000-0000-000080060000}"/>
    <cellStyle name="Normal 5 2 61" xfId="1630" xr:uid="{00000000-0005-0000-0000-000081060000}"/>
    <cellStyle name="Normal 5 2 61 2" xfId="1631" xr:uid="{00000000-0005-0000-0000-000082060000}"/>
    <cellStyle name="Normal 5 2 61 2 2" xfId="1632" xr:uid="{00000000-0005-0000-0000-000083060000}"/>
    <cellStyle name="Normal 5 2 61 3" xfId="1633" xr:uid="{00000000-0005-0000-0000-000084060000}"/>
    <cellStyle name="Normal 5 2 62" xfId="1634" xr:uid="{00000000-0005-0000-0000-000085060000}"/>
    <cellStyle name="Normal 5 2 62 2" xfId="1635" xr:uid="{00000000-0005-0000-0000-000086060000}"/>
    <cellStyle name="Normal 5 2 62 2 2" xfId="1636" xr:uid="{00000000-0005-0000-0000-000087060000}"/>
    <cellStyle name="Normal 5 2 62 3" xfId="1637" xr:uid="{00000000-0005-0000-0000-000088060000}"/>
    <cellStyle name="Normal 5 2 63" xfId="1638" xr:uid="{00000000-0005-0000-0000-000089060000}"/>
    <cellStyle name="Normal 5 2 63 2" xfId="1639" xr:uid="{00000000-0005-0000-0000-00008A060000}"/>
    <cellStyle name="Normal 5 2 63 2 2" xfId="1640" xr:uid="{00000000-0005-0000-0000-00008B060000}"/>
    <cellStyle name="Normal 5 2 63 3" xfId="1641" xr:uid="{00000000-0005-0000-0000-00008C060000}"/>
    <cellStyle name="Normal 5 2 64" xfId="1642" xr:uid="{00000000-0005-0000-0000-00008D060000}"/>
    <cellStyle name="Normal 5 2 64 2" xfId="1643" xr:uid="{00000000-0005-0000-0000-00008E060000}"/>
    <cellStyle name="Normal 5 2 64 2 2" xfId="1644" xr:uid="{00000000-0005-0000-0000-00008F060000}"/>
    <cellStyle name="Normal 5 2 64 3" xfId="1645" xr:uid="{00000000-0005-0000-0000-000090060000}"/>
    <cellStyle name="Normal 5 2 65" xfId="1646" xr:uid="{00000000-0005-0000-0000-000091060000}"/>
    <cellStyle name="Normal 5 2 65 2" xfId="1647" xr:uid="{00000000-0005-0000-0000-000092060000}"/>
    <cellStyle name="Normal 5 2 66" xfId="1648" xr:uid="{00000000-0005-0000-0000-000093060000}"/>
    <cellStyle name="Normal 5 2 66 2" xfId="1649" xr:uid="{00000000-0005-0000-0000-000094060000}"/>
    <cellStyle name="Normal 5 2 67" xfId="1650" xr:uid="{00000000-0005-0000-0000-000095060000}"/>
    <cellStyle name="Normal 5 2 67 2" xfId="1651" xr:uid="{00000000-0005-0000-0000-000096060000}"/>
    <cellStyle name="Normal 5 2 68" xfId="1652" xr:uid="{00000000-0005-0000-0000-000097060000}"/>
    <cellStyle name="Normal 5 2 68 2" xfId="1653" xr:uid="{00000000-0005-0000-0000-000098060000}"/>
    <cellStyle name="Normal 5 2 69" xfId="1654" xr:uid="{00000000-0005-0000-0000-000099060000}"/>
    <cellStyle name="Normal 5 2 69 2" xfId="1655" xr:uid="{00000000-0005-0000-0000-00009A060000}"/>
    <cellStyle name="Normal 5 2 7" xfId="1656" xr:uid="{00000000-0005-0000-0000-00009B060000}"/>
    <cellStyle name="Normal 5 2 7 2" xfId="1657" xr:uid="{00000000-0005-0000-0000-00009C060000}"/>
    <cellStyle name="Normal 5 2 7 2 2" xfId="1658" xr:uid="{00000000-0005-0000-0000-00009D060000}"/>
    <cellStyle name="Normal 5 2 7 3" xfId="1659" xr:uid="{00000000-0005-0000-0000-00009E060000}"/>
    <cellStyle name="Normal 5 2 70" xfId="1660" xr:uid="{00000000-0005-0000-0000-00009F060000}"/>
    <cellStyle name="Normal 5 2 70 2" xfId="1661" xr:uid="{00000000-0005-0000-0000-0000A0060000}"/>
    <cellStyle name="Normal 5 2 71" xfId="1662" xr:uid="{00000000-0005-0000-0000-0000A1060000}"/>
    <cellStyle name="Normal 5 2 71 2" xfId="1663" xr:uid="{00000000-0005-0000-0000-0000A2060000}"/>
    <cellStyle name="Normal 5 2 72" xfId="1664" xr:uid="{00000000-0005-0000-0000-0000A3060000}"/>
    <cellStyle name="Normal 5 2 72 2" xfId="1665" xr:uid="{00000000-0005-0000-0000-0000A4060000}"/>
    <cellStyle name="Normal 5 2 73" xfId="1666" xr:uid="{00000000-0005-0000-0000-0000A5060000}"/>
    <cellStyle name="Normal 5 2 73 2" xfId="1667" xr:uid="{00000000-0005-0000-0000-0000A6060000}"/>
    <cellStyle name="Normal 5 2 74" xfId="1668" xr:uid="{00000000-0005-0000-0000-0000A7060000}"/>
    <cellStyle name="Normal 5 2 74 2" xfId="1669" xr:uid="{00000000-0005-0000-0000-0000A8060000}"/>
    <cellStyle name="Normal 5 2 75" xfId="1670" xr:uid="{00000000-0005-0000-0000-0000A9060000}"/>
    <cellStyle name="Normal 5 2 75 2" xfId="1671" xr:uid="{00000000-0005-0000-0000-0000AA060000}"/>
    <cellStyle name="Normal 5 2 76" xfId="1672" xr:uid="{00000000-0005-0000-0000-0000AB060000}"/>
    <cellStyle name="Normal 5 2 76 2" xfId="1673" xr:uid="{00000000-0005-0000-0000-0000AC060000}"/>
    <cellStyle name="Normal 5 2 77" xfId="1674" xr:uid="{00000000-0005-0000-0000-0000AD060000}"/>
    <cellStyle name="Normal 5 2 77 2" xfId="1675" xr:uid="{00000000-0005-0000-0000-0000AE060000}"/>
    <cellStyle name="Normal 5 2 78" xfId="1676" xr:uid="{00000000-0005-0000-0000-0000AF060000}"/>
    <cellStyle name="Normal 5 2 78 2" xfId="1677" xr:uid="{00000000-0005-0000-0000-0000B0060000}"/>
    <cellStyle name="Normal 5 2 79" xfId="1678" xr:uid="{00000000-0005-0000-0000-0000B1060000}"/>
    <cellStyle name="Normal 5 2 79 2" xfId="1679" xr:uid="{00000000-0005-0000-0000-0000B2060000}"/>
    <cellStyle name="Normal 5 2 8" xfId="1680" xr:uid="{00000000-0005-0000-0000-0000B3060000}"/>
    <cellStyle name="Normal 5 2 8 2" xfId="1681" xr:uid="{00000000-0005-0000-0000-0000B4060000}"/>
    <cellStyle name="Normal 5 2 8 2 2" xfId="1682" xr:uid="{00000000-0005-0000-0000-0000B5060000}"/>
    <cellStyle name="Normal 5 2 8 3" xfId="1683" xr:uid="{00000000-0005-0000-0000-0000B6060000}"/>
    <cellStyle name="Normal 5 2 80" xfId="1684" xr:uid="{00000000-0005-0000-0000-0000B7060000}"/>
    <cellStyle name="Normal 5 2 80 2" xfId="1685" xr:uid="{00000000-0005-0000-0000-0000B8060000}"/>
    <cellStyle name="Normal 5 2 81" xfId="1686" xr:uid="{00000000-0005-0000-0000-0000B9060000}"/>
    <cellStyle name="Normal 5 2 81 2" xfId="1687" xr:uid="{00000000-0005-0000-0000-0000BA060000}"/>
    <cellStyle name="Normal 5 2 82" xfId="1688" xr:uid="{00000000-0005-0000-0000-0000BB060000}"/>
    <cellStyle name="Normal 5 2 82 2" xfId="1689" xr:uid="{00000000-0005-0000-0000-0000BC060000}"/>
    <cellStyle name="Normal 5 2 83" xfId="1690" xr:uid="{00000000-0005-0000-0000-0000BD060000}"/>
    <cellStyle name="Normal 5 2 83 2" xfId="1691" xr:uid="{00000000-0005-0000-0000-0000BE060000}"/>
    <cellStyle name="Normal 5 2 84" xfId="1692" xr:uid="{00000000-0005-0000-0000-0000BF060000}"/>
    <cellStyle name="Normal 5 2 84 2" xfId="1693" xr:uid="{00000000-0005-0000-0000-0000C0060000}"/>
    <cellStyle name="Normal 5 2 85" xfId="1694" xr:uid="{00000000-0005-0000-0000-0000C1060000}"/>
    <cellStyle name="Normal 5 2 86" xfId="1695" xr:uid="{00000000-0005-0000-0000-0000C2060000}"/>
    <cellStyle name="Normal 5 2 87" xfId="1696" xr:uid="{00000000-0005-0000-0000-0000C3060000}"/>
    <cellStyle name="Normal 5 2 9" xfId="1697" xr:uid="{00000000-0005-0000-0000-0000C4060000}"/>
    <cellStyle name="Normal 5 2 9 2" xfId="1698" xr:uid="{00000000-0005-0000-0000-0000C5060000}"/>
    <cellStyle name="Normal 5 2 9 2 2" xfId="1699" xr:uid="{00000000-0005-0000-0000-0000C6060000}"/>
    <cellStyle name="Normal 5 2 9 3" xfId="1700" xr:uid="{00000000-0005-0000-0000-0000C7060000}"/>
    <cellStyle name="Normal 5 2_10" xfId="1701" xr:uid="{00000000-0005-0000-0000-0000C8060000}"/>
    <cellStyle name="Normal 5 3" xfId="1702" xr:uid="{00000000-0005-0000-0000-0000C9060000}"/>
    <cellStyle name="Normal 5 3 2" xfId="1703" xr:uid="{00000000-0005-0000-0000-0000CA060000}"/>
    <cellStyle name="Normal 5 3 2 2" xfId="1704" xr:uid="{00000000-0005-0000-0000-0000CB060000}"/>
    <cellStyle name="Normal 5 3 3" xfId="1705" xr:uid="{00000000-0005-0000-0000-0000CC060000}"/>
    <cellStyle name="Normal 5 4" xfId="1706" xr:uid="{00000000-0005-0000-0000-0000CD060000}"/>
    <cellStyle name="Normal 5 4 2" xfId="1707" xr:uid="{00000000-0005-0000-0000-0000CE060000}"/>
    <cellStyle name="Normal 5 5" xfId="1708" xr:uid="{00000000-0005-0000-0000-0000CF060000}"/>
    <cellStyle name="Normal 5 6" xfId="1709" xr:uid="{00000000-0005-0000-0000-0000D0060000}"/>
    <cellStyle name="Normal 5 7" xfId="1710" xr:uid="{00000000-0005-0000-0000-0000D1060000}"/>
    <cellStyle name="Normal 5 8" xfId="1711" xr:uid="{00000000-0005-0000-0000-0000D2060000}"/>
    <cellStyle name="Normal 5 9" xfId="1712" xr:uid="{00000000-0005-0000-0000-0000D3060000}"/>
    <cellStyle name="Normal 5_Equipment" xfId="1713" xr:uid="{00000000-0005-0000-0000-0000D4060000}"/>
    <cellStyle name="Normal 6" xfId="1714" xr:uid="{00000000-0005-0000-0000-0000D5060000}"/>
    <cellStyle name="Normal 6 10" xfId="2096" xr:uid="{00000000-0005-0000-0000-0000D6060000}"/>
    <cellStyle name="Normal 6 2" xfId="1715" xr:uid="{00000000-0005-0000-0000-0000D7060000}"/>
    <cellStyle name="Normal 6 2 2" xfId="1716" xr:uid="{00000000-0005-0000-0000-0000D8060000}"/>
    <cellStyle name="Normal 6 2 2 2" xfId="1717" xr:uid="{00000000-0005-0000-0000-0000D9060000}"/>
    <cellStyle name="Normal 6 2 2 2 2" xfId="1718" xr:uid="{00000000-0005-0000-0000-0000DA060000}"/>
    <cellStyle name="Normal 6 2 2 3" xfId="1719" xr:uid="{00000000-0005-0000-0000-0000DB060000}"/>
    <cellStyle name="Normal 6 2 2 4" xfId="1720" xr:uid="{00000000-0005-0000-0000-0000DC060000}"/>
    <cellStyle name="Normal 6 2 2 5" xfId="1721" xr:uid="{00000000-0005-0000-0000-0000DD060000}"/>
    <cellStyle name="Normal 6 2 3" xfId="1722" xr:uid="{00000000-0005-0000-0000-0000DE060000}"/>
    <cellStyle name="Normal 6 2 3 2" xfId="1723" xr:uid="{00000000-0005-0000-0000-0000DF060000}"/>
    <cellStyle name="Normal 6 2 4" xfId="1724" xr:uid="{00000000-0005-0000-0000-0000E0060000}"/>
    <cellStyle name="Normal 6 2 5" xfId="1725" xr:uid="{00000000-0005-0000-0000-0000E1060000}"/>
    <cellStyle name="Normal 6 2 6" xfId="1726" xr:uid="{00000000-0005-0000-0000-0000E2060000}"/>
    <cellStyle name="Normal 6 2 7" xfId="2070" xr:uid="{00000000-0005-0000-0000-0000E3060000}"/>
    <cellStyle name="Normal 6 2_Equipment" xfId="1727" xr:uid="{00000000-0005-0000-0000-0000E4060000}"/>
    <cellStyle name="Normal 6 3" xfId="1728" xr:uid="{00000000-0005-0000-0000-0000E5060000}"/>
    <cellStyle name="Normal 6 3 2" xfId="1729" xr:uid="{00000000-0005-0000-0000-0000E6060000}"/>
    <cellStyle name="Normal 6 3 2 2" xfId="1730" xr:uid="{00000000-0005-0000-0000-0000E7060000}"/>
    <cellStyle name="Normal 6 3 3" xfId="1731" xr:uid="{00000000-0005-0000-0000-0000E8060000}"/>
    <cellStyle name="Normal 6 3 4" xfId="1732" xr:uid="{00000000-0005-0000-0000-0000E9060000}"/>
    <cellStyle name="Normal 6 3 5" xfId="1733" xr:uid="{00000000-0005-0000-0000-0000EA060000}"/>
    <cellStyle name="Normal 6 4" xfId="1734" xr:uid="{00000000-0005-0000-0000-0000EB060000}"/>
    <cellStyle name="Normal 6 4 2" xfId="1735" xr:uid="{00000000-0005-0000-0000-0000EC060000}"/>
    <cellStyle name="Normal 6 5" xfId="1736" xr:uid="{00000000-0005-0000-0000-0000ED060000}"/>
    <cellStyle name="Normal 6 6" xfId="1737" xr:uid="{00000000-0005-0000-0000-0000EE060000}"/>
    <cellStyle name="Normal 6 7" xfId="1738" xr:uid="{00000000-0005-0000-0000-0000EF060000}"/>
    <cellStyle name="Normal 6 8" xfId="2069" xr:uid="{00000000-0005-0000-0000-0000F0060000}"/>
    <cellStyle name="Normal 6 9" xfId="2095" xr:uid="{00000000-0005-0000-0000-0000F1060000}"/>
    <cellStyle name="Normal 6_Equipment" xfId="1739" xr:uid="{00000000-0005-0000-0000-0000F2060000}"/>
    <cellStyle name="Normal 7" xfId="1740" xr:uid="{00000000-0005-0000-0000-0000F3060000}"/>
    <cellStyle name="Normal 7 2" xfId="1741" xr:uid="{00000000-0005-0000-0000-0000F4060000}"/>
    <cellStyle name="Normal 7 2 2" xfId="1742" xr:uid="{00000000-0005-0000-0000-0000F5060000}"/>
    <cellStyle name="Normal 7 2 2 2" xfId="1743" xr:uid="{00000000-0005-0000-0000-0000F6060000}"/>
    <cellStyle name="Normal 7 2 3" xfId="1744" xr:uid="{00000000-0005-0000-0000-0000F7060000}"/>
    <cellStyle name="Normal 7 2 4" xfId="1745" xr:uid="{00000000-0005-0000-0000-0000F8060000}"/>
    <cellStyle name="Normal 7 2 5" xfId="1746" xr:uid="{00000000-0005-0000-0000-0000F9060000}"/>
    <cellStyle name="Normal 7 3" xfId="1747" xr:uid="{00000000-0005-0000-0000-0000FA060000}"/>
    <cellStyle name="Normal 7 3 2" xfId="1748" xr:uid="{00000000-0005-0000-0000-0000FB060000}"/>
    <cellStyle name="Normal 7 4" xfId="1749" xr:uid="{00000000-0005-0000-0000-0000FC060000}"/>
    <cellStyle name="Normal 7 5" xfId="1750" xr:uid="{00000000-0005-0000-0000-0000FD060000}"/>
    <cellStyle name="Normal 7 6" xfId="1751" xr:uid="{00000000-0005-0000-0000-0000FE060000}"/>
    <cellStyle name="Normal 7_Equipment" xfId="1752" xr:uid="{00000000-0005-0000-0000-0000FF060000}"/>
    <cellStyle name="Normal 8" xfId="1753" xr:uid="{00000000-0005-0000-0000-000000070000}"/>
    <cellStyle name="Normal 8 2" xfId="1754" xr:uid="{00000000-0005-0000-0000-000001070000}"/>
    <cellStyle name="Normal 8 2 2" xfId="1755" xr:uid="{00000000-0005-0000-0000-000002070000}"/>
    <cellStyle name="Normal 8 2 2 2" xfId="1756" xr:uid="{00000000-0005-0000-0000-000003070000}"/>
    <cellStyle name="Normal 8 2 2 2 2" xfId="1757" xr:uid="{00000000-0005-0000-0000-000004070000}"/>
    <cellStyle name="Normal 8 2 2 3" xfId="1758" xr:uid="{00000000-0005-0000-0000-000005070000}"/>
    <cellStyle name="Normal 8 2 3" xfId="1759" xr:uid="{00000000-0005-0000-0000-000006070000}"/>
    <cellStyle name="Normal 8 2 3 2" xfId="1760" xr:uid="{00000000-0005-0000-0000-000007070000}"/>
    <cellStyle name="Normal 8 2 4" xfId="1761" xr:uid="{00000000-0005-0000-0000-000008070000}"/>
    <cellStyle name="Normal 8 3" xfId="1762" xr:uid="{00000000-0005-0000-0000-000009070000}"/>
    <cellStyle name="Normal 8 3 2" xfId="1763" xr:uid="{00000000-0005-0000-0000-00000A070000}"/>
    <cellStyle name="Normal 8 3 2 2" xfId="1764" xr:uid="{00000000-0005-0000-0000-00000B070000}"/>
    <cellStyle name="Normal 8 3 3" xfId="1765" xr:uid="{00000000-0005-0000-0000-00000C070000}"/>
    <cellStyle name="Normal 8 4" xfId="1766" xr:uid="{00000000-0005-0000-0000-00000D070000}"/>
    <cellStyle name="Normal 8 4 2" xfId="1767" xr:uid="{00000000-0005-0000-0000-00000E070000}"/>
    <cellStyle name="Normal 8 5" xfId="1768" xr:uid="{00000000-0005-0000-0000-00000F070000}"/>
    <cellStyle name="Normal 8 6" xfId="1769" xr:uid="{00000000-0005-0000-0000-000010070000}"/>
    <cellStyle name="Normal 8 7" xfId="1770" xr:uid="{00000000-0005-0000-0000-000011070000}"/>
    <cellStyle name="Normal 8 8" xfId="1771" xr:uid="{00000000-0005-0000-0000-000012070000}"/>
    <cellStyle name="Normal 8_Buma Equipment List update" xfId="1772" xr:uid="{00000000-0005-0000-0000-000013070000}"/>
    <cellStyle name="Normal 9" xfId="1773" xr:uid="{00000000-0005-0000-0000-000014070000}"/>
    <cellStyle name="Normal 9 2" xfId="1774" xr:uid="{00000000-0005-0000-0000-000015070000}"/>
    <cellStyle name="Normal 9 2 2" xfId="1775" xr:uid="{00000000-0005-0000-0000-000016070000}"/>
    <cellStyle name="Normal 9 2 2 2" xfId="1776" xr:uid="{00000000-0005-0000-0000-000017070000}"/>
    <cellStyle name="Normal 9 2 2 2 2" xfId="1777" xr:uid="{00000000-0005-0000-0000-000018070000}"/>
    <cellStyle name="Normal 9 2 2 3" xfId="1778" xr:uid="{00000000-0005-0000-0000-000019070000}"/>
    <cellStyle name="Normal 9 2 3" xfId="1779" xr:uid="{00000000-0005-0000-0000-00001A070000}"/>
    <cellStyle name="Normal 9 2 3 2" xfId="1780" xr:uid="{00000000-0005-0000-0000-00001B070000}"/>
    <cellStyle name="Normal 9 2 4" xfId="1781" xr:uid="{00000000-0005-0000-0000-00001C070000}"/>
    <cellStyle name="Normal 9 3" xfId="1782" xr:uid="{00000000-0005-0000-0000-00001D070000}"/>
    <cellStyle name="Normal 9 3 2" xfId="1783" xr:uid="{00000000-0005-0000-0000-00001E070000}"/>
    <cellStyle name="Normal 9 3 2 2" xfId="1784" xr:uid="{00000000-0005-0000-0000-00001F070000}"/>
    <cellStyle name="Normal 9 3 3" xfId="1785" xr:uid="{00000000-0005-0000-0000-000020070000}"/>
    <cellStyle name="Normal 9 4" xfId="1786" xr:uid="{00000000-0005-0000-0000-000021070000}"/>
    <cellStyle name="Normal 9 4 2" xfId="1787" xr:uid="{00000000-0005-0000-0000-000022070000}"/>
    <cellStyle name="Normal 9 5" xfId="1788" xr:uid="{00000000-0005-0000-0000-000023070000}"/>
    <cellStyle name="Normal 9 6" xfId="1789" xr:uid="{00000000-0005-0000-0000-000024070000}"/>
    <cellStyle name="Normal 9 7" xfId="1790" xr:uid="{00000000-0005-0000-0000-000025070000}"/>
    <cellStyle name="Normal 9 8" xfId="2071" xr:uid="{00000000-0005-0000-0000-000026070000}"/>
    <cellStyle name="Normal 9_Equipment" xfId="1791" xr:uid="{00000000-0005-0000-0000-000027070000}"/>
    <cellStyle name="Normal_08. Monthly Report_Aug_2011" xfId="1792" xr:uid="{00000000-0005-0000-0000-000028070000}"/>
    <cellStyle name="Normal_Equipment" xfId="1793" xr:uid="{00000000-0005-0000-0000-000029070000}"/>
    <cellStyle name="Normal_Equipment RN &amp; SM A" xfId="1794" xr:uid="{00000000-0005-0000-0000-00002A070000}"/>
    <cellStyle name="Normal_Man Power" xfId="1795" xr:uid="{00000000-0005-0000-0000-00002B070000}"/>
    <cellStyle name="Normaၬ_pldt_7_PLDT" xfId="1796" xr:uid="{00000000-0005-0000-0000-00002D070000}"/>
    <cellStyle name="Note" xfId="1797" builtinId="10" customBuiltin="1"/>
    <cellStyle name="Note 2" xfId="1798" xr:uid="{00000000-0005-0000-0000-00002F070000}"/>
    <cellStyle name="Note 2 2" xfId="1799" xr:uid="{00000000-0005-0000-0000-000030070000}"/>
    <cellStyle name="Note 2 3" xfId="1800" xr:uid="{00000000-0005-0000-0000-000031070000}"/>
    <cellStyle name="Note 2 4" xfId="1801" xr:uid="{00000000-0005-0000-0000-000032070000}"/>
    <cellStyle name="Note 2 5" xfId="1802" xr:uid="{00000000-0005-0000-0000-000033070000}"/>
    <cellStyle name="Note 2 6" xfId="1803" xr:uid="{00000000-0005-0000-0000-000034070000}"/>
    <cellStyle name="Note 2_Buma Equipment List update" xfId="1804" xr:uid="{00000000-0005-0000-0000-000035070000}"/>
    <cellStyle name="Note 3" xfId="1805" xr:uid="{00000000-0005-0000-0000-000036070000}"/>
    <cellStyle name="Note 3 2" xfId="1806" xr:uid="{00000000-0005-0000-0000-000037070000}"/>
    <cellStyle name="Note 3_Buma Equipment List update" xfId="1807" xr:uid="{00000000-0005-0000-0000-000038070000}"/>
    <cellStyle name="Note 4" xfId="1808" xr:uid="{00000000-0005-0000-0000-000039070000}"/>
    <cellStyle name="Note 4 2" xfId="1809" xr:uid="{00000000-0005-0000-0000-00003A070000}"/>
    <cellStyle name="Note 4_Buma Equipment List update" xfId="1810" xr:uid="{00000000-0005-0000-0000-00003B070000}"/>
    <cellStyle name="Œ…‹æØ‚è [0.00]_Apl" xfId="1811" xr:uid="{00000000-0005-0000-0000-00003C070000}"/>
    <cellStyle name="Œ…‹æØ‚è_Apl" xfId="1812" xr:uid="{00000000-0005-0000-0000-00003D070000}"/>
    <cellStyle name="Output" xfId="1813" builtinId="21" customBuiltin="1"/>
    <cellStyle name="Output 2" xfId="1814" xr:uid="{00000000-0005-0000-0000-00003F070000}"/>
    <cellStyle name="Output 2 2" xfId="1815" xr:uid="{00000000-0005-0000-0000-000040070000}"/>
    <cellStyle name="Output 2 3" xfId="1816" xr:uid="{00000000-0005-0000-0000-000041070000}"/>
    <cellStyle name="Output 2 4" xfId="1817" xr:uid="{00000000-0005-0000-0000-000042070000}"/>
    <cellStyle name="Output 2 5" xfId="1818" xr:uid="{00000000-0005-0000-0000-000043070000}"/>
    <cellStyle name="Output 2 6" xfId="1819" xr:uid="{00000000-0005-0000-0000-000044070000}"/>
    <cellStyle name="Output 2_Buma Equipment List update" xfId="1820" xr:uid="{00000000-0005-0000-0000-000045070000}"/>
    <cellStyle name="Output 3" xfId="1821" xr:uid="{00000000-0005-0000-0000-000046070000}"/>
    <cellStyle name="Output 3 2" xfId="1822" xr:uid="{00000000-0005-0000-0000-000047070000}"/>
    <cellStyle name="Output 3_Buma Equipment List update" xfId="1823" xr:uid="{00000000-0005-0000-0000-000048070000}"/>
    <cellStyle name="Output 4" xfId="1824" xr:uid="{00000000-0005-0000-0000-000049070000}"/>
    <cellStyle name="Output 4 2" xfId="1825" xr:uid="{00000000-0005-0000-0000-00004A070000}"/>
    <cellStyle name="Output 4_Buma Equipment List update" xfId="1826" xr:uid="{00000000-0005-0000-0000-00004B070000}"/>
    <cellStyle name="Percent" xfId="2101" builtinId="5"/>
    <cellStyle name="Percent [0]" xfId="1827" xr:uid="{00000000-0005-0000-0000-00004C070000}"/>
    <cellStyle name="Percent [0] 2" xfId="1828" xr:uid="{00000000-0005-0000-0000-00004D070000}"/>
    <cellStyle name="Percent [0]_Equipment" xfId="1829" xr:uid="{00000000-0005-0000-0000-00004E070000}"/>
    <cellStyle name="Percent [00]" xfId="1830" xr:uid="{00000000-0005-0000-0000-00004F070000}"/>
    <cellStyle name="Percent [00] 10" xfId="1831" xr:uid="{00000000-0005-0000-0000-000050070000}"/>
    <cellStyle name="Percent [00] 11" xfId="1832" xr:uid="{00000000-0005-0000-0000-000051070000}"/>
    <cellStyle name="Percent [00] 12" xfId="1833" xr:uid="{00000000-0005-0000-0000-000052070000}"/>
    <cellStyle name="Percent [00] 13" xfId="1834" xr:uid="{00000000-0005-0000-0000-000053070000}"/>
    <cellStyle name="Percent [00] 14" xfId="1835" xr:uid="{00000000-0005-0000-0000-000054070000}"/>
    <cellStyle name="Percent [00] 15" xfId="1836" xr:uid="{00000000-0005-0000-0000-000055070000}"/>
    <cellStyle name="Percent [00] 16" xfId="1837" xr:uid="{00000000-0005-0000-0000-000056070000}"/>
    <cellStyle name="Percent [00] 17" xfId="1838" xr:uid="{00000000-0005-0000-0000-000057070000}"/>
    <cellStyle name="Percent [00] 18" xfId="1839" xr:uid="{00000000-0005-0000-0000-000058070000}"/>
    <cellStyle name="Percent [00] 19" xfId="1840" xr:uid="{00000000-0005-0000-0000-000059070000}"/>
    <cellStyle name="Percent [00] 2" xfId="1841" xr:uid="{00000000-0005-0000-0000-00005A070000}"/>
    <cellStyle name="Percent [00] 20" xfId="1842" xr:uid="{00000000-0005-0000-0000-00005B070000}"/>
    <cellStyle name="Percent [00] 21" xfId="1843" xr:uid="{00000000-0005-0000-0000-00005C070000}"/>
    <cellStyle name="Percent [00] 22" xfId="1844" xr:uid="{00000000-0005-0000-0000-00005D070000}"/>
    <cellStyle name="Percent [00] 23" xfId="1845" xr:uid="{00000000-0005-0000-0000-00005E070000}"/>
    <cellStyle name="Percent [00] 24" xfId="1846" xr:uid="{00000000-0005-0000-0000-00005F070000}"/>
    <cellStyle name="Percent [00] 25" xfId="1847" xr:uid="{00000000-0005-0000-0000-000060070000}"/>
    <cellStyle name="Percent [00] 26" xfId="1848" xr:uid="{00000000-0005-0000-0000-000061070000}"/>
    <cellStyle name="Percent [00] 27" xfId="1849" xr:uid="{00000000-0005-0000-0000-000062070000}"/>
    <cellStyle name="Percent [00] 28" xfId="1850" xr:uid="{00000000-0005-0000-0000-000063070000}"/>
    <cellStyle name="Percent [00] 29" xfId="1851" xr:uid="{00000000-0005-0000-0000-000064070000}"/>
    <cellStyle name="Percent [00] 3" xfId="1852" xr:uid="{00000000-0005-0000-0000-000065070000}"/>
    <cellStyle name="Percent [00] 30" xfId="1853" xr:uid="{00000000-0005-0000-0000-000066070000}"/>
    <cellStyle name="Percent [00] 31" xfId="1854" xr:uid="{00000000-0005-0000-0000-000067070000}"/>
    <cellStyle name="Percent [00] 32" xfId="1855" xr:uid="{00000000-0005-0000-0000-000068070000}"/>
    <cellStyle name="Percent [00] 33" xfId="1856" xr:uid="{00000000-0005-0000-0000-000069070000}"/>
    <cellStyle name="Percent [00] 34" xfId="1857" xr:uid="{00000000-0005-0000-0000-00006A070000}"/>
    <cellStyle name="Percent [00] 35" xfId="1858" xr:uid="{00000000-0005-0000-0000-00006B070000}"/>
    <cellStyle name="Percent [00] 36" xfId="1859" xr:uid="{00000000-0005-0000-0000-00006C070000}"/>
    <cellStyle name="Percent [00] 37" xfId="1860" xr:uid="{00000000-0005-0000-0000-00006D070000}"/>
    <cellStyle name="Percent [00] 38" xfId="1861" xr:uid="{00000000-0005-0000-0000-00006E070000}"/>
    <cellStyle name="Percent [00] 39" xfId="1862" xr:uid="{00000000-0005-0000-0000-00006F070000}"/>
    <cellStyle name="Percent [00] 4" xfId="1863" xr:uid="{00000000-0005-0000-0000-000070070000}"/>
    <cellStyle name="Percent [00] 40" xfId="1864" xr:uid="{00000000-0005-0000-0000-000071070000}"/>
    <cellStyle name="Percent [00] 41" xfId="1865" xr:uid="{00000000-0005-0000-0000-000072070000}"/>
    <cellStyle name="Percent [00] 42" xfId="1866" xr:uid="{00000000-0005-0000-0000-000073070000}"/>
    <cellStyle name="Percent [00] 43" xfId="1867" xr:uid="{00000000-0005-0000-0000-000074070000}"/>
    <cellStyle name="Percent [00] 44" xfId="1868" xr:uid="{00000000-0005-0000-0000-000075070000}"/>
    <cellStyle name="Percent [00] 45" xfId="1869" xr:uid="{00000000-0005-0000-0000-000076070000}"/>
    <cellStyle name="Percent [00] 46" xfId="1870" xr:uid="{00000000-0005-0000-0000-000077070000}"/>
    <cellStyle name="Percent [00] 47" xfId="1871" xr:uid="{00000000-0005-0000-0000-000078070000}"/>
    <cellStyle name="Percent [00] 48" xfId="1872" xr:uid="{00000000-0005-0000-0000-000079070000}"/>
    <cellStyle name="Percent [00] 49" xfId="1873" xr:uid="{00000000-0005-0000-0000-00007A070000}"/>
    <cellStyle name="Percent [00] 5" xfId="1874" xr:uid="{00000000-0005-0000-0000-00007B070000}"/>
    <cellStyle name="Percent [00] 50" xfId="1875" xr:uid="{00000000-0005-0000-0000-00007C070000}"/>
    <cellStyle name="Percent [00] 51" xfId="1876" xr:uid="{00000000-0005-0000-0000-00007D070000}"/>
    <cellStyle name="Percent [00] 52" xfId="1877" xr:uid="{00000000-0005-0000-0000-00007E070000}"/>
    <cellStyle name="Percent [00] 6" xfId="1878" xr:uid="{00000000-0005-0000-0000-00007F070000}"/>
    <cellStyle name="Percent [00] 7" xfId="1879" xr:uid="{00000000-0005-0000-0000-000080070000}"/>
    <cellStyle name="Percent [00] 8" xfId="1880" xr:uid="{00000000-0005-0000-0000-000081070000}"/>
    <cellStyle name="Percent [00] 9" xfId="1881" xr:uid="{00000000-0005-0000-0000-000082070000}"/>
    <cellStyle name="Percent [00]_Equipment" xfId="1882" xr:uid="{00000000-0005-0000-0000-000083070000}"/>
    <cellStyle name="Percent [2]" xfId="1883" xr:uid="{00000000-0005-0000-0000-000084070000}"/>
    <cellStyle name="Percent [2] 2" xfId="1884" xr:uid="{00000000-0005-0000-0000-000085070000}"/>
    <cellStyle name="Percent 10" xfId="2098" xr:uid="{00000000-0005-0000-0000-000086070000}"/>
    <cellStyle name="Percent 11" xfId="2106" xr:uid="{D8EFD06E-7C3A-45FF-B612-124A57436BBF}"/>
    <cellStyle name="Percent 12" xfId="2116" xr:uid="{00405463-A69D-4F5F-84A0-03BDDA045D99}"/>
    <cellStyle name="Percent 13" xfId="2117" xr:uid="{81FF270D-CE8A-4029-B621-92EEF86E5CD8}"/>
    <cellStyle name="Percent 2" xfId="1885" xr:uid="{00000000-0005-0000-0000-000087070000}"/>
    <cellStyle name="Percent 2 2" xfId="1886" xr:uid="{00000000-0005-0000-0000-000088070000}"/>
    <cellStyle name="Percent 2 3" xfId="1887" xr:uid="{00000000-0005-0000-0000-000089070000}"/>
    <cellStyle name="Percent 2 4" xfId="1888" xr:uid="{00000000-0005-0000-0000-00008A070000}"/>
    <cellStyle name="Percent 3" xfId="1889" xr:uid="{00000000-0005-0000-0000-00008B070000}"/>
    <cellStyle name="Percent 3 10" xfId="1890" xr:uid="{00000000-0005-0000-0000-00008C070000}"/>
    <cellStyle name="Percent 3 10 2" xfId="1891" xr:uid="{00000000-0005-0000-0000-00008D070000}"/>
    <cellStyle name="Percent 3 11" xfId="1892" xr:uid="{00000000-0005-0000-0000-00008E070000}"/>
    <cellStyle name="Percent 3 12" xfId="1893" xr:uid="{00000000-0005-0000-0000-00008F070000}"/>
    <cellStyle name="Percent 3 13" xfId="1894" xr:uid="{00000000-0005-0000-0000-000090070000}"/>
    <cellStyle name="Percent 3 14" xfId="1895" xr:uid="{00000000-0005-0000-0000-000091070000}"/>
    <cellStyle name="Percent 3 15" xfId="1896" xr:uid="{00000000-0005-0000-0000-000092070000}"/>
    <cellStyle name="Percent 3 16" xfId="1897" xr:uid="{00000000-0005-0000-0000-000093070000}"/>
    <cellStyle name="Percent 3 17" xfId="1898" xr:uid="{00000000-0005-0000-0000-000094070000}"/>
    <cellStyle name="Percent 3 18" xfId="1899" xr:uid="{00000000-0005-0000-0000-000095070000}"/>
    <cellStyle name="Percent 3 19" xfId="1900" xr:uid="{00000000-0005-0000-0000-000096070000}"/>
    <cellStyle name="Percent 3 2" xfId="1901" xr:uid="{00000000-0005-0000-0000-000097070000}"/>
    <cellStyle name="Percent 3 2 2" xfId="1902" xr:uid="{00000000-0005-0000-0000-000098070000}"/>
    <cellStyle name="Percent 3 20" xfId="1903" xr:uid="{00000000-0005-0000-0000-000099070000}"/>
    <cellStyle name="Percent 3 21" xfId="1904" xr:uid="{00000000-0005-0000-0000-00009A070000}"/>
    <cellStyle name="Percent 3 22" xfId="1905" xr:uid="{00000000-0005-0000-0000-00009B070000}"/>
    <cellStyle name="Percent 3 23" xfId="1906" xr:uid="{00000000-0005-0000-0000-00009C070000}"/>
    <cellStyle name="Percent 3 24" xfId="1907" xr:uid="{00000000-0005-0000-0000-00009D070000}"/>
    <cellStyle name="Percent 3 25" xfId="1908" xr:uid="{00000000-0005-0000-0000-00009E070000}"/>
    <cellStyle name="Percent 3 26" xfId="1909" xr:uid="{00000000-0005-0000-0000-00009F070000}"/>
    <cellStyle name="Percent 3 27" xfId="1910" xr:uid="{00000000-0005-0000-0000-0000A0070000}"/>
    <cellStyle name="Percent 3 28" xfId="1911" xr:uid="{00000000-0005-0000-0000-0000A1070000}"/>
    <cellStyle name="Percent 3 29" xfId="1912" xr:uid="{00000000-0005-0000-0000-0000A2070000}"/>
    <cellStyle name="Percent 3 3" xfId="1913" xr:uid="{00000000-0005-0000-0000-0000A3070000}"/>
    <cellStyle name="Percent 3 30" xfId="1914" xr:uid="{00000000-0005-0000-0000-0000A4070000}"/>
    <cellStyle name="Percent 3 31" xfId="1915" xr:uid="{00000000-0005-0000-0000-0000A5070000}"/>
    <cellStyle name="Percent 3 32" xfId="1916" xr:uid="{00000000-0005-0000-0000-0000A6070000}"/>
    <cellStyle name="Percent 3 33" xfId="1917" xr:uid="{00000000-0005-0000-0000-0000A7070000}"/>
    <cellStyle name="Percent 3 34" xfId="1918" xr:uid="{00000000-0005-0000-0000-0000A8070000}"/>
    <cellStyle name="Percent 3 35" xfId="1919" xr:uid="{00000000-0005-0000-0000-0000A9070000}"/>
    <cellStyle name="Percent 3 36" xfId="2088" xr:uid="{00000000-0005-0000-0000-0000AA070000}"/>
    <cellStyle name="Percent 3 4" xfId="1920" xr:uid="{00000000-0005-0000-0000-0000AB070000}"/>
    <cellStyle name="Percent 3 5" xfId="1921" xr:uid="{00000000-0005-0000-0000-0000AC070000}"/>
    <cellStyle name="Percent 3 6" xfId="1922" xr:uid="{00000000-0005-0000-0000-0000AD070000}"/>
    <cellStyle name="Percent 3 7" xfId="1923" xr:uid="{00000000-0005-0000-0000-0000AE070000}"/>
    <cellStyle name="Percent 3 8" xfId="1924" xr:uid="{00000000-0005-0000-0000-0000AF070000}"/>
    <cellStyle name="Percent 3 9" xfId="1925" xr:uid="{00000000-0005-0000-0000-0000B0070000}"/>
    <cellStyle name="Percent 4" xfId="1926" xr:uid="{00000000-0005-0000-0000-0000B1070000}"/>
    <cellStyle name="Percent 4 2" xfId="1927" xr:uid="{00000000-0005-0000-0000-0000B2070000}"/>
    <cellStyle name="Percent 4 3" xfId="1928" xr:uid="{00000000-0005-0000-0000-0000B3070000}"/>
    <cellStyle name="Percent 5" xfId="1929" xr:uid="{00000000-0005-0000-0000-0000B4070000}"/>
    <cellStyle name="Percent 6" xfId="1930" xr:uid="{00000000-0005-0000-0000-0000B5070000}"/>
    <cellStyle name="Percent 7" xfId="1931" xr:uid="{00000000-0005-0000-0000-0000B6070000}"/>
    <cellStyle name="Percent 8" xfId="2060" xr:uid="{00000000-0005-0000-0000-0000B7070000}"/>
    <cellStyle name="Percent 9" xfId="2092" xr:uid="{00000000-0005-0000-0000-0000B8070000}"/>
    <cellStyle name="PERCENTAGE" xfId="2089" xr:uid="{00000000-0005-0000-0000-0000B9070000}"/>
    <cellStyle name="PrePop Currency (0)" xfId="1932" xr:uid="{00000000-0005-0000-0000-0000BA070000}"/>
    <cellStyle name="PrePop Currency (0) 2" xfId="1933" xr:uid="{00000000-0005-0000-0000-0000BB070000}"/>
    <cellStyle name="PrePop Currency (0)_Equipment" xfId="1934" xr:uid="{00000000-0005-0000-0000-0000BC070000}"/>
    <cellStyle name="PrePop Currency (2)" xfId="1935" xr:uid="{00000000-0005-0000-0000-0000BD070000}"/>
    <cellStyle name="PrePop Currency (2) 2" xfId="1936" xr:uid="{00000000-0005-0000-0000-0000BE070000}"/>
    <cellStyle name="PrePop Currency (2)_Equipment" xfId="1937" xr:uid="{00000000-0005-0000-0000-0000BF070000}"/>
    <cellStyle name="PrePop Units (0)" xfId="1938" xr:uid="{00000000-0005-0000-0000-0000C0070000}"/>
    <cellStyle name="PrePop Units (0) 2" xfId="1939" xr:uid="{00000000-0005-0000-0000-0000C1070000}"/>
    <cellStyle name="PrePop Units (0)_Equipment" xfId="1940" xr:uid="{00000000-0005-0000-0000-0000C2070000}"/>
    <cellStyle name="PrePop Units (1)" xfId="1941" xr:uid="{00000000-0005-0000-0000-0000C3070000}"/>
    <cellStyle name="PrePop Units (1) 2" xfId="1942" xr:uid="{00000000-0005-0000-0000-0000C4070000}"/>
    <cellStyle name="PrePop Units (1)_Equipment" xfId="1943" xr:uid="{00000000-0005-0000-0000-0000C5070000}"/>
    <cellStyle name="PrePop Units (2)" xfId="1944" xr:uid="{00000000-0005-0000-0000-0000C6070000}"/>
    <cellStyle name="PrePop Units (2) 2" xfId="1945" xr:uid="{00000000-0005-0000-0000-0000C7070000}"/>
    <cellStyle name="PrePop Units (2)_Equipment" xfId="1946" xr:uid="{00000000-0005-0000-0000-0000C8070000}"/>
    <cellStyle name="PwC" xfId="1947" xr:uid="{00000000-0005-0000-0000-0000C9070000}"/>
    <cellStyle name="sbt2" xfId="1948" xr:uid="{00000000-0005-0000-0000-0000CA070000}"/>
    <cellStyle name="sbt2 2" xfId="1949" xr:uid="{00000000-0005-0000-0000-0000CB070000}"/>
    <cellStyle name="sbt2 2 2" xfId="1950" xr:uid="{00000000-0005-0000-0000-0000CC070000}"/>
    <cellStyle name="sbt2 3" xfId="1951" xr:uid="{00000000-0005-0000-0000-0000CD070000}"/>
    <cellStyle name="sbt2 4" xfId="1952" xr:uid="{00000000-0005-0000-0000-0000CE070000}"/>
    <cellStyle name="sbt2 5" xfId="1953" xr:uid="{00000000-0005-0000-0000-0000CF070000}"/>
    <cellStyle name="sbt2_Equipment" xfId="1954" xr:uid="{00000000-0005-0000-0000-0000D0070000}"/>
    <cellStyle name="Standard" xfId="1955" xr:uid="{00000000-0005-0000-0000-0000D1070000}"/>
    <cellStyle name="subhead" xfId="1956" xr:uid="{00000000-0005-0000-0000-0000D2070000}"/>
    <cellStyle name="subt1" xfId="1957" xr:uid="{00000000-0005-0000-0000-0000D3070000}"/>
    <cellStyle name="subt1 2" xfId="1958" xr:uid="{00000000-0005-0000-0000-0000D4070000}"/>
    <cellStyle name="subt1 2 2" xfId="1959" xr:uid="{00000000-0005-0000-0000-0000D5070000}"/>
    <cellStyle name="subt1 3" xfId="1960" xr:uid="{00000000-0005-0000-0000-0000D6070000}"/>
    <cellStyle name="subt1 4" xfId="1961" xr:uid="{00000000-0005-0000-0000-0000D7070000}"/>
    <cellStyle name="subt1 5" xfId="1962" xr:uid="{00000000-0005-0000-0000-0000D8070000}"/>
    <cellStyle name="subt1_Equipment" xfId="1963" xr:uid="{00000000-0005-0000-0000-0000D9070000}"/>
    <cellStyle name="Text Indent A" xfId="1964" xr:uid="{00000000-0005-0000-0000-0000DA070000}"/>
    <cellStyle name="Text Indent B" xfId="1965" xr:uid="{00000000-0005-0000-0000-0000DB070000}"/>
    <cellStyle name="Text Indent B 2" xfId="1966" xr:uid="{00000000-0005-0000-0000-0000DC070000}"/>
    <cellStyle name="Text Indent B_Equipment" xfId="1967" xr:uid="{00000000-0005-0000-0000-0000DD070000}"/>
    <cellStyle name="Text Indent C" xfId="1968" xr:uid="{00000000-0005-0000-0000-0000DE070000}"/>
    <cellStyle name="Text Indent C 2" xfId="1969" xr:uid="{00000000-0005-0000-0000-0000DF070000}"/>
    <cellStyle name="Text Indent C_Equipment" xfId="1970" xr:uid="{00000000-0005-0000-0000-0000E0070000}"/>
    <cellStyle name="Title" xfId="1971" builtinId="15" customBuiltin="1"/>
    <cellStyle name="Title 2" xfId="1972" xr:uid="{00000000-0005-0000-0000-0000E2070000}"/>
    <cellStyle name="Title 2 2" xfId="1973" xr:uid="{00000000-0005-0000-0000-0000E3070000}"/>
    <cellStyle name="Title 2 3" xfId="1974" xr:uid="{00000000-0005-0000-0000-0000E4070000}"/>
    <cellStyle name="Title 2 4" xfId="1975" xr:uid="{00000000-0005-0000-0000-0000E5070000}"/>
    <cellStyle name="Title 2 5" xfId="1976" xr:uid="{00000000-0005-0000-0000-0000E6070000}"/>
    <cellStyle name="Title 2 6" xfId="1977" xr:uid="{00000000-0005-0000-0000-0000E7070000}"/>
    <cellStyle name="Title 3" xfId="1978" xr:uid="{00000000-0005-0000-0000-0000E8070000}"/>
    <cellStyle name="Title 3 2" xfId="1979" xr:uid="{00000000-0005-0000-0000-0000E9070000}"/>
    <cellStyle name="Title 4" xfId="1980" xr:uid="{00000000-0005-0000-0000-0000EA070000}"/>
    <cellStyle name="Title 4 2" xfId="1981" xr:uid="{00000000-0005-0000-0000-0000EB070000}"/>
    <cellStyle name="Total" xfId="1982" builtinId="25" customBuiltin="1"/>
    <cellStyle name="Total 2" xfId="1983" xr:uid="{00000000-0005-0000-0000-0000ED070000}"/>
    <cellStyle name="Total 2 2" xfId="1984" xr:uid="{00000000-0005-0000-0000-0000EE070000}"/>
    <cellStyle name="Total 2 2 2" xfId="1985" xr:uid="{00000000-0005-0000-0000-0000EF070000}"/>
    <cellStyle name="Total 2 2 3" xfId="1986" xr:uid="{00000000-0005-0000-0000-0000F0070000}"/>
    <cellStyle name="Total 2 2_Buma Equipment List update" xfId="1987" xr:uid="{00000000-0005-0000-0000-0000F1070000}"/>
    <cellStyle name="Total 2 3" xfId="1988" xr:uid="{00000000-0005-0000-0000-0000F2070000}"/>
    <cellStyle name="Total 2 4" xfId="1989" xr:uid="{00000000-0005-0000-0000-0000F3070000}"/>
    <cellStyle name="Total 2 5" xfId="1990" xr:uid="{00000000-0005-0000-0000-0000F4070000}"/>
    <cellStyle name="Total 2 6" xfId="1991" xr:uid="{00000000-0005-0000-0000-0000F5070000}"/>
    <cellStyle name="Total 2 7" xfId="1992" xr:uid="{00000000-0005-0000-0000-0000F6070000}"/>
    <cellStyle name="Total 3" xfId="1993" xr:uid="{00000000-0005-0000-0000-0000F7070000}"/>
    <cellStyle name="Total 3 2" xfId="1994" xr:uid="{00000000-0005-0000-0000-0000F8070000}"/>
    <cellStyle name="Total 3_Buma Equipment List update" xfId="1995" xr:uid="{00000000-0005-0000-0000-0000F9070000}"/>
    <cellStyle name="Total 4" xfId="1996" xr:uid="{00000000-0005-0000-0000-0000FA070000}"/>
    <cellStyle name="Total 4 2" xfId="1997" xr:uid="{00000000-0005-0000-0000-0000FB070000}"/>
    <cellStyle name="Total 4_Buma Equipment List update" xfId="1998" xr:uid="{00000000-0005-0000-0000-0000FC070000}"/>
    <cellStyle name="Warning Text" xfId="1999" builtinId="11" customBuiltin="1"/>
    <cellStyle name="Warning Text 2" xfId="2000" xr:uid="{00000000-0005-0000-0000-0000FE070000}"/>
    <cellStyle name="Warning Text 2 2" xfId="2001" xr:uid="{00000000-0005-0000-0000-0000FF070000}"/>
    <cellStyle name="Warning Text 2 3" xfId="2002" xr:uid="{00000000-0005-0000-0000-000000080000}"/>
    <cellStyle name="Warning Text 2 4" xfId="2003" xr:uid="{00000000-0005-0000-0000-000001080000}"/>
    <cellStyle name="Warning Text 2 5" xfId="2004" xr:uid="{00000000-0005-0000-0000-000002080000}"/>
    <cellStyle name="Warning Text 2 6" xfId="2005" xr:uid="{00000000-0005-0000-0000-000003080000}"/>
    <cellStyle name="Warning Text 3" xfId="2006" xr:uid="{00000000-0005-0000-0000-000004080000}"/>
    <cellStyle name="Warning Text 3 2" xfId="2007" xr:uid="{00000000-0005-0000-0000-000005080000}"/>
    <cellStyle name="Warning Text 4" xfId="2008" xr:uid="{00000000-0005-0000-0000-000006080000}"/>
    <cellStyle name="Warning Text 4 2" xfId="2009" xr:uid="{00000000-0005-0000-0000-000007080000}"/>
    <cellStyle name="강조색1" xfId="2010" xr:uid="{00000000-0005-0000-0000-000008080000}"/>
    <cellStyle name="강조색2" xfId="2011" xr:uid="{00000000-0005-0000-0000-000009080000}"/>
    <cellStyle name="강조색3" xfId="2012" xr:uid="{00000000-0005-0000-0000-00000A080000}"/>
    <cellStyle name="강조색4" xfId="2013" xr:uid="{00000000-0005-0000-0000-00000B080000}"/>
    <cellStyle name="강조색5" xfId="2014" xr:uid="{00000000-0005-0000-0000-00000C080000}"/>
    <cellStyle name="강조색6" xfId="2015" xr:uid="{00000000-0005-0000-0000-00000D080000}"/>
    <cellStyle name="경고문" xfId="2016" xr:uid="{00000000-0005-0000-0000-00000E080000}"/>
    <cellStyle name="계산" xfId="2017" xr:uid="{00000000-0005-0000-0000-00000F080000}"/>
    <cellStyle name="나쁨" xfId="2018" xr:uid="{00000000-0005-0000-0000-000010080000}"/>
    <cellStyle name="똿뗦먛귟 [0.00]_PRODUCT DETAIL Q1" xfId="2019" xr:uid="{00000000-0005-0000-0000-000011080000}"/>
    <cellStyle name="똿뗦먛귟_PRODUCT DETAIL Q1" xfId="2020" xr:uid="{00000000-0005-0000-0000-000012080000}"/>
    <cellStyle name="메모" xfId="2021" xr:uid="{00000000-0005-0000-0000-000013080000}"/>
    <cellStyle name="믅됞 [0.00]_PRODUCT DETAIL Q1" xfId="2022" xr:uid="{00000000-0005-0000-0000-000014080000}"/>
    <cellStyle name="믅됞_PRODUCT DETAIL Q1" xfId="2023" xr:uid="{00000000-0005-0000-0000-000015080000}"/>
    <cellStyle name="백분율 2" xfId="2024" xr:uid="{00000000-0005-0000-0000-000016080000}"/>
    <cellStyle name="백분율 3" xfId="2025" xr:uid="{00000000-0005-0000-0000-000017080000}"/>
    <cellStyle name="보통" xfId="2026" xr:uid="{00000000-0005-0000-0000-000018080000}"/>
    <cellStyle name="뷭?_BOOKSHIP" xfId="2027" xr:uid="{00000000-0005-0000-0000-000019080000}"/>
    <cellStyle name="설명 텍스트" xfId="2028" xr:uid="{00000000-0005-0000-0000-00001A080000}"/>
    <cellStyle name="셀 확인" xfId="2029" xr:uid="{00000000-0005-0000-0000-00001B080000}"/>
    <cellStyle name="쉼표 [0] 2" xfId="2030" xr:uid="{00000000-0005-0000-0000-00001C080000}"/>
    <cellStyle name="쉼표 [0] 3" xfId="2031" xr:uid="{00000000-0005-0000-0000-00001D080000}"/>
    <cellStyle name="쉼표 [0] 4" xfId="2032" xr:uid="{00000000-0005-0000-0000-00001E080000}"/>
    <cellStyle name="쉼표 [0] 5" xfId="2033" xr:uid="{00000000-0005-0000-0000-00001F080000}"/>
    <cellStyle name="쉼표 [0] 6" xfId="2034" xr:uid="{00000000-0005-0000-0000-000020080000}"/>
    <cellStyle name="쉼표 2" xfId="2035" xr:uid="{00000000-0005-0000-0000-000021080000}"/>
    <cellStyle name="쉼표 3" xfId="2036" xr:uid="{00000000-0005-0000-0000-000022080000}"/>
    <cellStyle name="쉼표 4" xfId="2037" xr:uid="{00000000-0005-0000-0000-000023080000}"/>
    <cellStyle name="쉼표 5" xfId="2038" xr:uid="{00000000-0005-0000-0000-000024080000}"/>
    <cellStyle name="쉼표 6" xfId="2039" xr:uid="{00000000-0005-0000-0000-000025080000}"/>
    <cellStyle name="쉼표 7" xfId="2040" xr:uid="{00000000-0005-0000-0000-000026080000}"/>
    <cellStyle name="스타일 1" xfId="2041" xr:uid="{00000000-0005-0000-0000-000027080000}"/>
    <cellStyle name="연결된 셀" xfId="2042" xr:uid="{00000000-0005-0000-0000-000028080000}"/>
    <cellStyle name="요약" xfId="2043" xr:uid="{00000000-0005-0000-0000-000029080000}"/>
    <cellStyle name="입력" xfId="2044" xr:uid="{00000000-0005-0000-0000-00002A080000}"/>
    <cellStyle name="제목" xfId="2045" xr:uid="{00000000-0005-0000-0000-00002B080000}"/>
    <cellStyle name="제목 1" xfId="2046" xr:uid="{00000000-0005-0000-0000-00002C080000}"/>
    <cellStyle name="제목 2" xfId="2047" xr:uid="{00000000-0005-0000-0000-00002D080000}"/>
    <cellStyle name="제목 3" xfId="2048" xr:uid="{00000000-0005-0000-0000-00002E080000}"/>
    <cellStyle name="제목 4" xfId="2049" xr:uid="{00000000-0005-0000-0000-00002F080000}"/>
    <cellStyle name="좋음" xfId="2050" xr:uid="{00000000-0005-0000-0000-000030080000}"/>
    <cellStyle name="출력" xfId="2051" xr:uid="{00000000-0005-0000-0000-000031080000}"/>
    <cellStyle name="콤마 [0]_00년월별손익실적" xfId="2052" xr:uid="{00000000-0005-0000-0000-000032080000}"/>
    <cellStyle name="콤마_00년월별손익실적" xfId="2053" xr:uid="{00000000-0005-0000-0000-000033080000}"/>
    <cellStyle name="표준 2" xfId="2054" xr:uid="{00000000-0005-0000-0000-000034080000}"/>
    <cellStyle name="표준 3" xfId="2055" xr:uid="{00000000-0005-0000-0000-000035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161925</xdr:rowOff>
    </xdr:from>
    <xdr:to>
      <xdr:col>8</xdr:col>
      <xdr:colOff>561975</xdr:colOff>
      <xdr:row>27</xdr:row>
      <xdr:rowOff>194333</xdr:rowOff>
    </xdr:to>
    <xdr:sp macro="" textlink="">
      <xdr:nvSpPr>
        <xdr:cNvPr id="11157163" name="Text Box 4">
          <a:extLst>
            <a:ext uri="{FF2B5EF4-FFF2-40B4-BE49-F238E27FC236}">
              <a16:creationId xmlns:a16="http://schemas.microsoft.com/office/drawing/2014/main" id="{00000000-0008-0000-0000-0000AB3EAA00}"/>
            </a:ext>
          </a:extLst>
        </xdr:cNvPr>
        <xdr:cNvSpPr txBox="1">
          <a:spLocks noChangeArrowheads="1"/>
        </xdr:cNvSpPr>
      </xdr:nvSpPr>
      <xdr:spPr bwMode="auto">
        <a:xfrm>
          <a:off x="762000" y="1962150"/>
          <a:ext cx="5057775" cy="6715125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228600</xdr:colOff>
      <xdr:row>4</xdr:row>
      <xdr:rowOff>238125</xdr:rowOff>
    </xdr:from>
    <xdr:to>
      <xdr:col>5</xdr:col>
      <xdr:colOff>523875</xdr:colOff>
      <xdr:row>6</xdr:row>
      <xdr:rowOff>104775</xdr:rowOff>
    </xdr:to>
    <xdr:sp macro="" textlink="">
      <xdr:nvSpPr>
        <xdr:cNvPr id="7170" name="Text Box 5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 txBox="1">
          <a:spLocks noChangeArrowheads="1"/>
        </xdr:cNvSpPr>
      </xdr:nvSpPr>
      <xdr:spPr bwMode="auto">
        <a:xfrm>
          <a:off x="2752725" y="1724025"/>
          <a:ext cx="1009650" cy="361950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  <a:effectLst>
          <a:outerShdw dist="38100" dir="2700000" algn="tl" rotWithShape="0">
            <a:srgbClr val="000000">
              <a:alpha val="39999"/>
            </a:srgbClr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Content</a:t>
          </a:r>
        </a:p>
      </xdr:txBody>
    </xdr:sp>
    <xdr:clientData/>
  </xdr:twoCellAnchor>
  <xdr:twoCellAnchor>
    <xdr:from>
      <xdr:col>1</xdr:col>
      <xdr:colOff>609600</xdr:colOff>
      <xdr:row>14</xdr:row>
      <xdr:rowOff>83366</xdr:rowOff>
    </xdr:from>
    <xdr:to>
      <xdr:col>8</xdr:col>
      <xdr:colOff>28574</xdr:colOff>
      <xdr:row>26</xdr:row>
      <xdr:rowOff>156359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B8D7888-56D4-42B3-A0D1-849FC0612E76}"/>
            </a:ext>
          </a:extLst>
        </xdr:cNvPr>
        <xdr:cNvGrpSpPr/>
      </xdr:nvGrpSpPr>
      <xdr:grpSpPr>
        <a:xfrm>
          <a:off x="990600" y="4859473"/>
          <a:ext cx="4467224" cy="3012136"/>
          <a:chOff x="990600" y="5703116"/>
          <a:chExt cx="4419599" cy="304479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92713" y="6801995"/>
            <a:ext cx="2656850" cy="620721"/>
          </a:xfrm>
          <a:prstGeom prst="rect">
            <a:avLst/>
          </a:prstGeom>
        </xdr:spPr>
      </xdr:pic>
      <xdr:pic>
        <xdr:nvPicPr>
          <xdr:cNvPr id="14" name="x_Picture 1" descr="cid:image001.png@01D6E50D.263FF6B0">
            <a:extLst>
              <a:ext uri="{FF2B5EF4-FFF2-40B4-BE49-F238E27FC236}">
                <a16:creationId xmlns:a16="http://schemas.microsoft.com/office/drawing/2014/main" id="{2084AEF6-CEF0-4B2E-9F34-7465964632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0600" y="5819775"/>
            <a:ext cx="1809750" cy="5777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Picture 1">
            <a:extLst>
              <a:ext uri="{FF2B5EF4-FFF2-40B4-BE49-F238E27FC236}">
                <a16:creationId xmlns:a16="http://schemas.microsoft.com/office/drawing/2014/main" id="{6488ECBF-1B1B-4D4B-A4FA-2312067DF9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9524" y="5703116"/>
            <a:ext cx="1590675" cy="8786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F64B040-79D0-400F-ADA6-86EFB3B96A93}"/>
              </a:ext>
            </a:extLst>
          </xdr:cNvPr>
          <xdr:cNvGrpSpPr/>
        </xdr:nvGrpSpPr>
        <xdr:grpSpPr>
          <a:xfrm>
            <a:off x="2047875" y="7677150"/>
            <a:ext cx="2168191" cy="1070759"/>
            <a:chOff x="2019300" y="7639050"/>
            <a:chExt cx="2168191" cy="1070759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DF24273-01D9-4A25-8D5F-3EAD2A45EB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38400" y="7639050"/>
              <a:ext cx="1346078" cy="800100"/>
            </a:xfrm>
            <a:prstGeom prst="rect">
              <a:avLst/>
            </a:prstGeom>
            <a:solidFill>
              <a:schemeClr val="bg1"/>
            </a:solidFill>
          </xdr:spPr>
        </xdr:pic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33659D8-75BA-4CD6-818D-23E305A7725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9300" y="8505825"/>
              <a:ext cx="2168191" cy="20398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0" tIns="0" rIns="0" bIns="0" anchor="t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en-GB" b="1" i="0" u="none" strike="noStrike" baseline="0">
                  <a:solidFill>
                    <a:srgbClr val="000000"/>
                  </a:solidFill>
                  <a:latin typeface="Cambria"/>
                  <a:ea typeface="Cambria"/>
                </a:rPr>
                <a:t>PT. MANDIRI HERINDO ADIPERKASA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0</xdr:col>
      <xdr:colOff>1238250</xdr:colOff>
      <xdr:row>2</xdr:row>
      <xdr:rowOff>129655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38125"/>
          <a:ext cx="1190625" cy="272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123265</xdr:colOff>
      <xdr:row>3</xdr:row>
      <xdr:rowOff>44823</xdr:rowOff>
    </xdr:from>
    <xdr:to>
      <xdr:col>17</xdr:col>
      <xdr:colOff>987226</xdr:colOff>
      <xdr:row>5</xdr:row>
      <xdr:rowOff>13335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E6C7433-4A5B-4607-8C73-06FE3A9179CF}"/>
            </a:ext>
          </a:extLst>
        </xdr:cNvPr>
        <xdr:cNvGrpSpPr/>
      </xdr:nvGrpSpPr>
      <xdr:grpSpPr>
        <a:xfrm>
          <a:off x="10186147" y="728382"/>
          <a:ext cx="3239608" cy="349512"/>
          <a:chOff x="10186147" y="728382"/>
          <a:chExt cx="2645697" cy="34951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86147" y="731620"/>
            <a:ext cx="1512794" cy="346274"/>
          </a:xfrm>
          <a:prstGeom prst="rect">
            <a:avLst/>
          </a:prstGeom>
        </xdr:spPr>
      </xdr:pic>
      <xdr:pic>
        <xdr:nvPicPr>
          <xdr:cNvPr id="7" name="x_Picture 1" descr="cid:image001.png@01D6E50D.263FF6B0">
            <a:extLst>
              <a:ext uri="{FF2B5EF4-FFF2-40B4-BE49-F238E27FC236}">
                <a16:creationId xmlns:a16="http://schemas.microsoft.com/office/drawing/2014/main" id="{E924053C-38BB-44C9-AC41-E74819BE2E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43764" y="728382"/>
            <a:ext cx="1088080" cy="3473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246530</xdr:colOff>
      <xdr:row>2</xdr:row>
      <xdr:rowOff>168088</xdr:rowOff>
    </xdr:from>
    <xdr:to>
      <xdr:col>16</xdr:col>
      <xdr:colOff>897033</xdr:colOff>
      <xdr:row>5</xdr:row>
      <xdr:rowOff>84044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0354236" y="661147"/>
          <a:ext cx="2432238" cy="487456"/>
          <a:chOff x="10421471" y="661148"/>
          <a:chExt cx="2432238" cy="487456"/>
        </a:xfrm>
      </xdr:grpSpPr>
      <xdr:pic>
        <xdr:nvPicPr>
          <xdr:cNvPr id="6" name="Pictur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967883" y="661148"/>
            <a:ext cx="885826" cy="4874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21471" y="750795"/>
            <a:ext cx="1512794" cy="346274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235324</xdr:colOff>
      <xdr:row>2</xdr:row>
      <xdr:rowOff>168088</xdr:rowOff>
    </xdr:from>
    <xdr:to>
      <xdr:col>16</xdr:col>
      <xdr:colOff>966508</xdr:colOff>
      <xdr:row>5</xdr:row>
      <xdr:rowOff>149038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CFABEDF-5442-4C8C-A190-65C33276D8C4}"/>
            </a:ext>
          </a:extLst>
        </xdr:cNvPr>
        <xdr:cNvGrpSpPr/>
      </xdr:nvGrpSpPr>
      <xdr:grpSpPr>
        <a:xfrm>
          <a:off x="10623177" y="661147"/>
          <a:ext cx="2141444" cy="552450"/>
          <a:chOff x="10320618" y="661147"/>
          <a:chExt cx="2512919" cy="55245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20618" y="762000"/>
            <a:ext cx="1512794" cy="346274"/>
          </a:xfrm>
          <a:prstGeom prst="rect">
            <a:avLst/>
          </a:prstGeom>
        </xdr:spPr>
      </xdr:pic>
      <xdr:pic>
        <xdr:nvPicPr>
          <xdr:cNvPr id="8" name="Picture 1">
            <a:extLst>
              <a:ext uri="{FF2B5EF4-FFF2-40B4-BE49-F238E27FC236}">
                <a16:creationId xmlns:a16="http://schemas.microsoft.com/office/drawing/2014/main" id="{489C1BA3-2984-4D5C-8F83-331326FD35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33412" y="661147"/>
            <a:ext cx="1000125" cy="552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3</xdr:row>
      <xdr:rowOff>33618</xdr:rowOff>
    </xdr:from>
    <xdr:to>
      <xdr:col>17</xdr:col>
      <xdr:colOff>953757</xdr:colOff>
      <xdr:row>5</xdr:row>
      <xdr:rowOff>79650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CAE4FD-AC97-40F6-AB9E-00900F27F2FF}"/>
            </a:ext>
          </a:extLst>
        </xdr:cNvPr>
        <xdr:cNvGrpSpPr/>
      </xdr:nvGrpSpPr>
      <xdr:grpSpPr>
        <a:xfrm>
          <a:off x="10724030" y="717177"/>
          <a:ext cx="2869962" cy="427032"/>
          <a:chOff x="10544736" y="717177"/>
          <a:chExt cx="2276050" cy="427032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44736" y="750794"/>
            <a:ext cx="1512794" cy="346274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B1FB250-C1DB-4031-8A06-722A57412B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102353" y="717177"/>
            <a:ext cx="718433" cy="427032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KIM\&#44592;&#54925;02\DJ\HN\EXCEL\97PLAN\98PLAN\98PLAN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017\c\Monitor%20&amp;%20Control\Kideco\A2B%20Subcont\Mei%20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cklee\My%20Documents\&#51452;&#50836;&#50629;&#47924;&#54028;&#51068;\2007&#49324;&#50629;&#44228;&#54925;\KIDECO\2007_&#48372;&#44256;&#49436;&#49464;&#48512;&#51088;&#473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abas\Local%20Settings\Temp\test%20depre%202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samindo2\Documents%20and%20Settings\&#51109;&#50689;&#48276;\Local%20Settings\Temporary%20Internet%20Files\Content.IE5\TUKNZDKL\2003-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ocuments%20and%20Settings\hskim\Local%20Settings\Temporary%20Internet%20Files\Content.IE5\0P23S1IZ\FIX-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2007-09_L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Data%20C\My%20Documents\&#54224;&#49437;&#50896;&#44032;\O&amp;O\'06&#45380;%20o&amp;o%20cost\&#51088;&#51116;&#48708;%20sheet\Yearly_2006(Sims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My%20Documents\&#54924;&#51032;&#51088;&#47308;\&#51221;&#49885;&#51060;&#49324;&#54924;\2005_&#49324;&#50629;&#44228;&#54925;(&#44397;&#4792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oduksi5\Local%20Settings\Temporary%20Internet%20Files\Content.IE5\06ZNAIY1\Data%20C\My%20Documents\&#54224;&#49437;&#50896;&#44032;\O&amp;O\'06&#45380;%20o&amp;o%20cost\&#51088;&#51116;&#48708;%20sheet\Yearly_2006(Sims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dith\Local%20Settings\Temp\wz59bd\KUNN\Cont_SMandiri\Oil%20Report\Report2007-04_Lubr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PLAN(10-13)"/>
      <sheetName val="98인건비"/>
      <sheetName val="98퇴충"/>
      <sheetName val="98년차.XLS"/>
      <sheetName val="97PL실적.XLS"/>
      <sheetName val="팀별경비.XLS"/>
      <sheetName val="팀별관리.XLS"/>
      <sheetName val="손익계획보고"/>
      <sheetName val="기본구도.XLS"/>
      <sheetName val="자금계획보고"/>
      <sheetName val="기본구도대비"/>
      <sheetName val="출장비.XLS"/>
      <sheetName val="계획서"/>
      <sheetName val="97환율영향.XLS"/>
      <sheetName val="97자금.XLS"/>
      <sheetName val="환차이익.XLS"/>
      <sheetName val="98인원계획"/>
      <sheetName val="Ref.3(8111200)"/>
      <sheetName val="Redisturb area"/>
      <sheetName val="Tbl 14 Planting implementa"/>
      <sheetName val="OMCo Labor"/>
      <sheetName val="BS-RTI"/>
      <sheetName val="List"/>
      <sheetName val="UPAH&amp;BHN"/>
      <sheetName val="DCOST"/>
      <sheetName val="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AG"/>
      <sheetName val="D7G 01"/>
      <sheetName val="PPA 01"/>
      <sheetName val="PPA 02"/>
      <sheetName val="PPA 09"/>
      <sheetName val="Hitachi100T"/>
      <sheetName val="GroveRT75S"/>
      <sheetName val="Forklift5T"/>
      <sheetName val="Forklift7T"/>
      <sheetName val="Resume "/>
      <sheetName val="List"/>
      <sheetName val="Dozer &amp; Exc gfafig "/>
      <sheetName val="TABLE"/>
      <sheetName val="Prod"/>
      <sheetName val="tabel P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원탄생산"/>
      <sheetName val="폐석"/>
      <sheetName val="정탄운송"/>
      <sheetName val="작업방법별"/>
      <sheetName val="판매계획"/>
      <sheetName val="단가(CFR)"/>
      <sheetName val="단가(FRT)"/>
      <sheetName val="단가(FOB)"/>
      <sheetName val="매출(CFR)"/>
      <sheetName val="매출(FOB)"/>
      <sheetName val="인원(한국)"/>
      <sheetName val="인원(현지인)"/>
      <sheetName val="투자계획"/>
      <sheetName val="매출액"/>
      <sheetName val="영업외수익"/>
      <sheetName val="생산비"/>
      <sheetName val="인건비"/>
      <sheetName val="재료비"/>
      <sheetName val="경비"/>
      <sheetName val="JKT인건비"/>
      <sheetName val="JKT경비"/>
      <sheetName val="판매비"/>
      <sheetName val="영업외비용"/>
      <sheetName val="월별손익"/>
      <sheetName val="산출내역(인건비)"/>
      <sheetName val="산출내역(재료비)"/>
      <sheetName val="산출내역(경비)"/>
      <sheetName val="임차계획(x)"/>
      <sheetName val="도급계획(x)"/>
      <sheetName val="월별도급"/>
      <sheetName val="대민지원"/>
      <sheetName val="Jkt인건비(산출)"/>
      <sheetName val="Jkt경비(산출)"/>
      <sheetName val="판매비(산출)"/>
      <sheetName val="영업외비용(산출)"/>
      <sheetName val="월별자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Depr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9.22"/>
      <sheetName val="7.8"/>
      <sheetName val="bni(rp)"/>
      <sheetName val="bni($)"/>
      <sheetName val="bpd(rp)"/>
      <sheetName val="cash"/>
      <sheetName val="kebd(rp)"/>
      <sheetName val="kebd($)"/>
      <sheetName val="KAMPAR"/>
      <sheetName val="Tabel Top Soil"/>
      <sheetName val="BKJ"/>
      <sheetName val="TMCT"/>
      <sheetName val="recap(sm)"/>
      <sheetName val="SIEMBA"/>
      <sheetName val="APM"/>
      <sheetName val="BKP"/>
      <sheetName val="I"/>
      <sheetName val="II"/>
      <sheetName val="III"/>
      <sheetName val="COA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4">
          <cell r="A64" t="str">
            <v>DEPARTMENTAL COSTING IN JAN~MAR' 03</v>
          </cell>
        </row>
        <row r="67">
          <cell r="D67" t="str">
            <v>ROM COAL(1)</v>
          </cell>
          <cell r="F67" t="str">
            <v>COAL PRODUCTION TON (2)</v>
          </cell>
          <cell r="J67">
            <v>3259904</v>
          </cell>
          <cell r="K67" t="str">
            <v>M/T</v>
          </cell>
          <cell r="N67" t="str">
            <v>TOTAL (3)=(1)+(2)</v>
          </cell>
          <cell r="P67" t="str">
            <v>ADMINISTRATION (4)</v>
          </cell>
          <cell r="R67" t="str">
            <v>TOTAL PRO. COST</v>
          </cell>
          <cell r="T67" t="str">
            <v>PREPAID</v>
          </cell>
          <cell r="U67" t="str">
            <v>ENVIRONMENT</v>
          </cell>
          <cell r="V67" t="str">
            <v>T/PRODUCTION</v>
          </cell>
        </row>
        <row r="68">
          <cell r="B68" t="str">
            <v>DESCRIPTION</v>
          </cell>
          <cell r="D68">
            <v>3224565</v>
          </cell>
          <cell r="E68" t="str">
            <v>M/T</v>
          </cell>
          <cell r="F68" t="str">
            <v xml:space="preserve">       CRUSHING</v>
          </cell>
          <cell r="H68" t="str">
            <v>TRANSPORTATION</v>
          </cell>
          <cell r="J68" t="str">
            <v xml:space="preserve">  STOCK PILE (T/M)</v>
          </cell>
          <cell r="L68" t="str">
            <v xml:space="preserve">      SUB TOTAL</v>
          </cell>
          <cell r="R68" t="str">
            <v>BEF. ALLOCATION</v>
          </cell>
          <cell r="T68" t="str">
            <v>(NORTH A)</v>
          </cell>
          <cell r="U68" t="str">
            <v>COST</v>
          </cell>
          <cell r="V68" t="str">
            <v>COST AFTER</v>
          </cell>
        </row>
        <row r="69">
          <cell r="D69" t="str">
            <v>AMOUNT</v>
          </cell>
          <cell r="E69" t="str">
            <v>U$/T</v>
          </cell>
          <cell r="F69" t="str">
            <v>AMOUNT</v>
          </cell>
          <cell r="G69" t="str">
            <v>U$/T</v>
          </cell>
          <cell r="H69" t="str">
            <v>AMOUNT</v>
          </cell>
          <cell r="I69" t="str">
            <v>U$/T</v>
          </cell>
          <cell r="J69" t="str">
            <v>AMOUNT</v>
          </cell>
          <cell r="K69" t="str">
            <v>U$/T</v>
          </cell>
          <cell r="L69" t="str">
            <v>AMOUNT</v>
          </cell>
          <cell r="M69" t="str">
            <v>U$/T</v>
          </cell>
          <cell r="N69" t="str">
            <v>AMOUNT</v>
          </cell>
          <cell r="O69" t="str">
            <v>U$/T</v>
          </cell>
          <cell r="P69" t="str">
            <v>AMOUNT</v>
          </cell>
          <cell r="Q69" t="str">
            <v>U$/T</v>
          </cell>
          <cell r="R69" t="str">
            <v>AMOUNT</v>
          </cell>
          <cell r="S69" t="str">
            <v>U$/T</v>
          </cell>
          <cell r="T69" t="str">
            <v>WASTE</v>
          </cell>
          <cell r="V69" t="str">
            <v>ALLOCATION</v>
          </cell>
        </row>
        <row r="70">
          <cell r="A70" t="str">
            <v>MATERIAL</v>
          </cell>
          <cell r="B70" t="str">
            <v>FUEL &amp; OIL</v>
          </cell>
          <cell r="D70">
            <v>1466167.96</v>
          </cell>
          <cell r="E70">
            <v>0.45</v>
          </cell>
          <cell r="F70">
            <v>306571.48000000004</v>
          </cell>
          <cell r="G70">
            <v>0.09</v>
          </cell>
          <cell r="H70">
            <v>215401.97999999998</v>
          </cell>
          <cell r="I70">
            <v>7.0000000000000007E-2</v>
          </cell>
          <cell r="J70">
            <v>854747.29</v>
          </cell>
          <cell r="K70">
            <v>0.26</v>
          </cell>
          <cell r="L70">
            <v>1376720.75</v>
          </cell>
          <cell r="M70">
            <v>0.42000000000000004</v>
          </cell>
          <cell r="N70">
            <v>2842888.71</v>
          </cell>
          <cell r="O70">
            <v>0.87000000000000011</v>
          </cell>
          <cell r="P70">
            <v>12361.2</v>
          </cell>
          <cell r="Q70">
            <v>3.8221195767782945E-3</v>
          </cell>
          <cell r="R70">
            <v>2855249.91</v>
          </cell>
          <cell r="S70">
            <v>0.87382211957677836</v>
          </cell>
          <cell r="V70">
            <v>2855249.91</v>
          </cell>
          <cell r="W70">
            <v>0.87586932314571231</v>
          </cell>
        </row>
        <row r="71">
          <cell r="B71" t="str">
            <v>CHEMICAL &amp; RUBBER</v>
          </cell>
          <cell r="D71">
            <v>160715.45000000001</v>
          </cell>
          <cell r="E71">
            <v>0.05</v>
          </cell>
          <cell r="F71">
            <v>1056.3499999999999</v>
          </cell>
          <cell r="G71">
            <v>0</v>
          </cell>
          <cell r="H71">
            <v>115290.95</v>
          </cell>
          <cell r="I71">
            <v>0.04</v>
          </cell>
          <cell r="J71">
            <v>3986.69</v>
          </cell>
          <cell r="K71">
            <v>0</v>
          </cell>
          <cell r="L71">
            <v>120333.99</v>
          </cell>
          <cell r="M71">
            <v>0.04</v>
          </cell>
          <cell r="N71">
            <v>281049.44</v>
          </cell>
          <cell r="O71">
            <v>0.09</v>
          </cell>
          <cell r="P71">
            <v>5036.4499999999989</v>
          </cell>
          <cell r="Q71">
            <v>1.5572852265528455E-3</v>
          </cell>
          <cell r="R71">
            <v>286085.89</v>
          </cell>
          <cell r="S71">
            <v>9.1557285226552848E-2</v>
          </cell>
          <cell r="V71">
            <v>286085.89</v>
          </cell>
          <cell r="W71">
            <v>8.7758992289343488E-2</v>
          </cell>
        </row>
        <row r="72">
          <cell r="B72" t="str">
            <v>HEAVY EQUIP. S/PART</v>
          </cell>
          <cell r="D72">
            <v>189551.75000000003</v>
          </cell>
          <cell r="E72">
            <v>0.06</v>
          </cell>
          <cell r="F72">
            <v>0</v>
          </cell>
          <cell r="G72">
            <v>0</v>
          </cell>
          <cell r="H72">
            <v>53677.06</v>
          </cell>
          <cell r="I72">
            <v>0.02</v>
          </cell>
          <cell r="J72">
            <v>27223.34</v>
          </cell>
          <cell r="K72">
            <v>0.01</v>
          </cell>
          <cell r="L72">
            <v>80900.399999999994</v>
          </cell>
          <cell r="M72">
            <v>0.03</v>
          </cell>
          <cell r="N72">
            <v>270452.15000000002</v>
          </cell>
          <cell r="O72">
            <v>0.09</v>
          </cell>
          <cell r="P72">
            <v>1752.4</v>
          </cell>
          <cell r="Q72">
            <v>5.4184725967918021E-4</v>
          </cell>
          <cell r="R72">
            <v>272204.55000000005</v>
          </cell>
          <cell r="S72">
            <v>9.0541847259679176E-2</v>
          </cell>
          <cell r="V72">
            <v>272204.55000000005</v>
          </cell>
          <cell r="W72">
            <v>8.3500787139744001E-2</v>
          </cell>
        </row>
        <row r="73">
          <cell r="B73" t="str">
            <v>METAL PRODUCT</v>
          </cell>
          <cell r="D73">
            <v>909.17000000000007</v>
          </cell>
          <cell r="E73">
            <v>0</v>
          </cell>
          <cell r="F73">
            <v>1166.48</v>
          </cell>
          <cell r="G73">
            <v>0</v>
          </cell>
          <cell r="H73">
            <v>4.84</v>
          </cell>
          <cell r="I73">
            <v>0</v>
          </cell>
          <cell r="J73">
            <v>4266.8999999999996</v>
          </cell>
          <cell r="K73">
            <v>0</v>
          </cell>
          <cell r="L73">
            <v>5438.2199999999993</v>
          </cell>
          <cell r="M73">
            <v>0</v>
          </cell>
          <cell r="N73">
            <v>6347.3899999999994</v>
          </cell>
          <cell r="O73">
            <v>0</v>
          </cell>
          <cell r="P73">
            <v>410.54999999999995</v>
          </cell>
          <cell r="Q73">
            <v>1.2694327348852284E-4</v>
          </cell>
          <cell r="R73">
            <v>6757.94</v>
          </cell>
          <cell r="S73">
            <v>1.2694327348852284E-4</v>
          </cell>
          <cell r="V73">
            <v>6757.94</v>
          </cell>
          <cell r="W73">
            <v>2.0730487768964973E-3</v>
          </cell>
        </row>
        <row r="74">
          <cell r="B74" t="str">
            <v>BUILDING MATERIAL</v>
          </cell>
          <cell r="D74">
            <v>393.52000000000004</v>
          </cell>
          <cell r="E74">
            <v>0</v>
          </cell>
          <cell r="F74">
            <v>0</v>
          </cell>
          <cell r="G74">
            <v>0</v>
          </cell>
          <cell r="H74">
            <v>32.650000000000006</v>
          </cell>
          <cell r="I74">
            <v>0</v>
          </cell>
          <cell r="J74">
            <v>3.11</v>
          </cell>
          <cell r="K74">
            <v>0</v>
          </cell>
          <cell r="L74">
            <v>35.760000000000005</v>
          </cell>
          <cell r="M74">
            <v>0</v>
          </cell>
          <cell r="N74">
            <v>429.28000000000003</v>
          </cell>
          <cell r="O74">
            <v>0</v>
          </cell>
          <cell r="P74">
            <v>1099.02</v>
          </cell>
          <cell r="Q74">
            <v>3.3982023244271434E-4</v>
          </cell>
          <cell r="R74">
            <v>1528.3</v>
          </cell>
          <cell r="S74">
            <v>3.3982023244271434E-4</v>
          </cell>
          <cell r="V74">
            <v>1528.3</v>
          </cell>
          <cell r="W74">
            <v>4.6881748664991363E-4</v>
          </cell>
        </row>
        <row r="75">
          <cell r="B75" t="str">
            <v>MACHINARY S/PART</v>
          </cell>
          <cell r="D75">
            <v>1466.8700000000001</v>
          </cell>
          <cell r="E75">
            <v>0</v>
          </cell>
          <cell r="F75">
            <v>2438.7599999999998</v>
          </cell>
          <cell r="G75">
            <v>0</v>
          </cell>
          <cell r="H75">
            <v>235.12</v>
          </cell>
          <cell r="I75">
            <v>0</v>
          </cell>
          <cell r="J75">
            <v>16339.2</v>
          </cell>
          <cell r="K75">
            <v>0.01</v>
          </cell>
          <cell r="L75">
            <v>19013.080000000002</v>
          </cell>
          <cell r="M75">
            <v>0.01</v>
          </cell>
          <cell r="N75">
            <v>20479.95</v>
          </cell>
          <cell r="O75">
            <v>0.01</v>
          </cell>
          <cell r="P75">
            <v>377.54</v>
          </cell>
          <cell r="Q75">
            <v>1.1673648391878436E-4</v>
          </cell>
          <cell r="R75">
            <v>20857.490000000002</v>
          </cell>
          <cell r="S75">
            <v>1.0116736483918785E-2</v>
          </cell>
          <cell r="V75">
            <v>20857.490000000002</v>
          </cell>
          <cell r="W75">
            <v>6.3981914804853157E-3</v>
          </cell>
        </row>
        <row r="76">
          <cell r="B76" t="str">
            <v>ELECTRICITY</v>
          </cell>
          <cell r="D76">
            <v>4227.2700000000004</v>
          </cell>
          <cell r="E76">
            <v>0</v>
          </cell>
          <cell r="F76">
            <v>2447.5700000000002</v>
          </cell>
          <cell r="G76">
            <v>0</v>
          </cell>
          <cell r="H76">
            <v>1210.06</v>
          </cell>
          <cell r="I76">
            <v>0</v>
          </cell>
          <cell r="J76">
            <v>1559.3399999999997</v>
          </cell>
          <cell r="K76">
            <v>0</v>
          </cell>
          <cell r="L76">
            <v>5216.9699999999993</v>
          </cell>
          <cell r="M76">
            <v>0</v>
          </cell>
          <cell r="N76">
            <v>9444.24</v>
          </cell>
          <cell r="O76">
            <v>0</v>
          </cell>
          <cell r="P76">
            <v>4215.92</v>
          </cell>
          <cell r="Q76">
            <v>1.3035749252605852E-3</v>
          </cell>
          <cell r="R76">
            <v>13660.16</v>
          </cell>
          <cell r="S76">
            <v>1.3035749252605852E-3</v>
          </cell>
          <cell r="V76">
            <v>13660.16</v>
          </cell>
          <cell r="W76">
            <v>4.1903565258363433E-3</v>
          </cell>
        </row>
        <row r="77">
          <cell r="B77" t="str">
            <v>TOOL &amp; FURNITURE</v>
          </cell>
          <cell r="D77">
            <v>827.6</v>
          </cell>
          <cell r="E77">
            <v>0</v>
          </cell>
          <cell r="F77">
            <v>1523.3199999999997</v>
          </cell>
          <cell r="G77">
            <v>0</v>
          </cell>
          <cell r="H77">
            <v>35</v>
          </cell>
          <cell r="I77">
            <v>0</v>
          </cell>
          <cell r="J77">
            <v>769.34999999999991</v>
          </cell>
          <cell r="K77">
            <v>0</v>
          </cell>
          <cell r="L77">
            <v>2327.6699999999996</v>
          </cell>
          <cell r="M77">
            <v>0</v>
          </cell>
          <cell r="N77">
            <v>3155.2699999999995</v>
          </cell>
          <cell r="O77">
            <v>0</v>
          </cell>
          <cell r="P77">
            <v>48.46</v>
          </cell>
          <cell r="Q77">
            <v>1.4983975236277719E-5</v>
          </cell>
          <cell r="R77">
            <v>3203.7299999999996</v>
          </cell>
          <cell r="S77">
            <v>1.4983975236277719E-5</v>
          </cell>
          <cell r="V77">
            <v>3203.7299999999996</v>
          </cell>
          <cell r="W77">
            <v>9.8276820421705664E-4</v>
          </cell>
        </row>
        <row r="78">
          <cell r="B78" t="str">
            <v>CONSUMABLE MATERIAL</v>
          </cell>
          <cell r="D78">
            <v>1913.6699999999998</v>
          </cell>
          <cell r="E78">
            <v>0</v>
          </cell>
          <cell r="F78">
            <v>556.16999999999996</v>
          </cell>
          <cell r="G78">
            <v>0</v>
          </cell>
          <cell r="H78">
            <v>2158.7200000000003</v>
          </cell>
          <cell r="I78">
            <v>0</v>
          </cell>
          <cell r="J78">
            <v>1802.94</v>
          </cell>
          <cell r="K78">
            <v>0</v>
          </cell>
          <cell r="L78">
            <v>4517.83</v>
          </cell>
          <cell r="M78">
            <v>0</v>
          </cell>
          <cell r="N78">
            <v>6431.5</v>
          </cell>
          <cell r="O78">
            <v>0</v>
          </cell>
          <cell r="P78">
            <v>14434.95</v>
          </cell>
          <cell r="Q78">
            <v>4.4633292062919326E-3</v>
          </cell>
          <cell r="R78">
            <v>20866.45</v>
          </cell>
          <cell r="S78">
            <v>4.4633292062919326E-3</v>
          </cell>
          <cell r="V78">
            <v>20866.45</v>
          </cell>
          <cell r="W78">
            <v>6.4009400276817969E-3</v>
          </cell>
        </row>
        <row r="79">
          <cell r="B79" t="str">
            <v>BLASTING MATERIAL</v>
          </cell>
          <cell r="D79">
            <v>618471.64999999991</v>
          </cell>
          <cell r="E79">
            <v>0.19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618471.64999999991</v>
          </cell>
          <cell r="O79">
            <v>0.19</v>
          </cell>
          <cell r="P79">
            <v>0</v>
          </cell>
          <cell r="Q79">
            <v>0</v>
          </cell>
          <cell r="R79">
            <v>618471.64999999991</v>
          </cell>
          <cell r="S79">
            <v>0.19</v>
          </cell>
          <cell r="V79">
            <v>618471.64999999991</v>
          </cell>
          <cell r="W79">
            <v>0.18972081693203233</v>
          </cell>
        </row>
        <row r="80">
          <cell r="B80" t="str">
            <v xml:space="preserve">  ( SUB-TOTAL )</v>
          </cell>
          <cell r="D80">
            <v>2444644.91</v>
          </cell>
          <cell r="E80">
            <v>0.75</v>
          </cell>
          <cell r="F80">
            <v>315760.13</v>
          </cell>
          <cell r="G80">
            <v>0.09</v>
          </cell>
          <cell r="H80">
            <v>388046.38</v>
          </cell>
          <cell r="I80">
            <v>0.13</v>
          </cell>
          <cell r="J80">
            <v>910698.1599999998</v>
          </cell>
          <cell r="K80">
            <v>0.28000000000000003</v>
          </cell>
          <cell r="L80">
            <v>1614504.67</v>
          </cell>
          <cell r="M80">
            <v>0.5</v>
          </cell>
          <cell r="N80">
            <v>4059149.58</v>
          </cell>
          <cell r="O80">
            <v>1.25</v>
          </cell>
          <cell r="P80">
            <v>39736.490000000005</v>
          </cell>
          <cell r="Q80">
            <v>1.2286640159649139E-2</v>
          </cell>
          <cell r="R80">
            <v>4098886.0700000008</v>
          </cell>
          <cell r="S80">
            <v>1.2622866401596491</v>
          </cell>
          <cell r="T80">
            <v>0</v>
          </cell>
          <cell r="U80">
            <v>0</v>
          </cell>
          <cell r="V80">
            <v>4098886.0700000008</v>
          </cell>
          <cell r="W80">
            <v>1.2573640420085992</v>
          </cell>
        </row>
        <row r="81">
          <cell r="A81" t="str">
            <v>LABOUR</v>
          </cell>
          <cell r="B81" t="str">
            <v>SALARIES</v>
          </cell>
          <cell r="D81">
            <v>87868</v>
          </cell>
          <cell r="E81">
            <v>0.03</v>
          </cell>
          <cell r="F81">
            <v>70769</v>
          </cell>
          <cell r="G81">
            <v>0.02</v>
          </cell>
          <cell r="H81">
            <v>0</v>
          </cell>
          <cell r="I81">
            <v>0</v>
          </cell>
          <cell r="J81">
            <v>57945</v>
          </cell>
          <cell r="K81">
            <v>0.02</v>
          </cell>
          <cell r="L81">
            <v>128714</v>
          </cell>
          <cell r="M81">
            <v>0.04</v>
          </cell>
          <cell r="N81">
            <v>216582</v>
          </cell>
          <cell r="O81">
            <v>7.0000000000000007E-2</v>
          </cell>
          <cell r="P81">
            <v>203332</v>
          </cell>
          <cell r="Q81">
            <v>6.2870855401213802E-2</v>
          </cell>
          <cell r="R81">
            <v>419914</v>
          </cell>
          <cell r="S81">
            <v>0.13287085540121379</v>
          </cell>
          <cell r="V81">
            <v>419914</v>
          </cell>
          <cell r="W81">
            <v>0.12881176869012093</v>
          </cell>
        </row>
        <row r="82">
          <cell r="D82">
            <v>43142.62</v>
          </cell>
          <cell r="E82">
            <v>0.01</v>
          </cell>
          <cell r="F82">
            <v>8741.23</v>
          </cell>
          <cell r="G82">
            <v>0</v>
          </cell>
          <cell r="H82">
            <v>3863.66</v>
          </cell>
          <cell r="I82">
            <v>0</v>
          </cell>
          <cell r="J82">
            <v>22168.960000000003</v>
          </cell>
          <cell r="K82">
            <v>0.01</v>
          </cell>
          <cell r="L82">
            <v>34773.850000000006</v>
          </cell>
          <cell r="M82">
            <v>0.01</v>
          </cell>
          <cell r="N82">
            <v>77916.47</v>
          </cell>
          <cell r="O82">
            <v>0.02</v>
          </cell>
          <cell r="P82">
            <v>40859.64</v>
          </cell>
          <cell r="Q82">
            <v>1.2633921459414414E-2</v>
          </cell>
          <cell r="R82">
            <v>118776.11</v>
          </cell>
          <cell r="S82">
            <v>3.2633921459414413E-2</v>
          </cell>
          <cell r="V82">
            <v>118776.11</v>
          </cell>
          <cell r="W82">
            <v>3.6435462516687611E-2</v>
          </cell>
        </row>
        <row r="83">
          <cell r="B83" t="str">
            <v>WAGES</v>
          </cell>
          <cell r="C83" t="str">
            <v>INDONESIAN</v>
          </cell>
          <cell r="D83">
            <v>48324.39</v>
          </cell>
          <cell r="E83">
            <v>0.01</v>
          </cell>
          <cell r="F83">
            <v>43741.229999999996</v>
          </cell>
          <cell r="G83">
            <v>0.01</v>
          </cell>
          <cell r="H83">
            <v>33364.47</v>
          </cell>
          <cell r="I83">
            <v>0.01</v>
          </cell>
          <cell r="J83">
            <v>77978.700000000012</v>
          </cell>
          <cell r="K83">
            <v>0.02</v>
          </cell>
          <cell r="L83">
            <v>155084.40000000002</v>
          </cell>
          <cell r="M83">
            <v>0.04</v>
          </cell>
          <cell r="N83">
            <v>203408.79000000004</v>
          </cell>
          <cell r="O83">
            <v>0.05</v>
          </cell>
          <cell r="P83">
            <v>84215.03</v>
          </cell>
          <cell r="Q83">
            <v>2.6039536195674475E-2</v>
          </cell>
          <cell r="R83">
            <v>287623.82000000007</v>
          </cell>
          <cell r="S83">
            <v>7.6039536195674481E-2</v>
          </cell>
          <cell r="V83">
            <v>287623.82000000007</v>
          </cell>
          <cell r="W83">
            <v>8.8230763850714641E-2</v>
          </cell>
        </row>
        <row r="84">
          <cell r="B84" t="str">
            <v>BONUS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</row>
        <row r="86">
          <cell r="B86" t="str">
            <v>SEVERANCE PAY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W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1255.5899999999999</v>
          </cell>
          <cell r="K87">
            <v>0</v>
          </cell>
          <cell r="L87">
            <v>1255.5899999999999</v>
          </cell>
          <cell r="M87">
            <v>0</v>
          </cell>
          <cell r="N87">
            <v>1255.5899999999999</v>
          </cell>
          <cell r="O87">
            <v>0</v>
          </cell>
          <cell r="P87">
            <v>0</v>
          </cell>
          <cell r="Q87">
            <v>0</v>
          </cell>
          <cell r="R87">
            <v>1255.5899999999999</v>
          </cell>
          <cell r="S87">
            <v>0</v>
          </cell>
          <cell r="V87">
            <v>1255.5899999999999</v>
          </cell>
          <cell r="W87">
            <v>3.8516164893199307E-4</v>
          </cell>
        </row>
        <row r="88">
          <cell r="B88" t="str">
            <v>MISC. SALARIES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>
            <v>0</v>
          </cell>
          <cell r="W88">
            <v>0</v>
          </cell>
        </row>
        <row r="89">
          <cell r="B89" t="str">
            <v xml:space="preserve">  ( SUB-TOTAL )</v>
          </cell>
          <cell r="D89">
            <v>179335.01</v>
          </cell>
          <cell r="E89">
            <v>0.05</v>
          </cell>
          <cell r="F89">
            <v>123251.45999999999</v>
          </cell>
          <cell r="G89">
            <v>0.03</v>
          </cell>
          <cell r="H89">
            <v>37228.130000000005</v>
          </cell>
          <cell r="I89">
            <v>0.01</v>
          </cell>
          <cell r="J89">
            <v>159348.25000000003</v>
          </cell>
          <cell r="K89">
            <v>0.05</v>
          </cell>
          <cell r="L89">
            <v>319827.84000000003</v>
          </cell>
          <cell r="M89">
            <v>0.09</v>
          </cell>
          <cell r="N89">
            <v>499162.85000000003</v>
          </cell>
          <cell r="O89">
            <v>0.14000000000000001</v>
          </cell>
          <cell r="P89">
            <v>328406.67000000004</v>
          </cell>
          <cell r="Q89">
            <v>0.1015443130563027</v>
          </cell>
          <cell r="R89">
            <v>827569.52</v>
          </cell>
          <cell r="S89">
            <v>0.2415443130563027</v>
          </cell>
          <cell r="T89">
            <v>0</v>
          </cell>
          <cell r="U89">
            <v>0</v>
          </cell>
          <cell r="V89">
            <v>827569.52</v>
          </cell>
          <cell r="W89">
            <v>0.25386315670645515</v>
          </cell>
        </row>
        <row r="90">
          <cell r="A90" t="str">
            <v>OVER HEAD</v>
          </cell>
          <cell r="B90" t="str">
            <v>ELECTRICITY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3256.6600000000003</v>
          </cell>
          <cell r="Q90">
            <v>1.0069688979153157E-3</v>
          </cell>
          <cell r="R90">
            <v>3256.6600000000003</v>
          </cell>
          <cell r="S90">
            <v>1.0069688979153157E-3</v>
          </cell>
          <cell r="V90">
            <v>3256.6600000000003</v>
          </cell>
          <cell r="W90">
            <v>9.9900487867127393E-4</v>
          </cell>
        </row>
        <row r="91">
          <cell r="B91" t="str">
            <v>UTILITIES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5452.5399999999991</v>
          </cell>
          <cell r="Q91">
            <v>1.6859414844162958E-3</v>
          </cell>
          <cell r="R91">
            <v>5452.5399999999991</v>
          </cell>
          <cell r="S91">
            <v>1.6859414844162958E-3</v>
          </cell>
          <cell r="V91">
            <v>5452.5399999999991</v>
          </cell>
          <cell r="W91">
            <v>1.6726075369090621E-3</v>
          </cell>
        </row>
        <row r="92">
          <cell r="B92" t="str">
            <v xml:space="preserve">REPAIR </v>
          </cell>
          <cell r="D92">
            <v>100030.36</v>
          </cell>
          <cell r="E92">
            <v>0.03</v>
          </cell>
          <cell r="F92">
            <v>24674.63</v>
          </cell>
          <cell r="G92">
            <v>0.01</v>
          </cell>
          <cell r="H92">
            <v>143916.02000000002</v>
          </cell>
          <cell r="I92">
            <v>0.04</v>
          </cell>
          <cell r="J92">
            <v>136186.27000000002</v>
          </cell>
          <cell r="K92">
            <v>0.04</v>
          </cell>
          <cell r="L92">
            <v>304776.92000000004</v>
          </cell>
          <cell r="M92">
            <v>0.09</v>
          </cell>
          <cell r="N92">
            <v>404807.28</v>
          </cell>
          <cell r="O92">
            <v>0.12</v>
          </cell>
          <cell r="P92">
            <v>66600.009999999995</v>
          </cell>
          <cell r="Q92">
            <v>2.0592919945849119E-2</v>
          </cell>
          <cell r="R92">
            <v>471407.29000000004</v>
          </cell>
          <cell r="S92">
            <v>0.1405929199458491</v>
          </cell>
          <cell r="V92">
            <v>471407.29000000004</v>
          </cell>
          <cell r="W92">
            <v>0.14460772157707713</v>
          </cell>
        </row>
        <row r="93">
          <cell r="B93" t="str">
            <v>CONSUMABLE SUPPLIES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775</v>
          </cell>
          <cell r="I93">
            <v>0</v>
          </cell>
          <cell r="J93">
            <v>1697.29</v>
          </cell>
          <cell r="K93">
            <v>0</v>
          </cell>
          <cell r="L93">
            <v>2472.29</v>
          </cell>
          <cell r="M93">
            <v>0</v>
          </cell>
          <cell r="N93">
            <v>2472.29</v>
          </cell>
          <cell r="O93">
            <v>0</v>
          </cell>
          <cell r="P93">
            <v>17396.21</v>
          </cell>
          <cell r="Q93">
            <v>5.3789595510748411E-3</v>
          </cell>
          <cell r="R93">
            <v>19868.5</v>
          </cell>
          <cell r="S93">
            <v>5.3789595510748411E-3</v>
          </cell>
          <cell r="V93">
            <v>19868.5</v>
          </cell>
          <cell r="W93">
            <v>6.094811380948641E-3</v>
          </cell>
        </row>
        <row r="94">
          <cell r="B94" t="str">
            <v>STATIONERY</v>
          </cell>
          <cell r="D94">
            <v>120.57999999999998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120.57999999999998</v>
          </cell>
          <cell r="O94">
            <v>0</v>
          </cell>
          <cell r="P94">
            <v>4662.2</v>
          </cell>
          <cell r="Q94">
            <v>1.441566020358522E-3</v>
          </cell>
          <cell r="R94">
            <v>4782.78</v>
          </cell>
          <cell r="S94">
            <v>1.441566020358522E-3</v>
          </cell>
          <cell r="V94">
            <v>4782.78</v>
          </cell>
          <cell r="W94">
            <v>1.4671536339720432E-3</v>
          </cell>
        </row>
        <row r="95">
          <cell r="B95" t="str">
            <v>EMPLOYEE RENETIES 1</v>
          </cell>
          <cell r="D95">
            <v>15562.92</v>
          </cell>
          <cell r="E95">
            <v>0</v>
          </cell>
          <cell r="F95">
            <v>8016.4700000000012</v>
          </cell>
          <cell r="G95">
            <v>0</v>
          </cell>
          <cell r="H95">
            <v>10041.209999999999</v>
          </cell>
          <cell r="I95">
            <v>0</v>
          </cell>
          <cell r="J95">
            <v>18981.84</v>
          </cell>
          <cell r="K95">
            <v>0.01</v>
          </cell>
          <cell r="L95">
            <v>37039.520000000004</v>
          </cell>
          <cell r="M95">
            <v>0.01</v>
          </cell>
          <cell r="N95">
            <v>52602.44</v>
          </cell>
          <cell r="O95">
            <v>0.01</v>
          </cell>
          <cell r="P95">
            <v>92353.55</v>
          </cell>
          <cell r="Q95">
            <v>2.8555990635211227E-2</v>
          </cell>
          <cell r="R95">
            <v>144955.99</v>
          </cell>
          <cell r="S95">
            <v>3.8555990635211229E-2</v>
          </cell>
          <cell r="V95">
            <v>144955.99</v>
          </cell>
          <cell r="W95">
            <v>4.4466337045508085E-2</v>
          </cell>
        </row>
        <row r="96">
          <cell r="B96" t="str">
            <v>TRAINING &amp; EDUCATION</v>
          </cell>
          <cell r="D96">
            <v>268.72000000000003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268.72000000000003</v>
          </cell>
          <cell r="O96">
            <v>0</v>
          </cell>
          <cell r="P96">
            <v>1973.65</v>
          </cell>
          <cell r="Q96">
            <v>6.1025841364175651E-4</v>
          </cell>
          <cell r="R96">
            <v>2242.37</v>
          </cell>
          <cell r="S96">
            <v>6.1025841364175651E-4</v>
          </cell>
          <cell r="V96">
            <v>2242.37</v>
          </cell>
          <cell r="W96">
            <v>6.8786381439453427E-4</v>
          </cell>
        </row>
        <row r="97">
          <cell r="B97" t="str">
            <v>O/T MEAL CHARGE</v>
          </cell>
          <cell r="D97">
            <v>1599.53</v>
          </cell>
          <cell r="E97">
            <v>0</v>
          </cell>
          <cell r="F97">
            <v>924.01</v>
          </cell>
          <cell r="G97">
            <v>0</v>
          </cell>
          <cell r="H97">
            <v>594.07999999999993</v>
          </cell>
          <cell r="I97">
            <v>0</v>
          </cell>
          <cell r="J97">
            <v>1824.4</v>
          </cell>
          <cell r="K97">
            <v>0</v>
          </cell>
          <cell r="L97">
            <v>3342.49</v>
          </cell>
          <cell r="M97">
            <v>0</v>
          </cell>
          <cell r="N97">
            <v>4942.0199999999995</v>
          </cell>
          <cell r="O97">
            <v>0</v>
          </cell>
          <cell r="P97">
            <v>1561.26</v>
          </cell>
          <cell r="Q97">
            <v>4.8274620671462961E-4</v>
          </cell>
          <cell r="R97">
            <v>6503.28</v>
          </cell>
          <cell r="S97">
            <v>4.8274620671462961E-4</v>
          </cell>
          <cell r="V97">
            <v>6503.28</v>
          </cell>
          <cell r="W97">
            <v>1.9949299120464894E-3</v>
          </cell>
        </row>
        <row r="98">
          <cell r="B98" t="str">
            <v>DEPRECIATION</v>
          </cell>
          <cell r="D98">
            <v>2236290.9999999991</v>
          </cell>
          <cell r="E98">
            <v>0.69</v>
          </cell>
          <cell r="F98">
            <v>311039.28999999998</v>
          </cell>
          <cell r="G98">
            <v>0.1</v>
          </cell>
          <cell r="H98">
            <v>670959.61</v>
          </cell>
          <cell r="I98">
            <v>0.21</v>
          </cell>
          <cell r="J98">
            <v>1200036.75</v>
          </cell>
          <cell r="K98">
            <v>0.37</v>
          </cell>
          <cell r="L98">
            <v>2182035.65</v>
          </cell>
          <cell r="M98">
            <v>0.67999999999999994</v>
          </cell>
          <cell r="N98">
            <v>4418326.6499999985</v>
          </cell>
          <cell r="O98">
            <v>1.3699999999999999</v>
          </cell>
          <cell r="P98">
            <v>82646.190000000017</v>
          </cell>
          <cell r="Q98">
            <v>2.555444623055517E-2</v>
          </cell>
          <cell r="R98">
            <v>4500972.8399999989</v>
          </cell>
          <cell r="S98">
            <v>1.3955544462305551</v>
          </cell>
          <cell r="V98">
            <v>4500972.8399999989</v>
          </cell>
          <cell r="W98">
            <v>1.3807071741989945</v>
          </cell>
        </row>
        <row r="99">
          <cell r="B99" t="str">
            <v>SUBSCRIPTION</v>
          </cell>
          <cell r="D99">
            <v>191.53</v>
          </cell>
          <cell r="E99">
            <v>0</v>
          </cell>
          <cell r="F99">
            <v>3041.91</v>
          </cell>
          <cell r="G99">
            <v>0</v>
          </cell>
          <cell r="H99">
            <v>94.02000000000001</v>
          </cell>
          <cell r="I99">
            <v>0</v>
          </cell>
          <cell r="J99">
            <v>646.97</v>
          </cell>
          <cell r="K99">
            <v>0</v>
          </cell>
          <cell r="L99">
            <v>3782.8999999999996</v>
          </cell>
          <cell r="M99">
            <v>0</v>
          </cell>
          <cell r="N99">
            <v>3974.43</v>
          </cell>
          <cell r="O99">
            <v>0</v>
          </cell>
          <cell r="P99">
            <v>12351.110000000002</v>
          </cell>
          <cell r="Q99">
            <v>3.8189997189546458E-3</v>
          </cell>
          <cell r="R99">
            <v>16325.540000000003</v>
          </cell>
          <cell r="S99">
            <v>3.8189997189546458E-3</v>
          </cell>
          <cell r="V99">
            <v>16325.540000000003</v>
          </cell>
          <cell r="W99">
            <v>5.0079818301397841E-3</v>
          </cell>
        </row>
        <row r="100">
          <cell r="B100" t="str">
            <v>TRAVEL</v>
          </cell>
          <cell r="D100">
            <v>7047.7800000000007</v>
          </cell>
          <cell r="E100">
            <v>0</v>
          </cell>
          <cell r="F100">
            <v>3355.1899999999996</v>
          </cell>
          <cell r="G100">
            <v>0</v>
          </cell>
          <cell r="H100">
            <v>625.84999999999991</v>
          </cell>
          <cell r="I100">
            <v>0</v>
          </cell>
          <cell r="J100">
            <v>2455.4699999999998</v>
          </cell>
          <cell r="K100">
            <v>0</v>
          </cell>
          <cell r="L100">
            <v>6436.5099999999993</v>
          </cell>
          <cell r="M100">
            <v>0</v>
          </cell>
          <cell r="N100">
            <v>13484.29</v>
          </cell>
          <cell r="O100">
            <v>0</v>
          </cell>
          <cell r="P100">
            <v>27551.33</v>
          </cell>
          <cell r="Q100">
            <v>8.5189526712033722E-3</v>
          </cell>
          <cell r="R100">
            <v>41035.620000000003</v>
          </cell>
          <cell r="S100">
            <v>8.5189526712033722E-3</v>
          </cell>
          <cell r="V100">
            <v>41035.620000000003</v>
          </cell>
          <cell r="W100">
            <v>1.2587984186037382E-2</v>
          </cell>
        </row>
        <row r="101">
          <cell r="B101" t="str">
            <v>VEHICLE OPERATION</v>
          </cell>
          <cell r="D101">
            <v>19079.320000000003</v>
          </cell>
          <cell r="E101">
            <v>0.01</v>
          </cell>
          <cell r="F101">
            <v>1390.1200000000001</v>
          </cell>
          <cell r="G101">
            <v>0</v>
          </cell>
          <cell r="H101">
            <v>1747</v>
          </cell>
          <cell r="I101">
            <v>0</v>
          </cell>
          <cell r="J101">
            <v>3345.06</v>
          </cell>
          <cell r="K101">
            <v>0</v>
          </cell>
          <cell r="L101">
            <v>6482.18</v>
          </cell>
          <cell r="M101">
            <v>0</v>
          </cell>
          <cell r="N101">
            <v>25561.500000000004</v>
          </cell>
          <cell r="O101">
            <v>0.01</v>
          </cell>
          <cell r="P101">
            <v>26541.350000000006</v>
          </cell>
          <cell r="Q101">
            <v>8.2066638699418021E-3</v>
          </cell>
          <cell r="R101">
            <v>52102.850000000006</v>
          </cell>
          <cell r="S101">
            <v>1.8206663869941804E-2</v>
          </cell>
          <cell r="V101">
            <v>52102.850000000006</v>
          </cell>
          <cell r="W101">
            <v>1.598293998841684E-2</v>
          </cell>
        </row>
        <row r="102">
          <cell r="B102" t="str">
            <v>COMMUNICATIONS</v>
          </cell>
          <cell r="D102">
            <v>137.52000000000001</v>
          </cell>
          <cell r="E102">
            <v>0</v>
          </cell>
          <cell r="F102">
            <v>54.870000000000005</v>
          </cell>
          <cell r="G102">
            <v>0</v>
          </cell>
          <cell r="H102">
            <v>0</v>
          </cell>
          <cell r="I102">
            <v>0</v>
          </cell>
          <cell r="J102">
            <v>3106.76</v>
          </cell>
          <cell r="K102">
            <v>0</v>
          </cell>
          <cell r="L102">
            <v>3161.63</v>
          </cell>
          <cell r="M102">
            <v>0</v>
          </cell>
          <cell r="N102">
            <v>3299.15</v>
          </cell>
          <cell r="O102">
            <v>0</v>
          </cell>
          <cell r="P102">
            <v>18057.919999999998</v>
          </cell>
          <cell r="Q102">
            <v>5.583562238932813E-3</v>
          </cell>
          <cell r="R102">
            <v>21357.07</v>
          </cell>
          <cell r="S102">
            <v>5.583562238932813E-3</v>
          </cell>
          <cell r="V102">
            <v>21357.07</v>
          </cell>
          <cell r="W102">
            <v>6.5514413921391552E-3</v>
          </cell>
        </row>
        <row r="103">
          <cell r="B103" t="str">
            <v>CONVENTION &amp; CONFERE.</v>
          </cell>
          <cell r="D103">
            <v>1687.93</v>
          </cell>
          <cell r="E103">
            <v>0</v>
          </cell>
          <cell r="F103">
            <v>1369.79</v>
          </cell>
          <cell r="G103">
            <v>0</v>
          </cell>
          <cell r="H103">
            <v>1105.96</v>
          </cell>
          <cell r="I103">
            <v>0</v>
          </cell>
          <cell r="J103">
            <v>979.61999999999989</v>
          </cell>
          <cell r="K103">
            <v>0</v>
          </cell>
          <cell r="L103">
            <v>3455.37</v>
          </cell>
          <cell r="M103">
            <v>0</v>
          </cell>
          <cell r="N103">
            <v>5143.3</v>
          </cell>
          <cell r="O103">
            <v>0</v>
          </cell>
          <cell r="P103">
            <v>14626.279999999999</v>
          </cell>
          <cell r="Q103">
            <v>4.522489007818078E-3</v>
          </cell>
          <cell r="R103">
            <v>19769.579999999998</v>
          </cell>
          <cell r="S103">
            <v>4.522489007818078E-3</v>
          </cell>
          <cell r="V103">
            <v>19769.579999999998</v>
          </cell>
          <cell r="W103">
            <v>6.0644669290874816E-3</v>
          </cell>
        </row>
        <row r="104">
          <cell r="B104" t="str">
            <v>INSURANCE</v>
          </cell>
          <cell r="D104">
            <v>3877.8399999999997</v>
          </cell>
          <cell r="E104">
            <v>0</v>
          </cell>
          <cell r="F104">
            <v>2130.2800000000002</v>
          </cell>
          <cell r="G104">
            <v>0</v>
          </cell>
          <cell r="H104">
            <v>9340.76</v>
          </cell>
          <cell r="I104">
            <v>0</v>
          </cell>
          <cell r="J104">
            <v>1757.28</v>
          </cell>
          <cell r="K104">
            <v>0</v>
          </cell>
          <cell r="L104">
            <v>13228.320000000002</v>
          </cell>
          <cell r="M104">
            <v>0</v>
          </cell>
          <cell r="N104">
            <v>17106.16</v>
          </cell>
          <cell r="O104">
            <v>0</v>
          </cell>
          <cell r="P104">
            <v>6202.81</v>
          </cell>
          <cell r="Q104">
            <v>1.9179271860366447E-3</v>
          </cell>
          <cell r="R104">
            <v>23308.97</v>
          </cell>
          <cell r="S104">
            <v>1.9179271860366447E-3</v>
          </cell>
          <cell r="V104">
            <v>23308.97</v>
          </cell>
          <cell r="W104">
            <v>7.1502013556227423E-3</v>
          </cell>
        </row>
        <row r="105">
          <cell r="B105" t="str">
            <v>COMMISSION</v>
          </cell>
          <cell r="D105">
            <v>86655.010000000009</v>
          </cell>
          <cell r="E105">
            <v>0.03</v>
          </cell>
          <cell r="F105">
            <v>4.51</v>
          </cell>
          <cell r="G105">
            <v>0</v>
          </cell>
          <cell r="H105">
            <v>3.75</v>
          </cell>
          <cell r="I105">
            <v>0</v>
          </cell>
          <cell r="J105">
            <v>83.600000000000009</v>
          </cell>
          <cell r="K105">
            <v>0</v>
          </cell>
          <cell r="L105">
            <v>91.860000000000014</v>
          </cell>
          <cell r="M105">
            <v>0</v>
          </cell>
          <cell r="N105">
            <v>86746.87000000001</v>
          </cell>
          <cell r="O105">
            <v>0.03</v>
          </cell>
          <cell r="P105">
            <v>30027.97</v>
          </cell>
          <cell r="Q105">
            <v>9.2847370795643876E-3</v>
          </cell>
          <cell r="R105">
            <v>116774.84000000001</v>
          </cell>
          <cell r="S105">
            <v>3.9284737079564383E-2</v>
          </cell>
          <cell r="V105">
            <v>116774.84000000001</v>
          </cell>
          <cell r="W105">
            <v>3.582155793544841E-2</v>
          </cell>
        </row>
        <row r="106">
          <cell r="B106" t="str">
            <v>RENT</v>
          </cell>
          <cell r="D106">
            <v>9788.99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1507850.77</v>
          </cell>
          <cell r="K106">
            <v>0.46</v>
          </cell>
          <cell r="L106">
            <v>1507850.77</v>
          </cell>
          <cell r="M106">
            <v>0.46</v>
          </cell>
          <cell r="N106">
            <v>1517639.76</v>
          </cell>
          <cell r="O106">
            <v>0.46</v>
          </cell>
          <cell r="P106">
            <v>19284.53</v>
          </cell>
          <cell r="Q106">
            <v>5.9628336765013357E-3</v>
          </cell>
          <cell r="R106">
            <v>1536924.29</v>
          </cell>
          <cell r="S106">
            <v>0.46596283367650138</v>
          </cell>
          <cell r="V106">
            <v>1536924.29</v>
          </cell>
          <cell r="W106">
            <v>0.47146305228620228</v>
          </cell>
        </row>
        <row r="107">
          <cell r="B107" t="str">
            <v>TRANSPORTATION</v>
          </cell>
          <cell r="D107">
            <v>4.47</v>
          </cell>
          <cell r="E107">
            <v>0</v>
          </cell>
          <cell r="F107">
            <v>6.23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6.23</v>
          </cell>
          <cell r="M107">
            <v>0</v>
          </cell>
          <cell r="N107">
            <v>10.7</v>
          </cell>
          <cell r="O107">
            <v>0</v>
          </cell>
          <cell r="P107">
            <v>21332.11</v>
          </cell>
          <cell r="Q107">
            <v>6.5959514646626556E-3</v>
          </cell>
          <cell r="R107">
            <v>21342.81</v>
          </cell>
          <cell r="S107">
            <v>6.5959514646626556E-3</v>
          </cell>
          <cell r="V107">
            <v>21342.81</v>
          </cell>
          <cell r="W107">
            <v>6.5470670301947548E-3</v>
          </cell>
        </row>
        <row r="108">
          <cell r="B108" t="str">
            <v>CONTRACT EXPENSES N/ROTO</v>
          </cell>
          <cell r="D108">
            <v>5355068.1700000009</v>
          </cell>
          <cell r="E108">
            <v>1.66</v>
          </cell>
          <cell r="F108">
            <v>0</v>
          </cell>
          <cell r="G108">
            <v>0</v>
          </cell>
          <cell r="H108">
            <v>3683529.71</v>
          </cell>
          <cell r="I108">
            <v>1.1299999999999999</v>
          </cell>
          <cell r="J108">
            <v>1352775.8399999999</v>
          </cell>
          <cell r="K108">
            <v>0.41</v>
          </cell>
          <cell r="L108">
            <v>5036305.55</v>
          </cell>
          <cell r="M108">
            <v>1.5399999999999998</v>
          </cell>
          <cell r="N108">
            <v>10391373.720000001</v>
          </cell>
          <cell r="O108">
            <v>3.1999999999999997</v>
          </cell>
          <cell r="P108">
            <v>0</v>
          </cell>
          <cell r="Q108">
            <v>0</v>
          </cell>
          <cell r="R108">
            <v>10391373.720000001</v>
          </cell>
          <cell r="S108">
            <v>3.1999999999999997</v>
          </cell>
          <cell r="V108">
            <v>10391373.720000001</v>
          </cell>
          <cell r="W108">
            <v>3.1876318198327316</v>
          </cell>
        </row>
        <row r="109">
          <cell r="B109" t="str">
            <v>CONTRACT EXPENSES S/ROTO</v>
          </cell>
          <cell r="D109">
            <v>14627659.280000001</v>
          </cell>
          <cell r="E109">
            <v>4.54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14627659.280000001</v>
          </cell>
          <cell r="O109">
            <v>4.54</v>
          </cell>
          <cell r="P109">
            <v>0</v>
          </cell>
          <cell r="Q109">
            <v>0</v>
          </cell>
          <cell r="R109">
            <v>14627659.280000001</v>
          </cell>
          <cell r="S109">
            <v>4.54</v>
          </cell>
          <cell r="V109">
            <v>14627659.280000001</v>
          </cell>
          <cell r="W109">
            <v>4.4871441858410561</v>
          </cell>
        </row>
        <row r="110">
          <cell r="B110" t="str">
            <v>R &amp; 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</row>
        <row r="111">
          <cell r="B111" t="str">
            <v>WASTE EXPENSES</v>
          </cell>
          <cell r="D111">
            <v>5749472.8099999996</v>
          </cell>
          <cell r="E111">
            <v>1.78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5749472.8099999996</v>
          </cell>
          <cell r="O111">
            <v>1.78</v>
          </cell>
          <cell r="P111">
            <v>0</v>
          </cell>
          <cell r="Q111">
            <v>0</v>
          </cell>
          <cell r="R111">
            <v>5749472.8099999996</v>
          </cell>
          <cell r="S111">
            <v>1.78</v>
          </cell>
          <cell r="V111">
            <v>5749472.8099999996</v>
          </cell>
          <cell r="W111">
            <v>1.7636939032560466</v>
          </cell>
        </row>
        <row r="112">
          <cell r="B112" t="str">
            <v>MEDICAL COST</v>
          </cell>
          <cell r="D112">
            <v>4545.2299999999996</v>
          </cell>
          <cell r="E112">
            <v>0</v>
          </cell>
          <cell r="F112">
            <v>2718.4</v>
          </cell>
          <cell r="G112">
            <v>0</v>
          </cell>
          <cell r="H112">
            <v>2121.1600000000003</v>
          </cell>
          <cell r="I112">
            <v>0</v>
          </cell>
          <cell r="J112">
            <v>2694.22</v>
          </cell>
          <cell r="K112">
            <v>0</v>
          </cell>
          <cell r="L112">
            <v>7533.7800000000007</v>
          </cell>
          <cell r="M112">
            <v>0</v>
          </cell>
          <cell r="N112">
            <v>12079.01</v>
          </cell>
          <cell r="O112">
            <v>0</v>
          </cell>
          <cell r="P112">
            <v>7295.6500000000005</v>
          </cell>
          <cell r="Q112">
            <v>2.2558365442127432E-3</v>
          </cell>
          <cell r="R112">
            <v>19374.66</v>
          </cell>
          <cell r="S112">
            <v>2.2558365442127432E-3</v>
          </cell>
          <cell r="V112">
            <v>19374.66</v>
          </cell>
          <cell r="W112">
            <v>5.9433222573425475E-3</v>
          </cell>
        </row>
        <row r="113">
          <cell r="B113" t="str">
            <v>TAXES &amp; DUES</v>
          </cell>
          <cell r="D113">
            <v>712.99</v>
          </cell>
          <cell r="E113">
            <v>0</v>
          </cell>
          <cell r="F113">
            <v>201.7</v>
          </cell>
          <cell r="G113">
            <v>0</v>
          </cell>
          <cell r="H113">
            <v>112.3</v>
          </cell>
          <cell r="I113">
            <v>0</v>
          </cell>
          <cell r="J113">
            <v>260.45999999999998</v>
          </cell>
          <cell r="K113">
            <v>0</v>
          </cell>
          <cell r="L113">
            <v>574.46</v>
          </cell>
          <cell r="M113">
            <v>0</v>
          </cell>
          <cell r="N113">
            <v>1287.45</v>
          </cell>
          <cell r="O113">
            <v>0</v>
          </cell>
          <cell r="P113">
            <v>48526.939999999995</v>
          </cell>
          <cell r="Q113">
            <v>1.5004673282136496E-2</v>
          </cell>
          <cell r="R113">
            <v>49814.389999999992</v>
          </cell>
          <cell r="S113">
            <v>1.5004673282136496E-2</v>
          </cell>
          <cell r="V113">
            <v>49814.389999999992</v>
          </cell>
          <cell r="W113">
            <v>1.5280937720865397E-2</v>
          </cell>
        </row>
        <row r="114">
          <cell r="B114" t="str">
            <v>PUBLIC RELATIONSHIP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3149.45</v>
          </cell>
          <cell r="K114">
            <v>0</v>
          </cell>
          <cell r="L114">
            <v>3149.45</v>
          </cell>
          <cell r="M114">
            <v>0</v>
          </cell>
          <cell r="N114">
            <v>3149.45</v>
          </cell>
          <cell r="O114">
            <v>0</v>
          </cell>
          <cell r="P114">
            <v>32742.600000000006</v>
          </cell>
          <cell r="Q114">
            <v>1.0124108699367456E-2</v>
          </cell>
          <cell r="R114">
            <v>35892.050000000003</v>
          </cell>
          <cell r="S114">
            <v>1.0124108699367456E-2</v>
          </cell>
          <cell r="V114">
            <v>35892.050000000003</v>
          </cell>
          <cell r="W114">
            <v>1.1010155513782002E-2</v>
          </cell>
        </row>
        <row r="115">
          <cell r="B115" t="str">
            <v>BUSINESS DEVELOPMENT</v>
          </cell>
          <cell r="D115">
            <v>453.85</v>
          </cell>
          <cell r="E115">
            <v>0</v>
          </cell>
          <cell r="F115">
            <v>469.87</v>
          </cell>
          <cell r="G115">
            <v>0</v>
          </cell>
          <cell r="H115">
            <v>51.419999999999995</v>
          </cell>
          <cell r="I115">
            <v>0</v>
          </cell>
          <cell r="J115">
            <v>261.12</v>
          </cell>
          <cell r="K115">
            <v>0</v>
          </cell>
          <cell r="L115">
            <v>782.41</v>
          </cell>
          <cell r="M115">
            <v>0</v>
          </cell>
          <cell r="N115">
            <v>1236.26</v>
          </cell>
          <cell r="O115">
            <v>0</v>
          </cell>
          <cell r="P115">
            <v>2740.6400000000003</v>
          </cell>
          <cell r="Q115">
            <v>8.4741398868246325E-4</v>
          </cell>
          <cell r="R115">
            <v>3976.9000000000005</v>
          </cell>
          <cell r="S115">
            <v>8.4741398868246325E-4</v>
          </cell>
          <cell r="V115">
            <v>3976.9000000000005</v>
          </cell>
          <cell r="W115">
            <v>1.219943900188472E-3</v>
          </cell>
        </row>
        <row r="116">
          <cell r="B116" t="str">
            <v>SHIPPING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219437.95</v>
          </cell>
          <cell r="K116">
            <v>7.0000000000000007E-2</v>
          </cell>
          <cell r="L116">
            <v>219437.95</v>
          </cell>
          <cell r="M116">
            <v>7.0000000000000007E-2</v>
          </cell>
          <cell r="N116">
            <v>219437.95</v>
          </cell>
          <cell r="O116">
            <v>7.0000000000000007E-2</v>
          </cell>
          <cell r="P116">
            <v>0</v>
          </cell>
          <cell r="Q116">
            <v>0</v>
          </cell>
          <cell r="R116">
            <v>219437.95</v>
          </cell>
          <cell r="S116">
            <v>7.0000000000000007E-2</v>
          </cell>
          <cell r="V116">
            <v>219437.95</v>
          </cell>
          <cell r="W116">
            <v>6.7314236860962787E-2</v>
          </cell>
        </row>
        <row r="117">
          <cell r="B117" t="str">
            <v>RECLAMATION EXPENSE</v>
          </cell>
          <cell r="D117">
            <v>20472.04</v>
          </cell>
          <cell r="E117">
            <v>0.01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20472.04</v>
          </cell>
          <cell r="O117">
            <v>0.01</v>
          </cell>
          <cell r="P117">
            <v>20848.859999999997</v>
          </cell>
          <cell r="Q117">
            <v>6.4465291362901574E-3</v>
          </cell>
          <cell r="R117">
            <v>41320.899999999994</v>
          </cell>
          <cell r="S117">
            <v>1.6446529136290158E-2</v>
          </cell>
          <cell r="V117">
            <v>41320.899999999994</v>
          </cell>
          <cell r="W117">
            <v>1.2675495965525363E-2</v>
          </cell>
        </row>
        <row r="118">
          <cell r="B118" t="str">
            <v>MISC. EXPENSE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>
            <v>0</v>
          </cell>
        </row>
        <row r="119">
          <cell r="B119" t="str">
            <v xml:space="preserve">  ( SUB-TOTAL )</v>
          </cell>
          <cell r="D119">
            <v>28240727.870000001</v>
          </cell>
          <cell r="E119">
            <v>8.75</v>
          </cell>
          <cell r="F119">
            <v>359397.26999999996</v>
          </cell>
          <cell r="G119">
            <v>0.11</v>
          </cell>
          <cell r="H119">
            <v>4525017.8499999996</v>
          </cell>
          <cell r="I119">
            <v>1.38</v>
          </cell>
          <cell r="J119">
            <v>4457531.12</v>
          </cell>
          <cell r="K119">
            <v>1.36</v>
          </cell>
          <cell r="L119">
            <v>9341946.2399999984</v>
          </cell>
          <cell r="M119">
            <v>2.8499999999999996</v>
          </cell>
          <cell r="N119">
            <v>37582674.110000007</v>
          </cell>
          <cell r="O119">
            <v>11.599999999999998</v>
          </cell>
          <cell r="P119">
            <v>564032.37000000011</v>
          </cell>
          <cell r="Q119">
            <v>0.17440047595004193</v>
          </cell>
          <cell r="R119">
            <v>38146706.479999997</v>
          </cell>
          <cell r="S119">
            <v>11.774400475950042</v>
          </cell>
          <cell r="T119">
            <v>0</v>
          </cell>
          <cell r="U119">
            <v>0</v>
          </cell>
          <cell r="V119">
            <v>38146706.479999997</v>
          </cell>
          <cell r="W119">
            <v>11.701788298060313</v>
          </cell>
        </row>
        <row r="120">
          <cell r="A120" t="str">
            <v>TOTAL OF DIRECT COST</v>
          </cell>
          <cell r="D120">
            <v>30864707.789999999</v>
          </cell>
          <cell r="E120">
            <v>9.5500000000000007</v>
          </cell>
          <cell r="F120">
            <v>798408.85999999987</v>
          </cell>
          <cell r="G120">
            <v>0.22999999999999998</v>
          </cell>
          <cell r="H120">
            <v>4950292.3599999994</v>
          </cell>
          <cell r="I120">
            <v>1.52</v>
          </cell>
          <cell r="J120">
            <v>5527577.5300000003</v>
          </cell>
          <cell r="K120">
            <v>1.6900000000000002</v>
          </cell>
          <cell r="L120">
            <v>11276278.749999998</v>
          </cell>
          <cell r="M120">
            <v>3.4399999999999995</v>
          </cell>
          <cell r="N120">
            <v>42140986.540000007</v>
          </cell>
          <cell r="O120">
            <v>12.989999999999998</v>
          </cell>
          <cell r="P120">
            <v>932175.53000000014</v>
          </cell>
          <cell r="Q120">
            <v>0.28823142916599376</v>
          </cell>
          <cell r="R120">
            <v>43073162.07</v>
          </cell>
          <cell r="S120">
            <v>13.278231429165993</v>
          </cell>
          <cell r="T120">
            <v>0</v>
          </cell>
          <cell r="U120">
            <v>0</v>
          </cell>
          <cell r="V120">
            <v>43073162.07</v>
          </cell>
          <cell r="W120">
            <v>13.213015496775366</v>
          </cell>
        </row>
        <row r="121">
          <cell r="A121" t="str">
            <v>ALLOCAT. OF INDIRECT(ADM)</v>
          </cell>
          <cell r="D121">
            <v>678077.4</v>
          </cell>
          <cell r="E121">
            <v>0.2102849221522903</v>
          </cell>
          <cell r="F121">
            <v>18685.82</v>
          </cell>
          <cell r="G121">
            <v>5.7320154213130201E-3</v>
          </cell>
          <cell r="H121">
            <v>110525.56</v>
          </cell>
          <cell r="I121">
            <v>3.390454442830218E-2</v>
          </cell>
          <cell r="J121">
            <v>124886.75000000001</v>
          </cell>
          <cell r="K121">
            <v>3.8309947164088275E-2</v>
          </cell>
          <cell r="L121">
            <v>254098.13</v>
          </cell>
          <cell r="M121">
            <v>7.7946507013703467E-2</v>
          </cell>
          <cell r="N121">
            <v>932175.53</v>
          </cell>
          <cell r="O121">
            <v>0.28823142916599376</v>
          </cell>
        </row>
        <row r="122">
          <cell r="A122" t="str">
            <v>TOTAL COST OF PRODUCT(A)</v>
          </cell>
          <cell r="D122">
            <v>31542785.189999998</v>
          </cell>
          <cell r="E122">
            <v>9.7602849221522909</v>
          </cell>
          <cell r="F122">
            <v>817094.67999999982</v>
          </cell>
          <cell r="G122">
            <v>0.235732015421313</v>
          </cell>
          <cell r="H122">
            <v>5060817.919999999</v>
          </cell>
          <cell r="I122">
            <v>1.5539045444283022</v>
          </cell>
          <cell r="J122">
            <v>5652464.2800000003</v>
          </cell>
          <cell r="K122">
            <v>1.7283099471640884</v>
          </cell>
          <cell r="L122">
            <v>11530376.879999999</v>
          </cell>
          <cell r="M122">
            <v>3.5179465070137028</v>
          </cell>
          <cell r="N122">
            <v>43073162.070000008</v>
          </cell>
          <cell r="O122">
            <v>13.278231429165992</v>
          </cell>
        </row>
        <row r="123">
          <cell r="A123" t="str">
            <v>DEPRECIATION (B)</v>
          </cell>
          <cell r="D123">
            <v>2236290.9999999991</v>
          </cell>
          <cell r="E123">
            <v>0.69</v>
          </cell>
          <cell r="F123">
            <v>311039.28999999998</v>
          </cell>
          <cell r="G123">
            <v>0.1</v>
          </cell>
          <cell r="H123">
            <v>670959.61</v>
          </cell>
          <cell r="I123">
            <v>0.21</v>
          </cell>
          <cell r="J123">
            <v>1200036.75</v>
          </cell>
          <cell r="K123">
            <v>0.37</v>
          </cell>
          <cell r="L123">
            <v>2182035.65</v>
          </cell>
          <cell r="M123">
            <v>0.67999999999999994</v>
          </cell>
          <cell r="N123">
            <v>4418326.6499999985</v>
          </cell>
          <cell r="O123">
            <v>1.3699999999999999</v>
          </cell>
        </row>
        <row r="124">
          <cell r="A124" t="str">
            <v>TOTAL (A - B)</v>
          </cell>
          <cell r="D124">
            <v>29306494.189999998</v>
          </cell>
          <cell r="E124">
            <v>9.07</v>
          </cell>
          <cell r="F124">
            <v>506055.39</v>
          </cell>
          <cell r="G124">
            <v>0.14000000000000001</v>
          </cell>
          <cell r="H124">
            <v>4389858.3099999996</v>
          </cell>
          <cell r="I124">
            <v>1.34</v>
          </cell>
          <cell r="J124">
            <v>4452427.53</v>
          </cell>
          <cell r="K124">
            <v>1.36</v>
          </cell>
          <cell r="L124">
            <v>9348341.2300000004</v>
          </cell>
          <cell r="M124">
            <v>2.84</v>
          </cell>
          <cell r="N124">
            <v>38654835.420000002</v>
          </cell>
          <cell r="O124">
            <v>11.91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>
        <row r="66">
          <cell r="B66" t="str">
            <v>Cotrans</v>
          </cell>
        </row>
      </sheetData>
      <sheetData sheetId="34">
        <row r="66">
          <cell r="B66" t="str">
            <v>Cotrans</v>
          </cell>
        </row>
      </sheetData>
      <sheetData sheetId="35">
        <row r="66">
          <cell r="B66" t="str">
            <v>Cotrans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2004"/>
      <sheetName val="D-04"/>
      <sheetName val="D-05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Supp."/>
      <sheetName val="Ouput HE"/>
      <sheetName val="Grs_Histo"/>
      <sheetName val="Report Supp."/>
      <sheetName val="Report HE"/>
      <sheetName val="Price"/>
      <sheetName val="I"/>
      <sheetName val="II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HE"/>
      <sheetName val="Ouput Supp."/>
      <sheetName val="Grs_Histo"/>
      <sheetName val="Price"/>
      <sheetName val="Report HE"/>
      <sheetName val="Report Supp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showGridLines="0" tabSelected="1" view="pageBreakPreview" zoomScale="70" zoomScaleNormal="100" zoomScaleSheetLayoutView="70" workbookViewId="0"/>
  </sheetViews>
  <sheetFormatPr defaultColWidth="11.42578125" defaultRowHeight="14.25"/>
  <cols>
    <col min="1" max="1" width="5.7109375" style="19" customWidth="1"/>
    <col min="2" max="9" width="10.7109375" style="19" customWidth="1"/>
    <col min="10" max="10" width="5.7109375" style="19" customWidth="1"/>
    <col min="11" max="16384" width="11.42578125" style="19"/>
  </cols>
  <sheetData>
    <row r="1" spans="1:10" ht="30.75" customHeight="1" thickBot="1"/>
    <row r="2" spans="1:10" ht="54" customHeight="1" thickTop="1" thickBot="1">
      <c r="B2" s="180" t="s">
        <v>0</v>
      </c>
      <c r="C2" s="180"/>
      <c r="D2" s="180"/>
      <c r="E2" s="180"/>
      <c r="F2" s="180"/>
      <c r="G2" s="180"/>
      <c r="H2" s="180"/>
      <c r="I2" s="180"/>
    </row>
    <row r="3" spans="1:10" ht="30" customHeight="1" thickTop="1">
      <c r="A3" s="177">
        <f>+SUK!D7</f>
        <v>45017</v>
      </c>
      <c r="B3" s="177"/>
      <c r="C3" s="177"/>
      <c r="D3" s="177"/>
      <c r="E3" s="177"/>
      <c r="F3" s="177"/>
      <c r="G3" s="177"/>
      <c r="H3" s="177"/>
      <c r="I3" s="177"/>
      <c r="J3" s="177"/>
    </row>
    <row r="4" spans="1:10" ht="30" customHeight="1">
      <c r="A4" s="133"/>
      <c r="B4" s="133"/>
      <c r="C4" s="133"/>
      <c r="D4" s="133"/>
      <c r="E4" s="133"/>
      <c r="F4" s="133"/>
      <c r="G4" s="133"/>
      <c r="H4" s="133"/>
      <c r="I4" s="133"/>
      <c r="J4" s="133"/>
    </row>
    <row r="5" spans="1:10" s="21" customFormat="1" ht="20.100000000000001" customHeight="1">
      <c r="B5" s="22"/>
      <c r="C5" s="178" t="s">
        <v>1</v>
      </c>
      <c r="D5" s="178"/>
      <c r="E5" s="178"/>
      <c r="F5" s="178"/>
      <c r="G5" s="178"/>
      <c r="H5" s="178"/>
    </row>
    <row r="6" spans="1:10" ht="20.100000000000001" customHeight="1">
      <c r="B6" s="20"/>
    </row>
    <row r="7" spans="1:10" ht="20.100000000000001" customHeight="1">
      <c r="B7" s="20"/>
    </row>
    <row r="8" spans="1:10" ht="20.100000000000001" customHeight="1">
      <c r="B8" s="20"/>
    </row>
    <row r="9" spans="1:10" ht="20.100000000000001" customHeight="1">
      <c r="B9" s="20"/>
    </row>
    <row r="10" spans="1:10" s="23" customFormat="1" ht="28.5" customHeight="1">
      <c r="B10" s="24"/>
      <c r="C10" s="25" t="s">
        <v>2</v>
      </c>
      <c r="D10" s="26" t="s">
        <v>3</v>
      </c>
    </row>
    <row r="11" spans="1:10" s="23" customFormat="1" ht="28.5" customHeight="1">
      <c r="B11" s="24"/>
      <c r="C11" s="25" t="s">
        <v>4</v>
      </c>
      <c r="D11" s="26" t="s">
        <v>5</v>
      </c>
    </row>
    <row r="12" spans="1:10" s="23" customFormat="1" ht="28.5" customHeight="1">
      <c r="B12" s="24"/>
      <c r="C12" s="25" t="s">
        <v>6</v>
      </c>
      <c r="D12" s="26" t="s">
        <v>7</v>
      </c>
    </row>
    <row r="13" spans="1:10" s="23" customFormat="1" ht="28.5" customHeight="1">
      <c r="B13" s="24"/>
      <c r="C13" s="25"/>
      <c r="D13" s="26"/>
    </row>
    <row r="14" spans="1:10" s="21" customFormat="1" ht="20.100000000000001" customHeight="1">
      <c r="B14" s="27"/>
      <c r="D14" s="28"/>
    </row>
    <row r="15" spans="1:10" s="21" customFormat="1" ht="20.100000000000001" customHeight="1">
      <c r="B15" s="27"/>
      <c r="D15" s="28"/>
    </row>
    <row r="16" spans="1:10" s="21" customFormat="1" ht="20.100000000000001" customHeight="1">
      <c r="B16" s="27"/>
      <c r="D16" s="28"/>
    </row>
    <row r="17" spans="1:10" s="21" customFormat="1" ht="20.100000000000001" customHeight="1">
      <c r="B17" s="27"/>
      <c r="D17" s="28"/>
    </row>
    <row r="18" spans="1:10" s="21" customFormat="1" ht="20.100000000000001" customHeight="1">
      <c r="B18" s="27"/>
      <c r="D18" s="28"/>
    </row>
    <row r="19" spans="1:10" s="21" customFormat="1" ht="20.100000000000001" customHeight="1">
      <c r="B19" s="27"/>
      <c r="D19" s="28"/>
    </row>
    <row r="20" spans="1:10" s="21" customFormat="1" ht="20.100000000000001" customHeight="1">
      <c r="B20" s="27"/>
      <c r="D20" s="28"/>
    </row>
    <row r="21" spans="1:10" s="21" customFormat="1" ht="20.100000000000001" customHeight="1">
      <c r="B21" s="27"/>
      <c r="D21" s="28"/>
    </row>
    <row r="22" spans="1:10" s="21" customFormat="1" ht="20.100000000000001" customHeight="1">
      <c r="B22" s="27"/>
      <c r="D22" s="28"/>
    </row>
    <row r="23" spans="1:10" s="21" customFormat="1" ht="20.100000000000001" customHeight="1">
      <c r="B23" s="27"/>
      <c r="D23" s="28"/>
    </row>
    <row r="24" spans="1:10" s="21" customFormat="1" ht="20.100000000000001" customHeight="1">
      <c r="B24" s="27"/>
      <c r="D24" s="28"/>
    </row>
    <row r="25" spans="1:10" s="21" customFormat="1" ht="20.100000000000001" customHeight="1">
      <c r="B25" s="27"/>
      <c r="D25" s="28"/>
    </row>
    <row r="26" spans="1:10" s="21" customFormat="1" ht="20.100000000000001" customHeight="1">
      <c r="B26" s="27"/>
      <c r="D26" s="28"/>
    </row>
    <row r="27" spans="1:10" s="21" customFormat="1" ht="20.100000000000001" customHeight="1">
      <c r="B27" s="27"/>
      <c r="D27" s="28"/>
    </row>
    <row r="28" spans="1:10" ht="20.100000000000001" customHeight="1">
      <c r="C28" s="29"/>
      <c r="D28" s="29"/>
      <c r="E28" s="29"/>
      <c r="F28" s="29"/>
      <c r="G28" s="29"/>
      <c r="H28" s="29"/>
    </row>
    <row r="29" spans="1:10" ht="20.100000000000001" customHeight="1">
      <c r="C29" s="29"/>
      <c r="D29" s="29"/>
      <c r="E29" s="29"/>
      <c r="F29" s="29"/>
      <c r="G29" s="29"/>
      <c r="H29" s="29"/>
    </row>
    <row r="30" spans="1:10" s="21" customFormat="1" ht="20.100000000000001" customHeight="1">
      <c r="A30" s="179" t="s">
        <v>8</v>
      </c>
      <c r="B30" s="179"/>
      <c r="C30" s="179"/>
      <c r="D30" s="179"/>
      <c r="E30" s="179"/>
      <c r="F30" s="179"/>
      <c r="G30" s="179"/>
      <c r="H30" s="179"/>
      <c r="I30" s="179"/>
      <c r="J30" s="179"/>
    </row>
    <row r="31" spans="1:10" s="21" customFormat="1" ht="20.100000000000001" customHeight="1">
      <c r="A31" s="30"/>
      <c r="B31" s="30"/>
      <c r="C31" s="30"/>
      <c r="D31" s="30"/>
      <c r="E31" s="30"/>
      <c r="F31" s="30"/>
      <c r="G31" s="30"/>
      <c r="H31" s="30"/>
      <c r="I31" s="30"/>
    </row>
    <row r="32" spans="1:10" ht="20.100000000000001" customHeight="1"/>
    <row r="33" ht="30" customHeight="1"/>
    <row r="34" ht="30" customHeight="1"/>
    <row r="35" ht="30" customHeight="1"/>
    <row r="36" ht="30" customHeight="1"/>
    <row r="37" ht="30" customHeight="1"/>
  </sheetData>
  <mergeCells count="4">
    <mergeCell ref="A3:J3"/>
    <mergeCell ref="C5:H5"/>
    <mergeCell ref="A30:J30"/>
    <mergeCell ref="B2:I2"/>
  </mergeCells>
  <phoneticPr fontId="91" type="noConversion"/>
  <printOptions horizontalCentered="1" verticalCentered="1"/>
  <pageMargins left="0.4" right="0.4" top="0.5" bottom="0.5" header="0" footer="0.3"/>
  <pageSetup paperSize="9" orientation="portrait" r:id="rId1"/>
  <headerFooter alignWithMargins="0">
    <oddFooter>&amp;LNo. Form : FM/CH-030&amp;RReported by Planning Section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F62"/>
  <sheetViews>
    <sheetView showGridLines="0" view="pageBreakPreview" zoomScaleNormal="100" zoomScaleSheetLayoutView="100" workbookViewId="0">
      <pane ySplit="7" topLeftCell="A8" activePane="bottomLeft" state="frozen"/>
      <selection sqref="A1:Q1"/>
      <selection pane="bottomLeft" activeCell="A21" sqref="A21:A40"/>
    </sheetView>
  </sheetViews>
  <sheetFormatPr defaultColWidth="16.140625" defaultRowHeight="12.75"/>
  <cols>
    <col min="1" max="1" width="19.140625" style="39" customWidth="1"/>
    <col min="2" max="2" width="13.85546875" style="39" customWidth="1"/>
    <col min="3" max="3" width="19" style="39" customWidth="1"/>
    <col min="4" max="6" width="17.85546875" style="39" customWidth="1"/>
    <col min="7" max="16384" width="16.140625" style="39"/>
  </cols>
  <sheetData>
    <row r="1" spans="1:6" ht="15" customHeight="1">
      <c r="A1" s="196"/>
      <c r="B1" s="203" t="s">
        <v>9</v>
      </c>
      <c r="C1" s="204"/>
      <c r="D1" s="205"/>
      <c r="E1" s="128" t="s">
        <v>10</v>
      </c>
      <c r="F1" s="124" t="s">
        <v>11</v>
      </c>
    </row>
    <row r="2" spans="1:6" ht="15" customHeight="1">
      <c r="A2" s="197"/>
      <c r="B2" s="206"/>
      <c r="C2" s="207"/>
      <c r="D2" s="208"/>
      <c r="E2" s="123" t="s">
        <v>12</v>
      </c>
      <c r="F2" s="125" t="s">
        <v>13</v>
      </c>
    </row>
    <row r="3" spans="1:6" ht="15" customHeight="1">
      <c r="A3" s="197"/>
      <c r="B3" s="206"/>
      <c r="C3" s="207"/>
      <c r="D3" s="208"/>
      <c r="E3" s="123" t="s">
        <v>14</v>
      </c>
      <c r="F3" s="126">
        <v>42006</v>
      </c>
    </row>
    <row r="4" spans="1:6" ht="15" customHeight="1" thickBot="1">
      <c r="A4" s="198"/>
      <c r="B4" s="209">
        <f>+SUK!D7</f>
        <v>45017</v>
      </c>
      <c r="C4" s="210"/>
      <c r="D4" s="211"/>
      <c r="E4" s="129" t="s">
        <v>15</v>
      </c>
      <c r="F4" s="127" t="s">
        <v>16</v>
      </c>
    </row>
    <row r="5" spans="1:6" s="111" customFormat="1" ht="12" customHeight="1" thickBot="1">
      <c r="A5" s="31" t="s">
        <v>17</v>
      </c>
      <c r="F5" s="113"/>
    </row>
    <row r="6" spans="1:6" s="40" customFormat="1" ht="17.25" customHeight="1">
      <c r="A6" s="199" t="s">
        <v>18</v>
      </c>
      <c r="B6" s="192" t="s">
        <v>19</v>
      </c>
      <c r="C6" s="192" t="s">
        <v>20</v>
      </c>
      <c r="D6" s="192"/>
      <c r="E6" s="192"/>
      <c r="F6" s="194" t="s">
        <v>21</v>
      </c>
    </row>
    <row r="7" spans="1:6" ht="17.25" customHeight="1" thickBot="1">
      <c r="A7" s="200"/>
      <c r="B7" s="193"/>
      <c r="C7" s="135" t="s">
        <v>22</v>
      </c>
      <c r="D7" s="135" t="s">
        <v>23</v>
      </c>
      <c r="E7" s="135" t="s">
        <v>24</v>
      </c>
      <c r="F7" s="195"/>
    </row>
    <row r="8" spans="1:6" ht="13.5" customHeight="1">
      <c r="A8" s="202" t="s">
        <v>25</v>
      </c>
      <c r="B8" s="201" t="s">
        <v>26</v>
      </c>
      <c r="C8" s="114" t="s">
        <v>27</v>
      </c>
      <c r="D8" s="136">
        <f>COUNTIF(SUK!$E$11:$E$61,"Western Star")</f>
        <v>51</v>
      </c>
      <c r="E8" s="136">
        <f>COUNTIF(SUK!$E$11:$E$61,"Western Star")</f>
        <v>51</v>
      </c>
      <c r="F8" s="115"/>
    </row>
    <row r="9" spans="1:6" ht="13.5" customHeight="1">
      <c r="A9" s="184"/>
      <c r="B9" s="186"/>
      <c r="C9" s="112" t="s">
        <v>28</v>
      </c>
      <c r="D9" s="112">
        <f>SUM(D8:D8)</f>
        <v>51</v>
      </c>
      <c r="E9" s="112">
        <f>SUM(E8:E8)</f>
        <v>51</v>
      </c>
      <c r="F9" s="47"/>
    </row>
    <row r="10" spans="1:6" ht="13.5" customHeight="1">
      <c r="A10" s="184"/>
      <c r="B10" s="181" t="s">
        <v>29</v>
      </c>
      <c r="C10" s="44" t="s">
        <v>30</v>
      </c>
      <c r="D10" s="45">
        <f>COUNTIF(SUK!$E$66:$E$167,"Peerless")</f>
        <v>2</v>
      </c>
      <c r="E10" s="45">
        <f>COUNTIF(SUK!$E$66:$E$167,"Peerless")</f>
        <v>2</v>
      </c>
      <c r="F10" s="46"/>
    </row>
    <row r="11" spans="1:6" ht="13.5" customHeight="1">
      <c r="A11" s="184"/>
      <c r="B11" s="181"/>
      <c r="C11" s="54" t="s">
        <v>31</v>
      </c>
      <c r="D11" s="55">
        <f>COUNTIF(SUK!$E$66:$E$167,"Patria")</f>
        <v>4</v>
      </c>
      <c r="E11" s="55">
        <f>COUNTIF(SUK!$E$66:$E$167,"Patria")</f>
        <v>4</v>
      </c>
      <c r="F11" s="56"/>
    </row>
    <row r="12" spans="1:6" ht="13.5" customHeight="1">
      <c r="A12" s="184"/>
      <c r="B12" s="181"/>
      <c r="C12" s="54" t="s">
        <v>32</v>
      </c>
      <c r="D12" s="55">
        <f>COUNTIF(SUK!$E$66:$E$167,"Korindo")</f>
        <v>46</v>
      </c>
      <c r="E12" s="55">
        <f>COUNTIF(SUK!$E$66:$E$167,"Korindo")</f>
        <v>46</v>
      </c>
      <c r="F12" s="56"/>
    </row>
    <row r="13" spans="1:6" ht="13.5" customHeight="1">
      <c r="A13" s="184"/>
      <c r="B13" s="181"/>
      <c r="C13" s="54" t="s">
        <v>33</v>
      </c>
      <c r="D13" s="55">
        <f>COUNTIF(SUK!$E$66:$E$167,"Kumbong")</f>
        <v>50</v>
      </c>
      <c r="E13" s="55">
        <f>COUNTIF(SUK!$E$66:$E$167,"Kumbong")</f>
        <v>50</v>
      </c>
      <c r="F13" s="56"/>
    </row>
    <row r="14" spans="1:6" ht="13.5" customHeight="1" thickBot="1">
      <c r="A14" s="184"/>
      <c r="B14" s="181"/>
      <c r="C14" s="112" t="s">
        <v>28</v>
      </c>
      <c r="D14" s="112">
        <f>SUM(D10:D13)</f>
        <v>102</v>
      </c>
      <c r="E14" s="112">
        <f>SUM(E10:E13)</f>
        <v>102</v>
      </c>
      <c r="F14" s="47"/>
    </row>
    <row r="15" spans="1:6" ht="13.5" hidden="1" customHeight="1">
      <c r="A15" s="184"/>
      <c r="B15" s="181" t="s">
        <v>34</v>
      </c>
      <c r="C15" s="48" t="s">
        <v>35</v>
      </c>
      <c r="D15" s="49">
        <f>COUNTIF(SUK!$H$172:$H$207,"Spraying")</f>
        <v>0</v>
      </c>
      <c r="E15" s="49">
        <f>COUNTIF(SUK!$H$172:$H$207,"Spraying")</f>
        <v>0</v>
      </c>
      <c r="F15" s="50" t="s">
        <v>35</v>
      </c>
    </row>
    <row r="16" spans="1:6" ht="13.5" hidden="1" customHeight="1">
      <c r="A16" s="184"/>
      <c r="B16" s="182"/>
      <c r="C16" s="44" t="s">
        <v>36</v>
      </c>
      <c r="D16" s="45">
        <f>COUNTIF(SUK!$H$172:$H$207,"Light Vehicle")</f>
        <v>0</v>
      </c>
      <c r="E16" s="45">
        <f>COUNTIF(SUK!$H$172:$H$207,"Light Vehicle")</f>
        <v>0</v>
      </c>
      <c r="F16" s="46" t="s">
        <v>36</v>
      </c>
    </row>
    <row r="17" spans="1:6" ht="13.5" hidden="1" customHeight="1">
      <c r="A17" s="184"/>
      <c r="B17" s="182"/>
      <c r="C17" s="44" t="s">
        <v>37</v>
      </c>
      <c r="D17" s="45">
        <f>COUNTIF(SUK!$H$172:$H$207,"Bus")</f>
        <v>0</v>
      </c>
      <c r="E17" s="45">
        <f>COUNTIF(SUK!$H$172:$H$207,"Bus")</f>
        <v>0</v>
      </c>
      <c r="F17" s="46" t="s">
        <v>37</v>
      </c>
    </row>
    <row r="18" spans="1:6" ht="13.5" hidden="1" customHeight="1">
      <c r="A18" s="184"/>
      <c r="B18" s="182"/>
      <c r="C18" s="44" t="s">
        <v>38</v>
      </c>
      <c r="D18" s="45">
        <f>COUNTIF(SUK!$H$172:$H$207,"Lighting")</f>
        <v>0</v>
      </c>
      <c r="E18" s="45">
        <f>COUNTIF(SUK!$H$172:$H$207,"Lighting")</f>
        <v>0</v>
      </c>
      <c r="F18" s="46" t="s">
        <v>38</v>
      </c>
    </row>
    <row r="19" spans="1:6" ht="13.5" hidden="1" customHeight="1">
      <c r="A19" s="184"/>
      <c r="B19" s="182"/>
      <c r="C19" s="54" t="s">
        <v>39</v>
      </c>
      <c r="D19" s="55">
        <f>COUNTIF(SUK!$H$172:$H$207,"Forklift")</f>
        <v>0</v>
      </c>
      <c r="E19" s="55">
        <f>COUNTIF(SUK!$H$172:$H$207,"Forklift")</f>
        <v>0</v>
      </c>
      <c r="F19" s="56" t="s">
        <v>39</v>
      </c>
    </row>
    <row r="20" spans="1:6" ht="13.5" hidden="1" customHeight="1" thickBot="1">
      <c r="A20" s="184"/>
      <c r="B20" s="182"/>
      <c r="C20" s="54" t="s">
        <v>40</v>
      </c>
      <c r="D20" s="55">
        <f>COUNTIF(SUK!$H$172:$H$207,"General")</f>
        <v>0</v>
      </c>
      <c r="E20" s="55">
        <f>COUNTIF(SUK!$H$172:$H$207,"General")</f>
        <v>0</v>
      </c>
      <c r="F20" s="56" t="s">
        <v>40</v>
      </c>
    </row>
    <row r="21" spans="1:6" ht="15" customHeight="1" thickTop="1">
      <c r="A21" s="187" t="s">
        <v>41</v>
      </c>
      <c r="B21" s="191" t="s">
        <v>26</v>
      </c>
      <c r="C21" s="41" t="s">
        <v>42</v>
      </c>
      <c r="D21" s="42">
        <f>COUNTIF(TMP!$E$11:$E$65,"CAT  C - 16")</f>
        <v>17</v>
      </c>
      <c r="E21" s="42">
        <f>COUNTIF(TMP!$E$11:$E$65,"CAT  C - 16")</f>
        <v>17</v>
      </c>
      <c r="F21" s="43"/>
    </row>
    <row r="22" spans="1:6">
      <c r="A22" s="184"/>
      <c r="B22" s="189"/>
      <c r="C22" s="44" t="s">
        <v>43</v>
      </c>
      <c r="D22" s="45">
        <f>COUNTIF(TMP!$E$11:$E$65,"Cummins")</f>
        <v>33</v>
      </c>
      <c r="E22" s="45">
        <f>COUNTIF(TMP!$E$11:$E$65,"Cummins")</f>
        <v>33</v>
      </c>
      <c r="F22" s="46"/>
    </row>
    <row r="23" spans="1:6">
      <c r="A23" s="184"/>
      <c r="B23" s="186"/>
      <c r="C23" s="112" t="s">
        <v>28</v>
      </c>
      <c r="D23" s="112">
        <f>SUM(D21:D22)</f>
        <v>50</v>
      </c>
      <c r="E23" s="112">
        <f>SUM(E21:E22)</f>
        <v>50</v>
      </c>
      <c r="F23" s="47"/>
    </row>
    <row r="24" spans="1:6">
      <c r="A24" s="184"/>
      <c r="B24" s="181" t="s">
        <v>29</v>
      </c>
      <c r="C24" s="48" t="s">
        <v>31</v>
      </c>
      <c r="D24" s="49">
        <f>COUNTIF(TMP!$E$70:$E$175,"Patria")</f>
        <v>36</v>
      </c>
      <c r="E24" s="49">
        <f>COUNTIF(TMP!$E$70:$E$175,"Patria")</f>
        <v>36</v>
      </c>
      <c r="F24" s="50"/>
    </row>
    <row r="25" spans="1:6">
      <c r="A25" s="184"/>
      <c r="B25" s="181"/>
      <c r="C25" s="60" t="s">
        <v>44</v>
      </c>
      <c r="D25" s="61">
        <f>COUNTIF(TMP!$E$70:$E$175,"Doosung")</f>
        <v>14</v>
      </c>
      <c r="E25" s="61">
        <f>COUNTIF(TMP!$E$70:$E$175,"Doosung")</f>
        <v>14</v>
      </c>
      <c r="F25" s="62"/>
    </row>
    <row r="26" spans="1:6">
      <c r="A26" s="184"/>
      <c r="B26" s="181"/>
      <c r="C26" s="60" t="s">
        <v>45</v>
      </c>
      <c r="D26" s="61">
        <f>COUNTIF(TMP!$E$70:$E$175,"Jinmyong")</f>
        <v>6</v>
      </c>
      <c r="E26" s="61">
        <f>COUNTIF(TMP!$E$70:$E$175,"Jinmyong")</f>
        <v>6</v>
      </c>
      <c r="F26" s="62"/>
    </row>
    <row r="27" spans="1:6">
      <c r="A27" s="184"/>
      <c r="B27" s="181"/>
      <c r="C27" s="60" t="s">
        <v>32</v>
      </c>
      <c r="D27" s="61">
        <f>COUNTIF(TMP!$E$70:$E$175,"Korindo")</f>
        <v>47</v>
      </c>
      <c r="E27" s="61">
        <f>COUNTIF(TMP!$E$70:$E$175,"Korindo")</f>
        <v>47</v>
      </c>
      <c r="F27" s="62"/>
    </row>
    <row r="28" spans="1:6">
      <c r="A28" s="184"/>
      <c r="B28" s="181"/>
      <c r="C28" s="60" t="s">
        <v>46</v>
      </c>
      <c r="D28" s="61">
        <f>COUNTIF(TMP!$E$70:$E$175,"Pearless")</f>
        <v>3</v>
      </c>
      <c r="E28" s="61">
        <f>COUNTIF(TMP!$E$70:$E$175,"Pearless")</f>
        <v>3</v>
      </c>
      <c r="F28" s="62"/>
    </row>
    <row r="29" spans="1:6">
      <c r="A29" s="184"/>
      <c r="B29" s="181"/>
      <c r="C29" s="112" t="s">
        <v>28</v>
      </c>
      <c r="D29" s="112">
        <f>SUM(D24:D28)</f>
        <v>106</v>
      </c>
      <c r="E29" s="112">
        <f>SUM(E24:E28)</f>
        <v>106</v>
      </c>
      <c r="F29" s="47"/>
    </row>
    <row r="30" spans="1:6">
      <c r="A30" s="184"/>
      <c r="B30" s="181" t="s">
        <v>47</v>
      </c>
      <c r="C30" s="48" t="s">
        <v>31</v>
      </c>
      <c r="D30" s="49">
        <f>COUNTIF(TMP!$E$179:$E$247,"Patria")</f>
        <v>26</v>
      </c>
      <c r="E30" s="49">
        <f>COUNTIF(TMP!$E$179:$E$247,"Patria")</f>
        <v>26</v>
      </c>
      <c r="F30" s="50"/>
    </row>
    <row r="31" spans="1:6">
      <c r="A31" s="184"/>
      <c r="B31" s="181"/>
      <c r="C31" s="60" t="s">
        <v>44</v>
      </c>
      <c r="D31" s="61">
        <f>COUNTIF(TMP!$E$179:$E$247,"Doosung")</f>
        <v>7</v>
      </c>
      <c r="E31" s="61">
        <f>COUNTIF(TMP!$E$179:$E$247,"Doosung")</f>
        <v>7</v>
      </c>
      <c r="F31" s="62"/>
    </row>
    <row r="32" spans="1:6">
      <c r="A32" s="184"/>
      <c r="B32" s="181"/>
      <c r="C32" s="60" t="s">
        <v>45</v>
      </c>
      <c r="D32" s="61">
        <f>COUNTIF(TMP!$E$179:$E$247,"Jinmyong")</f>
        <v>4</v>
      </c>
      <c r="E32" s="61">
        <f>COUNTIF(TMP!$E$179:$E$247,"Jinmyong")</f>
        <v>4</v>
      </c>
      <c r="F32" s="62"/>
    </row>
    <row r="33" spans="1:6">
      <c r="A33" s="184"/>
      <c r="B33" s="181"/>
      <c r="C33" s="60" t="s">
        <v>32</v>
      </c>
      <c r="D33" s="61">
        <f>COUNTIF(TMP!$E$179:$E$247,"Korindo")</f>
        <v>24</v>
      </c>
      <c r="E33" s="61">
        <f>COUNTIF(TMP!$E$179:$E$247,"Korindo")</f>
        <v>24</v>
      </c>
      <c r="F33" s="62"/>
    </row>
    <row r="34" spans="1:6">
      <c r="A34" s="184"/>
      <c r="B34" s="181"/>
      <c r="C34" s="60" t="s">
        <v>48</v>
      </c>
      <c r="D34" s="61">
        <f>COUNTIF(TMP!$E$179:$E$247,"Trasindo")</f>
        <v>7</v>
      </c>
      <c r="E34" s="61">
        <f>COUNTIF(TMP!$E$179:$E$247,"Trasindo")</f>
        <v>7</v>
      </c>
      <c r="F34" s="62"/>
    </row>
    <row r="35" spans="1:6">
      <c r="A35" s="184"/>
      <c r="B35" s="181"/>
      <c r="C35" s="112" t="s">
        <v>28</v>
      </c>
      <c r="D35" s="112">
        <f>SUM(D30:D34)</f>
        <v>68</v>
      </c>
      <c r="E35" s="112">
        <f>SUM(E30:E34)</f>
        <v>68</v>
      </c>
      <c r="F35" s="47"/>
    </row>
    <row r="36" spans="1:6" hidden="1">
      <c r="A36" s="184"/>
      <c r="B36" s="182" t="s">
        <v>34</v>
      </c>
      <c r="C36" s="48" t="s">
        <v>35</v>
      </c>
      <c r="D36" s="49">
        <f>COUNTIF(TMP!$H$252:$H$282,"SPRAYING")</f>
        <v>0</v>
      </c>
      <c r="E36" s="49">
        <v>0</v>
      </c>
      <c r="F36" s="50" t="s">
        <v>35</v>
      </c>
    </row>
    <row r="37" spans="1:6" ht="13.5" hidden="1" customHeight="1">
      <c r="A37" s="184"/>
      <c r="B37" s="189"/>
      <c r="C37" s="44" t="s">
        <v>36</v>
      </c>
      <c r="D37" s="45">
        <f>COUNTIF(TMP!$H$252:$H$282,"Light Vehicle")</f>
        <v>0</v>
      </c>
      <c r="E37" s="45">
        <v>0</v>
      </c>
      <c r="F37" s="46" t="s">
        <v>36</v>
      </c>
    </row>
    <row r="38" spans="1:6" ht="13.5" hidden="1" customHeight="1">
      <c r="A38" s="184"/>
      <c r="B38" s="189"/>
      <c r="C38" s="54" t="s">
        <v>37</v>
      </c>
      <c r="D38" s="45">
        <f>COUNTIF(TMP!$H$252:$H$282,"Bus")</f>
        <v>0</v>
      </c>
      <c r="E38" s="55">
        <v>0</v>
      </c>
      <c r="F38" s="56" t="s">
        <v>37</v>
      </c>
    </row>
    <row r="39" spans="1:6" ht="13.5" hidden="1" customHeight="1">
      <c r="A39" s="184"/>
      <c r="B39" s="189"/>
      <c r="C39" s="44" t="s">
        <v>39</v>
      </c>
      <c r="D39" s="45">
        <f>COUNTIF(TMP!$H$252:$H$282,"Forklift")</f>
        <v>0</v>
      </c>
      <c r="E39" s="45">
        <v>0</v>
      </c>
      <c r="F39" s="46" t="s">
        <v>39</v>
      </c>
    </row>
    <row r="40" spans="1:6" ht="13.5" hidden="1" customHeight="1" thickBot="1">
      <c r="A40" s="188"/>
      <c r="B40" s="190"/>
      <c r="C40" s="57" t="s">
        <v>40</v>
      </c>
      <c r="D40" s="58">
        <f>COUNTIF(TMP!$H$252:$H$282,"General")</f>
        <v>0</v>
      </c>
      <c r="E40" s="58">
        <v>0</v>
      </c>
      <c r="F40" s="59" t="s">
        <v>40</v>
      </c>
    </row>
    <row r="41" spans="1:6">
      <c r="A41" s="184" t="s">
        <v>49</v>
      </c>
      <c r="B41" s="186" t="s">
        <v>26</v>
      </c>
      <c r="C41" s="60" t="s">
        <v>50</v>
      </c>
      <c r="D41" s="61">
        <f>COUNTIF(MHA!E11:E42,"Scania")</f>
        <v>7</v>
      </c>
      <c r="E41" s="61">
        <v>7</v>
      </c>
      <c r="F41" s="62"/>
    </row>
    <row r="42" spans="1:6">
      <c r="A42" s="184"/>
      <c r="B42" s="186"/>
      <c r="C42" s="109" t="s">
        <v>51</v>
      </c>
      <c r="D42" s="134">
        <f>COUNTIF(MHA!E11:E42,"Volvo")</f>
        <v>23</v>
      </c>
      <c r="E42" s="134">
        <v>23</v>
      </c>
      <c r="F42" s="110"/>
    </row>
    <row r="43" spans="1:6">
      <c r="A43" s="184"/>
      <c r="B43" s="181"/>
      <c r="C43" s="112" t="s">
        <v>28</v>
      </c>
      <c r="D43" s="112">
        <f>SUM(D41:D42)</f>
        <v>30</v>
      </c>
      <c r="E43" s="112">
        <f>SUM(E41:E42)</f>
        <v>30</v>
      </c>
      <c r="F43" s="47"/>
    </row>
    <row r="44" spans="1:6">
      <c r="A44" s="184"/>
      <c r="B44" s="181" t="s">
        <v>29</v>
      </c>
      <c r="C44" s="48" t="s">
        <v>31</v>
      </c>
      <c r="D44" s="49">
        <f>COUNTIF(MHA!E47:E106,"Patria")</f>
        <v>20</v>
      </c>
      <c r="E44" s="49">
        <v>20</v>
      </c>
      <c r="F44" s="50"/>
    </row>
    <row r="45" spans="1:6">
      <c r="A45" s="184"/>
      <c r="B45" s="181"/>
      <c r="C45" s="109" t="s">
        <v>32</v>
      </c>
      <c r="D45" s="134">
        <f>COUNTIF(MHA!E47:E106,"Korindo")</f>
        <v>40</v>
      </c>
      <c r="E45" s="134">
        <v>40</v>
      </c>
      <c r="F45" s="110"/>
    </row>
    <row r="46" spans="1:6">
      <c r="A46" s="184"/>
      <c r="B46" s="181"/>
      <c r="C46" s="112" t="s">
        <v>28</v>
      </c>
      <c r="D46" s="112">
        <f>SUM(D44:D45)</f>
        <v>60</v>
      </c>
      <c r="E46" s="112">
        <f>SUM(E44:E45)</f>
        <v>60</v>
      </c>
      <c r="F46" s="47"/>
    </row>
    <row r="47" spans="1:6" hidden="1">
      <c r="A47" s="184"/>
      <c r="B47" s="181" t="s">
        <v>34</v>
      </c>
      <c r="C47" s="48" t="s">
        <v>35</v>
      </c>
      <c r="D47" s="49">
        <f>COUNTIF(MHA!$H$111:$H$130,"Spraying")</f>
        <v>0</v>
      </c>
      <c r="E47" s="49">
        <v>0</v>
      </c>
      <c r="F47" s="50" t="s">
        <v>35</v>
      </c>
    </row>
    <row r="48" spans="1:6" hidden="1">
      <c r="A48" s="184"/>
      <c r="B48" s="182"/>
      <c r="C48" s="44" t="s">
        <v>52</v>
      </c>
      <c r="D48" s="45">
        <f>COUNTIF(MHA!$H$111:$H$130,"Fueling")</f>
        <v>0</v>
      </c>
      <c r="E48" s="45">
        <v>0</v>
      </c>
      <c r="F48" s="46" t="s">
        <v>52</v>
      </c>
    </row>
    <row r="49" spans="1:6" hidden="1">
      <c r="A49" s="184"/>
      <c r="B49" s="182"/>
      <c r="C49" s="44" t="s">
        <v>53</v>
      </c>
      <c r="D49" s="45">
        <f>COUNTIF(MHA!$H$111:$H$130,"Crane Truck")</f>
        <v>0</v>
      </c>
      <c r="E49" s="45">
        <v>0</v>
      </c>
      <c r="F49" s="46" t="s">
        <v>54</v>
      </c>
    </row>
    <row r="50" spans="1:6" hidden="1">
      <c r="A50" s="184"/>
      <c r="B50" s="182"/>
      <c r="C50" s="44" t="s">
        <v>38</v>
      </c>
      <c r="D50" s="45">
        <f>COUNTIF(MHA!$H$111:$H$130,"Lighting Tower")</f>
        <v>0</v>
      </c>
      <c r="E50" s="45">
        <v>0</v>
      </c>
      <c r="F50" s="46" t="s">
        <v>38</v>
      </c>
    </row>
    <row r="51" spans="1:6" hidden="1">
      <c r="A51" s="184"/>
      <c r="B51" s="182"/>
      <c r="C51" s="54" t="s">
        <v>36</v>
      </c>
      <c r="D51" s="55">
        <f>COUNTIF(MHA!$H$111:$H$130,"Light Vehicle")</f>
        <v>0</v>
      </c>
      <c r="E51" s="55">
        <v>0</v>
      </c>
      <c r="F51" s="56" t="s">
        <v>36</v>
      </c>
    </row>
    <row r="52" spans="1:6" ht="13.5" hidden="1" thickBot="1">
      <c r="A52" s="185"/>
      <c r="B52" s="183"/>
      <c r="C52" s="51" t="s">
        <v>37</v>
      </c>
      <c r="D52" s="52">
        <f>COUNTIF(MHA!$H$111:$H$130,"Bus")</f>
        <v>0</v>
      </c>
      <c r="E52" s="52">
        <v>0</v>
      </c>
      <c r="F52" s="53" t="s">
        <v>37</v>
      </c>
    </row>
    <row r="56" spans="1:6" ht="13.5" customHeight="1"/>
    <row r="57" spans="1:6" ht="13.5" customHeight="1"/>
    <row r="58" spans="1:6" ht="13.5" customHeight="1"/>
    <row r="59" spans="1:6" ht="13.5" customHeight="1"/>
    <row r="60" spans="1:6" ht="13.5" customHeight="1"/>
    <row r="61" spans="1:6" ht="13.5" customHeight="1"/>
    <row r="62" spans="1:6" ht="13.5" customHeight="1"/>
  </sheetData>
  <mergeCells count="20">
    <mergeCell ref="C6:E6"/>
    <mergeCell ref="B6:B7"/>
    <mergeCell ref="F6:F7"/>
    <mergeCell ref="B15:B20"/>
    <mergeCell ref="A1:A4"/>
    <mergeCell ref="A6:A7"/>
    <mergeCell ref="B8:B9"/>
    <mergeCell ref="A8:A20"/>
    <mergeCell ref="B10:B14"/>
    <mergeCell ref="B1:D3"/>
    <mergeCell ref="B4:D4"/>
    <mergeCell ref="B47:B52"/>
    <mergeCell ref="B24:B29"/>
    <mergeCell ref="A41:A52"/>
    <mergeCell ref="B30:B35"/>
    <mergeCell ref="B41:B43"/>
    <mergeCell ref="B44:B46"/>
    <mergeCell ref="A21:A40"/>
    <mergeCell ref="B36:B40"/>
    <mergeCell ref="B21:B23"/>
  </mergeCells>
  <printOptions horizontalCentered="1"/>
  <pageMargins left="0.3" right="0.3" top="0.3" bottom="0.3" header="0.1" footer="0.1"/>
  <pageSetup paperSize="9" scale="94" fitToHeight="0" orientation="portrait" horizontalDpi="300" verticalDpi="300" r:id="rId1"/>
  <headerFooter>
    <oddFooter>&amp;RReported by Planning Section</oddFooter>
  </headerFooter>
  <rowBreaks count="1" manualBreakCount="1">
    <brk id="60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15"/>
  <sheetViews>
    <sheetView showGridLines="0" view="pageBreakPreview" zoomScale="85" zoomScaleNormal="130" zoomScaleSheetLayoutView="85" workbookViewId="0">
      <selection sqref="A1:R1"/>
    </sheetView>
  </sheetViews>
  <sheetFormatPr defaultRowHeight="12" customHeight="1"/>
  <cols>
    <col min="1" max="1" width="3.28515625" style="9" customWidth="1"/>
    <col min="2" max="2" width="3.85546875" style="9" customWidth="1"/>
    <col min="3" max="3" width="12" style="9" customWidth="1"/>
    <col min="4" max="4" width="17.85546875" style="9" customWidth="1"/>
    <col min="5" max="5" width="16.140625" style="9" customWidth="1"/>
    <col min="6" max="6" width="14.28515625" style="10" customWidth="1"/>
    <col min="7" max="7" width="11" style="9" customWidth="1"/>
    <col min="8" max="8" width="14.85546875" style="9" customWidth="1"/>
    <col min="9" max="9" width="16.85546875" style="9" customWidth="1"/>
    <col min="10" max="10" width="14.28515625" style="9" customWidth="1"/>
    <col min="11" max="17" width="8.85546875" style="9" customWidth="1"/>
    <col min="18" max="18" width="15.42578125" style="9" customWidth="1"/>
    <col min="19" max="19" width="18.140625" style="9" customWidth="1"/>
    <col min="20" max="20" width="21.28515625" style="9" customWidth="1"/>
    <col min="21" max="21" width="9.140625" style="9"/>
    <col min="22" max="22" width="13" style="9" hidden="1" customWidth="1"/>
    <col min="23" max="16384" width="9.140625" style="9"/>
  </cols>
  <sheetData>
    <row r="1" spans="1:22" s="63" customFormat="1" ht="24" customHeight="1">
      <c r="A1" s="218" t="s">
        <v>55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20"/>
    </row>
    <row r="2" spans="1:22" s="63" customFormat="1" ht="15" customHeight="1" thickBot="1">
      <c r="A2" s="221" t="s">
        <v>56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3"/>
    </row>
    <row r="3" spans="1:22" s="63" customFormat="1" ht="15" customHeight="1" thickTop="1">
      <c r="A3" s="224" t="s">
        <v>57</v>
      </c>
      <c r="B3" s="225"/>
      <c r="C3" s="225"/>
      <c r="D3" s="72" t="s">
        <v>3</v>
      </c>
      <c r="E3" s="64"/>
      <c r="F3" s="64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  <c r="V3" s="63" t="s">
        <v>57</v>
      </c>
    </row>
    <row r="4" spans="1:22" s="63" customFormat="1" ht="15" customHeight="1">
      <c r="A4" s="74"/>
      <c r="B4" s="75"/>
      <c r="C4" s="75"/>
      <c r="D4" s="73" t="s">
        <v>58</v>
      </c>
      <c r="E4" s="65"/>
      <c r="F4" s="6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9"/>
      <c r="V4" s="63" t="s">
        <v>3</v>
      </c>
    </row>
    <row r="5" spans="1:22" s="63" customFormat="1" ht="15" customHeight="1">
      <c r="A5" s="74"/>
      <c r="B5" s="75"/>
      <c r="C5" s="75"/>
      <c r="D5" s="73" t="s">
        <v>59</v>
      </c>
      <c r="E5" s="65"/>
      <c r="F5" s="6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9"/>
      <c r="V5" s="63" t="s">
        <v>5</v>
      </c>
    </row>
    <row r="6" spans="1:22" s="63" customFormat="1" ht="15" customHeight="1">
      <c r="A6" s="226" t="s">
        <v>60</v>
      </c>
      <c r="B6" s="227"/>
      <c r="C6" s="227"/>
      <c r="D6" s="65" t="s">
        <v>61</v>
      </c>
      <c r="E6" s="65"/>
      <c r="F6" s="6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9"/>
      <c r="V6" s="63" t="s">
        <v>7</v>
      </c>
    </row>
    <row r="7" spans="1:22" ht="15" customHeight="1" thickBot="1">
      <c r="A7" s="228" t="s">
        <v>62</v>
      </c>
      <c r="B7" s="229"/>
      <c r="C7" s="229"/>
      <c r="D7" s="230">
        <v>45017</v>
      </c>
      <c r="E7" s="230"/>
      <c r="F7" s="70"/>
      <c r="G7" s="71"/>
      <c r="H7" s="71"/>
      <c r="I7" s="77"/>
      <c r="J7" s="77"/>
      <c r="K7" s="78"/>
      <c r="L7" s="78"/>
      <c r="M7" s="78"/>
      <c r="N7" s="78"/>
      <c r="O7" s="78"/>
      <c r="P7" s="78"/>
      <c r="Q7" s="78"/>
      <c r="R7" s="66" t="s">
        <v>63</v>
      </c>
      <c r="T7" s="63"/>
      <c r="U7" s="63"/>
      <c r="V7" s="63"/>
    </row>
    <row r="8" spans="1:22" ht="15" customHeight="1" thickTop="1">
      <c r="A8" s="79"/>
      <c r="B8" s="3"/>
      <c r="C8" s="3"/>
      <c r="D8" s="3"/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9"/>
      <c r="T8" s="63"/>
      <c r="U8" s="63"/>
      <c r="V8" s="63"/>
    </row>
    <row r="9" spans="1:22" ht="15" customHeight="1">
      <c r="A9" s="80" t="s">
        <v>64</v>
      </c>
      <c r="B9" s="81" t="s">
        <v>65</v>
      </c>
      <c r="C9" s="3"/>
      <c r="D9" s="3"/>
      <c r="E9" s="3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9"/>
      <c r="T9" s="63"/>
      <c r="U9" s="63"/>
      <c r="V9" s="63"/>
    </row>
    <row r="10" spans="1:22" ht="15" customHeight="1">
      <c r="A10" s="79"/>
      <c r="B10" s="1" t="s">
        <v>66</v>
      </c>
      <c r="C10" s="1" t="s">
        <v>67</v>
      </c>
      <c r="D10" s="1" t="s">
        <v>68</v>
      </c>
      <c r="E10" s="1" t="s">
        <v>69</v>
      </c>
      <c r="F10" s="1" t="s">
        <v>22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171" t="s">
        <v>80</v>
      </c>
      <c r="R10" s="82" t="s">
        <v>81</v>
      </c>
      <c r="T10" s="63"/>
      <c r="U10" s="63"/>
      <c r="V10" s="63"/>
    </row>
    <row r="11" spans="1:22" ht="15" customHeight="1">
      <c r="A11" s="79"/>
      <c r="B11" s="142">
        <v>1</v>
      </c>
      <c r="C11" s="137" t="s">
        <v>82</v>
      </c>
      <c r="D11" s="137" t="s">
        <v>83</v>
      </c>
      <c r="E11" s="137" t="s">
        <v>27</v>
      </c>
      <c r="F11" s="137" t="s">
        <v>84</v>
      </c>
      <c r="G11" s="143">
        <v>2007</v>
      </c>
      <c r="H11" s="137" t="s">
        <v>85</v>
      </c>
      <c r="I11" s="143">
        <v>120</v>
      </c>
      <c r="J11" s="106">
        <v>13673</v>
      </c>
      <c r="K11" s="138">
        <v>213.69999999999996</v>
      </c>
      <c r="L11" s="144">
        <v>18.333333333333329</v>
      </c>
      <c r="M11" s="138">
        <v>487.96666666666664</v>
      </c>
      <c r="N11" s="130">
        <f t="shared" ref="N11" si="0">IFERROR(K11/(K11+L11),"")</f>
        <v>0.92098836374084181</v>
      </c>
      <c r="O11" s="130">
        <f t="shared" ref="O11" si="1">IFERROR((K11+M11)/(K11+L11+M11),"")</f>
        <v>0.97453703703703698</v>
      </c>
      <c r="P11" s="130">
        <f t="shared" ref="P11" si="2">IFERROR(K11/(K11+M11),"")</f>
        <v>0.30456057007125886</v>
      </c>
      <c r="Q11" s="172">
        <f>K11/SUM(K11:M11)</f>
        <v>0.29680555555555549</v>
      </c>
      <c r="R11" s="145">
        <f t="shared" ref="R11" si="3">IFERROR(J11/K11,"")</f>
        <v>63.982218062704739</v>
      </c>
      <c r="T11" s="63"/>
      <c r="U11" s="63"/>
      <c r="V11" s="63"/>
    </row>
    <row r="12" spans="1:22" s="3" customFormat="1" ht="15" customHeight="1">
      <c r="A12" s="79"/>
      <c r="B12" s="142">
        <f t="shared" ref="B12:B59" si="4">+B11+1</f>
        <v>2</v>
      </c>
      <c r="C12" s="137" t="s">
        <v>82</v>
      </c>
      <c r="D12" s="137" t="s">
        <v>86</v>
      </c>
      <c r="E12" s="137" t="s">
        <v>27</v>
      </c>
      <c r="F12" s="137" t="s">
        <v>84</v>
      </c>
      <c r="G12" s="143">
        <v>2007</v>
      </c>
      <c r="H12" s="137" t="s">
        <v>85</v>
      </c>
      <c r="I12" s="143">
        <v>120</v>
      </c>
      <c r="J12" s="106">
        <v>14520</v>
      </c>
      <c r="K12" s="138">
        <v>228.40000000000003</v>
      </c>
      <c r="L12" s="144">
        <v>39.426666666666662</v>
      </c>
      <c r="M12" s="138">
        <v>452.17333333333329</v>
      </c>
      <c r="N12" s="130">
        <f t="shared" ref="N12:N62" si="5">IFERROR(K12/(K12+L12),"")</f>
        <v>0.85279036192562352</v>
      </c>
      <c r="O12" s="130">
        <f t="shared" ref="O12:O62" si="6">IFERROR((K12+M12)/(K12+L12+M12),"")</f>
        <v>0.9452407407407406</v>
      </c>
      <c r="P12" s="130">
        <f t="shared" ref="P12:P62" si="7">IFERROR(K12/(K12+M12),"")</f>
        <v>0.33559939658719129</v>
      </c>
      <c r="Q12" s="172">
        <f t="shared" ref="Q12:Q13" si="8">K12/SUM(K12:M12)</f>
        <v>0.31722222222222229</v>
      </c>
      <c r="R12" s="145">
        <f t="shared" ref="R12:R62" si="9">IFERROR(J12/K12,"")</f>
        <v>63.572679509632216</v>
      </c>
      <c r="T12" s="63"/>
      <c r="U12" s="63"/>
      <c r="V12" s="63"/>
    </row>
    <row r="13" spans="1:22" s="3" customFormat="1" ht="15" customHeight="1">
      <c r="A13" s="79"/>
      <c r="B13" s="142">
        <f t="shared" si="4"/>
        <v>3</v>
      </c>
      <c r="C13" s="137" t="s">
        <v>82</v>
      </c>
      <c r="D13" s="137" t="s">
        <v>87</v>
      </c>
      <c r="E13" s="137" t="s">
        <v>27</v>
      </c>
      <c r="F13" s="137" t="s">
        <v>84</v>
      </c>
      <c r="G13" s="143">
        <v>2007</v>
      </c>
      <c r="H13" s="137" t="s">
        <v>85</v>
      </c>
      <c r="I13" s="143">
        <v>120</v>
      </c>
      <c r="J13" s="106">
        <v>8880</v>
      </c>
      <c r="K13" s="138">
        <v>138.46666666666667</v>
      </c>
      <c r="L13" s="144">
        <v>151.93333333333334</v>
      </c>
      <c r="M13" s="138">
        <v>429.59999999999997</v>
      </c>
      <c r="N13" s="130">
        <f t="shared" si="5"/>
        <v>0.47681359044995414</v>
      </c>
      <c r="O13" s="130">
        <f t="shared" si="6"/>
        <v>0.78898148148148139</v>
      </c>
      <c r="P13" s="130">
        <f t="shared" si="7"/>
        <v>0.2437507334819857</v>
      </c>
      <c r="Q13" s="172">
        <f t="shared" si="8"/>
        <v>0.19231481481481483</v>
      </c>
      <c r="R13" s="145">
        <f t="shared" si="9"/>
        <v>64.130958112662498</v>
      </c>
      <c r="T13" s="63"/>
      <c r="U13" s="63"/>
      <c r="V13" s="32"/>
    </row>
    <row r="14" spans="1:22" s="3" customFormat="1" ht="15" customHeight="1">
      <c r="A14" s="79"/>
      <c r="B14" s="142">
        <f t="shared" si="4"/>
        <v>4</v>
      </c>
      <c r="C14" s="137" t="s">
        <v>82</v>
      </c>
      <c r="D14" s="137" t="s">
        <v>88</v>
      </c>
      <c r="E14" s="137" t="s">
        <v>27</v>
      </c>
      <c r="F14" s="137" t="s">
        <v>84</v>
      </c>
      <c r="G14" s="143">
        <v>2007</v>
      </c>
      <c r="H14" s="137" t="s">
        <v>85</v>
      </c>
      <c r="I14" s="143">
        <v>120</v>
      </c>
      <c r="J14" s="106">
        <v>13440</v>
      </c>
      <c r="K14" s="138">
        <v>212.98333333333332</v>
      </c>
      <c r="L14" s="144">
        <v>29.016666666666662</v>
      </c>
      <c r="M14" s="138">
        <v>478</v>
      </c>
      <c r="N14" s="130">
        <f t="shared" si="5"/>
        <v>0.88009641873278244</v>
      </c>
      <c r="O14" s="130">
        <f t="shared" si="6"/>
        <v>0.95969907407407407</v>
      </c>
      <c r="P14" s="130">
        <f t="shared" si="7"/>
        <v>0.30823222943148648</v>
      </c>
      <c r="Q14" s="172">
        <f t="shared" ref="Q14:Q43" si="10">K14/SUM(K14:M14)</f>
        <v>0.29581018518518515</v>
      </c>
      <c r="R14" s="145">
        <f t="shared" si="9"/>
        <v>63.1035292276391</v>
      </c>
      <c r="V14" s="63"/>
    </row>
    <row r="15" spans="1:22" s="3" customFormat="1" ht="15" customHeight="1">
      <c r="A15" s="79"/>
      <c r="B15" s="142">
        <f t="shared" si="4"/>
        <v>5</v>
      </c>
      <c r="C15" s="137" t="s">
        <v>82</v>
      </c>
      <c r="D15" s="137" t="s">
        <v>89</v>
      </c>
      <c r="E15" s="137" t="s">
        <v>27</v>
      </c>
      <c r="F15" s="137" t="s">
        <v>84</v>
      </c>
      <c r="G15" s="143">
        <v>2009</v>
      </c>
      <c r="H15" s="137" t="s">
        <v>85</v>
      </c>
      <c r="I15" s="143">
        <v>120</v>
      </c>
      <c r="J15" s="106">
        <v>14040</v>
      </c>
      <c r="K15" s="138">
        <v>220.26666666666662</v>
      </c>
      <c r="L15" s="144">
        <v>41.998888888888885</v>
      </c>
      <c r="M15" s="138">
        <v>457.73444444444442</v>
      </c>
      <c r="N15" s="130">
        <f t="shared" si="5"/>
        <v>0.83986120937641651</v>
      </c>
      <c r="O15" s="130">
        <f t="shared" si="6"/>
        <v>0.94166820987654321</v>
      </c>
      <c r="P15" s="130">
        <f t="shared" si="7"/>
        <v>0.32487655706890023</v>
      </c>
      <c r="Q15" s="172">
        <f t="shared" si="10"/>
        <v>0.30592592592592588</v>
      </c>
      <c r="R15" s="145">
        <f t="shared" si="9"/>
        <v>63.740920096852314</v>
      </c>
      <c r="V15" s="7"/>
    </row>
    <row r="16" spans="1:22" s="3" customFormat="1" ht="15" customHeight="1">
      <c r="A16" s="79"/>
      <c r="B16" s="142">
        <f t="shared" si="4"/>
        <v>6</v>
      </c>
      <c r="C16" s="137" t="s">
        <v>82</v>
      </c>
      <c r="D16" s="137" t="s">
        <v>90</v>
      </c>
      <c r="E16" s="137" t="s">
        <v>27</v>
      </c>
      <c r="F16" s="137" t="s">
        <v>84</v>
      </c>
      <c r="G16" s="143">
        <v>2009</v>
      </c>
      <c r="H16" s="137" t="s">
        <v>85</v>
      </c>
      <c r="I16" s="143">
        <v>120</v>
      </c>
      <c r="J16" s="106">
        <v>14040</v>
      </c>
      <c r="K16" s="138">
        <v>222.76666666666668</v>
      </c>
      <c r="L16" s="144">
        <v>50.513333333333321</v>
      </c>
      <c r="M16" s="138">
        <v>446.72</v>
      </c>
      <c r="N16" s="130">
        <f t="shared" si="5"/>
        <v>0.81515905542544898</v>
      </c>
      <c r="O16" s="130">
        <f t="shared" si="6"/>
        <v>0.92984259259259261</v>
      </c>
      <c r="P16" s="130">
        <f t="shared" si="7"/>
        <v>0.33274249922826443</v>
      </c>
      <c r="Q16" s="172">
        <f t="shared" si="10"/>
        <v>0.30939814814814814</v>
      </c>
      <c r="R16" s="145">
        <f t="shared" si="9"/>
        <v>63.025587311087833</v>
      </c>
      <c r="S16" s="38"/>
      <c r="V16" s="32"/>
    </row>
    <row r="17" spans="1:22" s="3" customFormat="1" ht="15" customHeight="1">
      <c r="A17" s="79"/>
      <c r="B17" s="142">
        <f t="shared" si="4"/>
        <v>7</v>
      </c>
      <c r="C17" s="137" t="s">
        <v>82</v>
      </c>
      <c r="D17" s="137" t="s">
        <v>91</v>
      </c>
      <c r="E17" s="137" t="s">
        <v>27</v>
      </c>
      <c r="F17" s="137" t="s">
        <v>84</v>
      </c>
      <c r="G17" s="143">
        <v>2009</v>
      </c>
      <c r="H17" s="137" t="s">
        <v>85</v>
      </c>
      <c r="I17" s="143">
        <v>120</v>
      </c>
      <c r="J17" s="106">
        <v>14160</v>
      </c>
      <c r="K17" s="138">
        <v>223.81666666666663</v>
      </c>
      <c r="L17" s="144">
        <v>63.717777777777783</v>
      </c>
      <c r="M17" s="138">
        <v>432.47000000000008</v>
      </c>
      <c r="N17" s="130">
        <f t="shared" si="5"/>
        <v>0.77839949609901804</v>
      </c>
      <c r="O17" s="130">
        <f t="shared" si="6"/>
        <v>0.91150363269362533</v>
      </c>
      <c r="P17" s="130">
        <f t="shared" si="7"/>
        <v>0.34103491360482707</v>
      </c>
      <c r="Q17" s="172">
        <f t="shared" si="10"/>
        <v>0.31085456262615657</v>
      </c>
      <c r="R17" s="145">
        <f t="shared" si="9"/>
        <v>63.266065976617774</v>
      </c>
      <c r="S17" s="38"/>
      <c r="V17" s="32"/>
    </row>
    <row r="18" spans="1:22" s="3" customFormat="1" ht="15" customHeight="1">
      <c r="A18" s="79"/>
      <c r="B18" s="142">
        <f t="shared" si="4"/>
        <v>8</v>
      </c>
      <c r="C18" s="137" t="s">
        <v>82</v>
      </c>
      <c r="D18" s="137" t="s">
        <v>92</v>
      </c>
      <c r="E18" s="137" t="s">
        <v>27</v>
      </c>
      <c r="F18" s="137" t="s">
        <v>84</v>
      </c>
      <c r="G18" s="143">
        <v>2010</v>
      </c>
      <c r="H18" s="137" t="s">
        <v>85</v>
      </c>
      <c r="I18" s="143">
        <v>120</v>
      </c>
      <c r="J18" s="106">
        <v>11400</v>
      </c>
      <c r="K18" s="138">
        <v>180.71666666666667</v>
      </c>
      <c r="L18" s="144">
        <v>93.566666666666663</v>
      </c>
      <c r="M18" s="138">
        <v>445.71888888888884</v>
      </c>
      <c r="N18" s="130">
        <f t="shared" si="5"/>
        <v>0.65886856656741821</v>
      </c>
      <c r="O18" s="130">
        <f t="shared" si="6"/>
        <v>0.87004669738673657</v>
      </c>
      <c r="P18" s="130">
        <f t="shared" si="7"/>
        <v>0.28848405085563472</v>
      </c>
      <c r="Q18" s="172">
        <f t="shared" si="10"/>
        <v>0.25099459569569232</v>
      </c>
      <c r="R18" s="145">
        <f t="shared" si="9"/>
        <v>63.082172830397489</v>
      </c>
      <c r="S18" s="38"/>
    </row>
    <row r="19" spans="1:22" s="3" customFormat="1" ht="15" customHeight="1">
      <c r="A19" s="79"/>
      <c r="B19" s="142">
        <f t="shared" si="4"/>
        <v>9</v>
      </c>
      <c r="C19" s="137" t="s">
        <v>82</v>
      </c>
      <c r="D19" s="137" t="s">
        <v>93</v>
      </c>
      <c r="E19" s="137" t="s">
        <v>27</v>
      </c>
      <c r="F19" s="137" t="s">
        <v>84</v>
      </c>
      <c r="G19" s="143">
        <v>2010</v>
      </c>
      <c r="H19" s="137" t="s">
        <v>85</v>
      </c>
      <c r="I19" s="143">
        <v>120</v>
      </c>
      <c r="J19" s="106">
        <v>12960</v>
      </c>
      <c r="K19" s="138">
        <v>203.78333333333333</v>
      </c>
      <c r="L19" s="144">
        <v>51.683333333333337</v>
      </c>
      <c r="M19" s="138">
        <v>464.53333333333342</v>
      </c>
      <c r="N19" s="130">
        <f t="shared" si="5"/>
        <v>0.79769050104384132</v>
      </c>
      <c r="O19" s="130">
        <f t="shared" si="6"/>
        <v>0.92821759259259251</v>
      </c>
      <c r="P19" s="130">
        <f t="shared" si="7"/>
        <v>0.30492032220254867</v>
      </c>
      <c r="Q19" s="172">
        <f t="shared" si="10"/>
        <v>0.28303240740740737</v>
      </c>
      <c r="R19" s="145">
        <f t="shared" si="9"/>
        <v>63.596957552956574</v>
      </c>
      <c r="S19" s="38"/>
    </row>
    <row r="20" spans="1:22" s="3" customFormat="1" ht="15" customHeight="1">
      <c r="A20" s="79"/>
      <c r="B20" s="142">
        <f t="shared" si="4"/>
        <v>10</v>
      </c>
      <c r="C20" s="137" t="s">
        <v>82</v>
      </c>
      <c r="D20" s="137" t="s">
        <v>94</v>
      </c>
      <c r="E20" s="137" t="s">
        <v>27</v>
      </c>
      <c r="F20" s="137" t="s">
        <v>84</v>
      </c>
      <c r="G20" s="143">
        <v>2010</v>
      </c>
      <c r="H20" s="137" t="s">
        <v>85</v>
      </c>
      <c r="I20" s="143">
        <v>120</v>
      </c>
      <c r="J20" s="106">
        <v>17400</v>
      </c>
      <c r="K20" s="138">
        <v>271.36666666666667</v>
      </c>
      <c r="L20" s="144">
        <v>13.316666666666665</v>
      </c>
      <c r="M20" s="138">
        <v>435.31666666666672</v>
      </c>
      <c r="N20" s="130">
        <f t="shared" si="5"/>
        <v>0.95322287922252802</v>
      </c>
      <c r="O20" s="130">
        <f t="shared" si="6"/>
        <v>0.9815046296296297</v>
      </c>
      <c r="P20" s="130">
        <f t="shared" si="7"/>
        <v>0.3840003773495908</v>
      </c>
      <c r="Q20" s="172">
        <f t="shared" si="10"/>
        <v>0.37689814814814815</v>
      </c>
      <c r="R20" s="145">
        <f t="shared" si="9"/>
        <v>64.119886991770045</v>
      </c>
      <c r="S20" s="38"/>
    </row>
    <row r="21" spans="1:22" s="3" customFormat="1" ht="15" customHeight="1">
      <c r="A21" s="79"/>
      <c r="B21" s="142">
        <f t="shared" si="4"/>
        <v>11</v>
      </c>
      <c r="C21" s="137" t="s">
        <v>82</v>
      </c>
      <c r="D21" s="137" t="s">
        <v>95</v>
      </c>
      <c r="E21" s="137" t="s">
        <v>27</v>
      </c>
      <c r="F21" s="137" t="s">
        <v>84</v>
      </c>
      <c r="G21" s="143">
        <v>2010</v>
      </c>
      <c r="H21" s="137" t="s">
        <v>85</v>
      </c>
      <c r="I21" s="143">
        <v>120</v>
      </c>
      <c r="J21" s="106">
        <v>13680</v>
      </c>
      <c r="K21" s="138">
        <v>217.71666666666664</v>
      </c>
      <c r="L21" s="144">
        <v>23.983333333333338</v>
      </c>
      <c r="M21" s="138">
        <v>478.30000000000007</v>
      </c>
      <c r="N21" s="130">
        <f t="shared" si="5"/>
        <v>0.90077230726796298</v>
      </c>
      <c r="O21" s="130">
        <f t="shared" si="6"/>
        <v>0.96668981481481475</v>
      </c>
      <c r="P21" s="130">
        <f t="shared" si="7"/>
        <v>0.3128038121692488</v>
      </c>
      <c r="Q21" s="172">
        <f t="shared" si="10"/>
        <v>0.30238425925925921</v>
      </c>
      <c r="R21" s="145">
        <f t="shared" si="9"/>
        <v>62.833958508765221</v>
      </c>
      <c r="S21" s="38"/>
    </row>
    <row r="22" spans="1:22" s="3" customFormat="1" ht="15" customHeight="1">
      <c r="A22" s="79"/>
      <c r="B22" s="142">
        <f t="shared" si="4"/>
        <v>12</v>
      </c>
      <c r="C22" s="137" t="s">
        <v>82</v>
      </c>
      <c r="D22" s="137" t="s">
        <v>96</v>
      </c>
      <c r="E22" s="137" t="s">
        <v>27</v>
      </c>
      <c r="F22" s="137" t="s">
        <v>84</v>
      </c>
      <c r="G22" s="143">
        <v>2010</v>
      </c>
      <c r="H22" s="137" t="s">
        <v>85</v>
      </c>
      <c r="I22" s="143">
        <v>120</v>
      </c>
      <c r="J22" s="106">
        <v>16080</v>
      </c>
      <c r="K22" s="138">
        <v>254.83333333333331</v>
      </c>
      <c r="L22" s="144">
        <v>24.966666666666669</v>
      </c>
      <c r="M22" s="138">
        <v>440.20000000000005</v>
      </c>
      <c r="N22" s="130">
        <f t="shared" si="5"/>
        <v>0.91076959733142726</v>
      </c>
      <c r="O22" s="130">
        <f t="shared" si="6"/>
        <v>0.96532407407407406</v>
      </c>
      <c r="P22" s="130">
        <f t="shared" si="7"/>
        <v>0.36664908157882115</v>
      </c>
      <c r="Q22" s="172">
        <f t="shared" si="10"/>
        <v>0.35393518518518519</v>
      </c>
      <c r="R22" s="145">
        <f t="shared" si="9"/>
        <v>63.100065402223677</v>
      </c>
      <c r="S22" s="38"/>
    </row>
    <row r="23" spans="1:22" s="3" customFormat="1" ht="15" customHeight="1">
      <c r="A23" s="79"/>
      <c r="B23" s="142">
        <f t="shared" si="4"/>
        <v>13</v>
      </c>
      <c r="C23" s="137" t="s">
        <v>82</v>
      </c>
      <c r="D23" s="137" t="s">
        <v>97</v>
      </c>
      <c r="E23" s="137" t="s">
        <v>27</v>
      </c>
      <c r="F23" s="137" t="s">
        <v>84</v>
      </c>
      <c r="G23" s="143">
        <v>2010</v>
      </c>
      <c r="H23" s="137" t="s">
        <v>85</v>
      </c>
      <c r="I23" s="143">
        <v>120</v>
      </c>
      <c r="J23" s="106">
        <v>15360</v>
      </c>
      <c r="K23" s="138">
        <v>242.49999999999991</v>
      </c>
      <c r="L23" s="144">
        <v>29.016666666666676</v>
      </c>
      <c r="M23" s="138">
        <v>448.48333333333335</v>
      </c>
      <c r="N23" s="130">
        <f t="shared" si="5"/>
        <v>0.89313117672334408</v>
      </c>
      <c r="O23" s="130">
        <f t="shared" si="6"/>
        <v>0.95969907407407395</v>
      </c>
      <c r="P23" s="130">
        <f t="shared" si="7"/>
        <v>0.35094913046624371</v>
      </c>
      <c r="Q23" s="172">
        <f t="shared" si="10"/>
        <v>0.33680555555555541</v>
      </c>
      <c r="R23" s="145">
        <f t="shared" si="9"/>
        <v>63.340206185567034</v>
      </c>
      <c r="S23" s="38"/>
    </row>
    <row r="24" spans="1:22" s="3" customFormat="1" ht="15" customHeight="1">
      <c r="A24" s="79"/>
      <c r="B24" s="142">
        <f t="shared" si="4"/>
        <v>14</v>
      </c>
      <c r="C24" s="137" t="s">
        <v>82</v>
      </c>
      <c r="D24" s="137" t="s">
        <v>98</v>
      </c>
      <c r="E24" s="137" t="s">
        <v>27</v>
      </c>
      <c r="F24" s="137" t="s">
        <v>84</v>
      </c>
      <c r="G24" s="143">
        <v>2010</v>
      </c>
      <c r="H24" s="137" t="s">
        <v>85</v>
      </c>
      <c r="I24" s="143">
        <v>120</v>
      </c>
      <c r="J24" s="106">
        <v>14549</v>
      </c>
      <c r="K24" s="138">
        <v>225.68333333333334</v>
      </c>
      <c r="L24" s="144">
        <v>55.7</v>
      </c>
      <c r="M24" s="138">
        <v>438.61666666666662</v>
      </c>
      <c r="N24" s="130">
        <f t="shared" si="5"/>
        <v>0.80204939880353021</v>
      </c>
      <c r="O24" s="130">
        <f t="shared" si="6"/>
        <v>0.92263888888888879</v>
      </c>
      <c r="P24" s="130">
        <f t="shared" si="7"/>
        <v>0.3397310452104973</v>
      </c>
      <c r="Q24" s="172">
        <f t="shared" si="10"/>
        <v>0.31344907407407407</v>
      </c>
      <c r="R24" s="145">
        <f t="shared" si="9"/>
        <v>64.466435270659474</v>
      </c>
      <c r="S24" s="38"/>
    </row>
    <row r="25" spans="1:22" s="3" customFormat="1" ht="15" customHeight="1">
      <c r="A25" s="79"/>
      <c r="B25" s="142">
        <f t="shared" si="4"/>
        <v>15</v>
      </c>
      <c r="C25" s="137" t="s">
        <v>82</v>
      </c>
      <c r="D25" s="137" t="s">
        <v>99</v>
      </c>
      <c r="E25" s="137" t="s">
        <v>27</v>
      </c>
      <c r="F25" s="137" t="s">
        <v>84</v>
      </c>
      <c r="G25" s="143">
        <v>2010</v>
      </c>
      <c r="H25" s="137" t="s">
        <v>85</v>
      </c>
      <c r="I25" s="143">
        <v>120</v>
      </c>
      <c r="J25" s="106">
        <v>15240</v>
      </c>
      <c r="K25" s="138">
        <v>238.23333333333335</v>
      </c>
      <c r="L25" s="144">
        <v>19.850000000000009</v>
      </c>
      <c r="M25" s="138">
        <v>461.91666666666663</v>
      </c>
      <c r="N25" s="130">
        <f t="shared" si="5"/>
        <v>0.92308685824991921</v>
      </c>
      <c r="O25" s="130">
        <f t="shared" si="6"/>
        <v>0.97243055555555558</v>
      </c>
      <c r="P25" s="130">
        <f t="shared" si="7"/>
        <v>0.34026042038610776</v>
      </c>
      <c r="Q25" s="172">
        <f t="shared" si="10"/>
        <v>0.33087962962962963</v>
      </c>
      <c r="R25" s="145">
        <f t="shared" si="9"/>
        <v>63.970896879809708</v>
      </c>
      <c r="S25" s="38"/>
    </row>
    <row r="26" spans="1:22" s="3" customFormat="1" ht="15" customHeight="1">
      <c r="A26" s="79"/>
      <c r="B26" s="142">
        <f t="shared" si="4"/>
        <v>16</v>
      </c>
      <c r="C26" s="137" t="s">
        <v>82</v>
      </c>
      <c r="D26" s="137" t="s">
        <v>100</v>
      </c>
      <c r="E26" s="137" t="s">
        <v>27</v>
      </c>
      <c r="F26" s="137" t="s">
        <v>84</v>
      </c>
      <c r="G26" s="143">
        <v>2010</v>
      </c>
      <c r="H26" s="137" t="s">
        <v>85</v>
      </c>
      <c r="I26" s="143">
        <v>120</v>
      </c>
      <c r="J26" s="106">
        <v>12120</v>
      </c>
      <c r="K26" s="138">
        <v>190.48333333333332</v>
      </c>
      <c r="L26" s="144">
        <v>23.266666666666662</v>
      </c>
      <c r="M26" s="138">
        <v>506.25</v>
      </c>
      <c r="N26" s="130">
        <f t="shared" si="5"/>
        <v>0.89115009746588703</v>
      </c>
      <c r="O26" s="130">
        <f t="shared" si="6"/>
        <v>0.9676851851851852</v>
      </c>
      <c r="P26" s="130">
        <f t="shared" si="7"/>
        <v>0.2733948904411061</v>
      </c>
      <c r="Q26" s="172">
        <f t="shared" si="10"/>
        <v>0.26456018518518515</v>
      </c>
      <c r="R26" s="145">
        <f t="shared" si="9"/>
        <v>63.627613964476339</v>
      </c>
      <c r="S26" s="38"/>
    </row>
    <row r="27" spans="1:22" s="3" customFormat="1" ht="15" customHeight="1">
      <c r="A27" s="79"/>
      <c r="B27" s="142">
        <f t="shared" si="4"/>
        <v>17</v>
      </c>
      <c r="C27" s="137" t="s">
        <v>82</v>
      </c>
      <c r="D27" s="137" t="s">
        <v>101</v>
      </c>
      <c r="E27" s="137" t="s">
        <v>27</v>
      </c>
      <c r="F27" s="137" t="s">
        <v>84</v>
      </c>
      <c r="G27" s="143">
        <v>2011</v>
      </c>
      <c r="H27" s="137" t="s">
        <v>85</v>
      </c>
      <c r="I27" s="143">
        <v>120</v>
      </c>
      <c r="J27" s="106">
        <v>17280</v>
      </c>
      <c r="K27" s="138">
        <v>266.06666666666666</v>
      </c>
      <c r="L27" s="144">
        <v>15.449999999999992</v>
      </c>
      <c r="M27" s="138">
        <v>438.48333333333341</v>
      </c>
      <c r="N27" s="130">
        <f t="shared" si="5"/>
        <v>0.94511870226747974</v>
      </c>
      <c r="O27" s="130">
        <f t="shared" si="6"/>
        <v>0.97854166666666675</v>
      </c>
      <c r="P27" s="130">
        <f t="shared" si="7"/>
        <v>0.37764057436188581</v>
      </c>
      <c r="Q27" s="172">
        <f t="shared" si="10"/>
        <v>0.36953703703703705</v>
      </c>
      <c r="R27" s="145">
        <f t="shared" si="9"/>
        <v>64.946128789776992</v>
      </c>
      <c r="S27" s="38"/>
    </row>
    <row r="28" spans="1:22" s="3" customFormat="1" ht="15" customHeight="1">
      <c r="A28" s="79"/>
      <c r="B28" s="142">
        <f t="shared" si="4"/>
        <v>18</v>
      </c>
      <c r="C28" s="137" t="s">
        <v>82</v>
      </c>
      <c r="D28" s="137" t="s">
        <v>102</v>
      </c>
      <c r="E28" s="137" t="s">
        <v>27</v>
      </c>
      <c r="F28" s="137" t="s">
        <v>84</v>
      </c>
      <c r="G28" s="143">
        <v>2011</v>
      </c>
      <c r="H28" s="137" t="s">
        <v>85</v>
      </c>
      <c r="I28" s="143">
        <v>120</v>
      </c>
      <c r="J28" s="106">
        <v>14534</v>
      </c>
      <c r="K28" s="138">
        <v>225.26666666666668</v>
      </c>
      <c r="L28" s="144">
        <v>57.06666666666667</v>
      </c>
      <c r="M28" s="138">
        <v>437.66666666666663</v>
      </c>
      <c r="N28" s="130">
        <f t="shared" si="5"/>
        <v>0.79787485242030687</v>
      </c>
      <c r="O28" s="130">
        <f t="shared" si="6"/>
        <v>0.92074074074074064</v>
      </c>
      <c r="P28" s="130">
        <f t="shared" si="7"/>
        <v>0.33980289621882548</v>
      </c>
      <c r="Q28" s="172">
        <f t="shared" si="10"/>
        <v>0.31287037037037041</v>
      </c>
      <c r="R28" s="145">
        <f t="shared" si="9"/>
        <v>64.51908848771825</v>
      </c>
      <c r="S28" s="38"/>
    </row>
    <row r="29" spans="1:22" s="3" customFormat="1" ht="15" customHeight="1">
      <c r="A29" s="79"/>
      <c r="B29" s="142">
        <f t="shared" si="4"/>
        <v>19</v>
      </c>
      <c r="C29" s="137" t="s">
        <v>82</v>
      </c>
      <c r="D29" s="137" t="s">
        <v>103</v>
      </c>
      <c r="E29" s="137" t="s">
        <v>27</v>
      </c>
      <c r="F29" s="137" t="s">
        <v>84</v>
      </c>
      <c r="G29" s="143">
        <v>2011</v>
      </c>
      <c r="H29" s="137" t="s">
        <v>85</v>
      </c>
      <c r="I29" s="143">
        <v>120</v>
      </c>
      <c r="J29" s="106">
        <v>13560</v>
      </c>
      <c r="K29" s="138">
        <v>213.31666666666666</v>
      </c>
      <c r="L29" s="144">
        <v>50.442222222222213</v>
      </c>
      <c r="M29" s="138">
        <v>456.24111111111108</v>
      </c>
      <c r="N29" s="130">
        <f t="shared" si="5"/>
        <v>0.8087563136366126</v>
      </c>
      <c r="O29" s="130">
        <f t="shared" si="6"/>
        <v>0.92994135802469136</v>
      </c>
      <c r="P29" s="130">
        <f t="shared" si="7"/>
        <v>0.31859336676612421</v>
      </c>
      <c r="Q29" s="172">
        <f t="shared" si="10"/>
        <v>0.29627314814814815</v>
      </c>
      <c r="R29" s="145">
        <f t="shared" si="9"/>
        <v>63.567466208297525</v>
      </c>
      <c r="S29" s="38"/>
    </row>
    <row r="30" spans="1:22" s="3" customFormat="1" ht="15" customHeight="1">
      <c r="A30" s="79"/>
      <c r="B30" s="142">
        <f t="shared" si="4"/>
        <v>20</v>
      </c>
      <c r="C30" s="137" t="s">
        <v>82</v>
      </c>
      <c r="D30" s="137" t="s">
        <v>104</v>
      </c>
      <c r="E30" s="137" t="s">
        <v>27</v>
      </c>
      <c r="F30" s="137" t="s">
        <v>84</v>
      </c>
      <c r="G30" s="143">
        <v>2011</v>
      </c>
      <c r="H30" s="137" t="s">
        <v>85</v>
      </c>
      <c r="I30" s="143">
        <v>120</v>
      </c>
      <c r="J30" s="106">
        <v>14760</v>
      </c>
      <c r="K30" s="138">
        <v>232.36666666666665</v>
      </c>
      <c r="L30" s="144">
        <v>45.076666666666661</v>
      </c>
      <c r="M30" s="138">
        <v>442.55666666666673</v>
      </c>
      <c r="N30" s="130">
        <f t="shared" si="5"/>
        <v>0.83752838417454611</v>
      </c>
      <c r="O30" s="130">
        <f t="shared" si="6"/>
        <v>0.9373935185185186</v>
      </c>
      <c r="P30" s="130">
        <f t="shared" si="7"/>
        <v>0.34428601767114281</v>
      </c>
      <c r="Q30" s="172">
        <f t="shared" si="10"/>
        <v>0.32273148148148145</v>
      </c>
      <c r="R30" s="145">
        <f t="shared" si="9"/>
        <v>63.520298378998717</v>
      </c>
      <c r="S30" s="38"/>
    </row>
    <row r="31" spans="1:22" s="3" customFormat="1" ht="15" customHeight="1">
      <c r="A31" s="79"/>
      <c r="B31" s="142">
        <f t="shared" si="4"/>
        <v>21</v>
      </c>
      <c r="C31" s="137" t="s">
        <v>82</v>
      </c>
      <c r="D31" s="137" t="s">
        <v>105</v>
      </c>
      <c r="E31" s="137" t="s">
        <v>27</v>
      </c>
      <c r="F31" s="137" t="s">
        <v>84</v>
      </c>
      <c r="G31" s="143">
        <v>2012</v>
      </c>
      <c r="H31" s="137" t="s">
        <v>85</v>
      </c>
      <c r="I31" s="143">
        <v>120</v>
      </c>
      <c r="J31" s="106">
        <v>18000</v>
      </c>
      <c r="K31" s="138">
        <v>284.23333333333329</v>
      </c>
      <c r="L31" s="144">
        <v>22.616666666666671</v>
      </c>
      <c r="M31" s="138">
        <v>413.15</v>
      </c>
      <c r="N31" s="130">
        <f t="shared" si="5"/>
        <v>0.92629406333170383</v>
      </c>
      <c r="O31" s="130">
        <f t="shared" si="6"/>
        <v>0.96858796296296279</v>
      </c>
      <c r="P31" s="130">
        <f t="shared" si="7"/>
        <v>0.40757115885572259</v>
      </c>
      <c r="Q31" s="172">
        <f t="shared" si="10"/>
        <v>0.39476851851851846</v>
      </c>
      <c r="R31" s="145">
        <f t="shared" si="9"/>
        <v>63.328251436613122</v>
      </c>
      <c r="S31" s="38"/>
    </row>
    <row r="32" spans="1:22" s="3" customFormat="1" ht="15" customHeight="1">
      <c r="A32" s="79"/>
      <c r="B32" s="142">
        <f t="shared" si="4"/>
        <v>22</v>
      </c>
      <c r="C32" s="137" t="s">
        <v>82</v>
      </c>
      <c r="D32" s="137" t="s">
        <v>106</v>
      </c>
      <c r="E32" s="137" t="s">
        <v>27</v>
      </c>
      <c r="F32" s="137" t="s">
        <v>84</v>
      </c>
      <c r="G32" s="143">
        <v>2012</v>
      </c>
      <c r="H32" s="137" t="s">
        <v>85</v>
      </c>
      <c r="I32" s="143">
        <v>120</v>
      </c>
      <c r="J32" s="106">
        <v>15960</v>
      </c>
      <c r="K32" s="138">
        <v>249.26666666666665</v>
      </c>
      <c r="L32" s="144">
        <v>59.766666666666659</v>
      </c>
      <c r="M32" s="138">
        <v>410.96666666666664</v>
      </c>
      <c r="N32" s="130">
        <f t="shared" si="5"/>
        <v>0.80660122964081549</v>
      </c>
      <c r="O32" s="130">
        <f t="shared" si="6"/>
        <v>0.91699074074074072</v>
      </c>
      <c r="P32" s="130">
        <f t="shared" si="7"/>
        <v>0.37754329277528142</v>
      </c>
      <c r="Q32" s="172">
        <f t="shared" si="10"/>
        <v>0.34620370370370368</v>
      </c>
      <c r="R32" s="145">
        <f t="shared" si="9"/>
        <v>64.027814923776418</v>
      </c>
      <c r="S32" s="38"/>
    </row>
    <row r="33" spans="1:19" s="3" customFormat="1" ht="15" customHeight="1">
      <c r="A33" s="79"/>
      <c r="B33" s="142">
        <f t="shared" si="4"/>
        <v>23</v>
      </c>
      <c r="C33" s="137" t="s">
        <v>82</v>
      </c>
      <c r="D33" s="137" t="s">
        <v>107</v>
      </c>
      <c r="E33" s="137" t="s">
        <v>27</v>
      </c>
      <c r="F33" s="137" t="s">
        <v>84</v>
      </c>
      <c r="G33" s="143">
        <v>2012</v>
      </c>
      <c r="H33" s="137" t="s">
        <v>85</v>
      </c>
      <c r="I33" s="143">
        <v>120</v>
      </c>
      <c r="J33" s="106">
        <v>14036</v>
      </c>
      <c r="K33" s="138">
        <v>217.96666666666667</v>
      </c>
      <c r="L33" s="144">
        <v>104.85</v>
      </c>
      <c r="M33" s="138">
        <v>397.18333333333334</v>
      </c>
      <c r="N33" s="130">
        <f t="shared" si="5"/>
        <v>0.67520264339924618</v>
      </c>
      <c r="O33" s="130">
        <f t="shared" si="6"/>
        <v>0.854375</v>
      </c>
      <c r="P33" s="130">
        <f t="shared" si="7"/>
        <v>0.35433092199734484</v>
      </c>
      <c r="Q33" s="172">
        <f t="shared" si="10"/>
        <v>0.30273148148148149</v>
      </c>
      <c r="R33" s="145">
        <f t="shared" si="9"/>
        <v>64.39516745679768</v>
      </c>
      <c r="S33" s="38"/>
    </row>
    <row r="34" spans="1:19" s="3" customFormat="1" ht="15" customHeight="1">
      <c r="A34" s="79"/>
      <c r="B34" s="142">
        <f t="shared" si="4"/>
        <v>24</v>
      </c>
      <c r="C34" s="137" t="s">
        <v>82</v>
      </c>
      <c r="D34" s="137" t="s">
        <v>108</v>
      </c>
      <c r="E34" s="137" t="s">
        <v>27</v>
      </c>
      <c r="F34" s="137" t="s">
        <v>84</v>
      </c>
      <c r="G34" s="143">
        <v>2012</v>
      </c>
      <c r="H34" s="137" t="s">
        <v>85</v>
      </c>
      <c r="I34" s="143">
        <v>120</v>
      </c>
      <c r="J34" s="106">
        <v>17520</v>
      </c>
      <c r="K34" s="138">
        <v>271.95000000000005</v>
      </c>
      <c r="L34" s="144">
        <v>33.446666666666673</v>
      </c>
      <c r="M34" s="138">
        <v>414.60333333333324</v>
      </c>
      <c r="N34" s="130">
        <f t="shared" si="5"/>
        <v>0.89048123205885243</v>
      </c>
      <c r="O34" s="130">
        <f t="shared" si="6"/>
        <v>0.95354629629629628</v>
      </c>
      <c r="P34" s="130">
        <f t="shared" si="7"/>
        <v>0.39610906654496381</v>
      </c>
      <c r="Q34" s="172">
        <f t="shared" si="10"/>
        <v>0.37770833333333342</v>
      </c>
      <c r="R34" s="145">
        <f t="shared" si="9"/>
        <v>64.423607280750133</v>
      </c>
      <c r="S34" s="38"/>
    </row>
    <row r="35" spans="1:19" s="3" customFormat="1" ht="15" customHeight="1">
      <c r="A35" s="79"/>
      <c r="B35" s="142">
        <f t="shared" si="4"/>
        <v>25</v>
      </c>
      <c r="C35" s="137" t="s">
        <v>82</v>
      </c>
      <c r="D35" s="137" t="s">
        <v>109</v>
      </c>
      <c r="E35" s="137" t="s">
        <v>27</v>
      </c>
      <c r="F35" s="137" t="s">
        <v>84</v>
      </c>
      <c r="G35" s="143">
        <v>2012</v>
      </c>
      <c r="H35" s="137" t="s">
        <v>85</v>
      </c>
      <c r="I35" s="143">
        <v>120</v>
      </c>
      <c r="J35" s="106">
        <v>13942</v>
      </c>
      <c r="K35" s="138">
        <v>218.68333333333337</v>
      </c>
      <c r="L35" s="144">
        <v>94.25</v>
      </c>
      <c r="M35" s="138">
        <v>407.06666666666666</v>
      </c>
      <c r="N35" s="130">
        <f t="shared" si="5"/>
        <v>0.69881763953983811</v>
      </c>
      <c r="O35" s="130">
        <f t="shared" si="6"/>
        <v>0.86909722222222219</v>
      </c>
      <c r="P35" s="130">
        <f t="shared" si="7"/>
        <v>0.3494739645758424</v>
      </c>
      <c r="Q35" s="172">
        <f t="shared" si="10"/>
        <v>0.30372685185185189</v>
      </c>
      <c r="R35" s="145">
        <f t="shared" si="9"/>
        <v>63.754287020806331</v>
      </c>
      <c r="S35" s="38"/>
    </row>
    <row r="36" spans="1:19" s="3" customFormat="1" ht="15" customHeight="1">
      <c r="A36" s="79"/>
      <c r="B36" s="142">
        <f t="shared" si="4"/>
        <v>26</v>
      </c>
      <c r="C36" s="137" t="s">
        <v>82</v>
      </c>
      <c r="D36" s="137" t="s">
        <v>110</v>
      </c>
      <c r="E36" s="137" t="s">
        <v>27</v>
      </c>
      <c r="F36" s="137" t="s">
        <v>84</v>
      </c>
      <c r="G36" s="143">
        <v>2013</v>
      </c>
      <c r="H36" s="137" t="s">
        <v>85</v>
      </c>
      <c r="I36" s="143">
        <v>120</v>
      </c>
      <c r="J36" s="106">
        <v>18392</v>
      </c>
      <c r="K36" s="138">
        <v>285.53333333333336</v>
      </c>
      <c r="L36" s="144">
        <v>12.133333333333335</v>
      </c>
      <c r="M36" s="138">
        <v>422.33333333333337</v>
      </c>
      <c r="N36" s="130">
        <f t="shared" si="5"/>
        <v>0.95923852183650615</v>
      </c>
      <c r="O36" s="130">
        <f t="shared" si="6"/>
        <v>0.98314814814814833</v>
      </c>
      <c r="P36" s="130">
        <f t="shared" si="7"/>
        <v>0.40337163307590879</v>
      </c>
      <c r="Q36" s="172">
        <f t="shared" si="10"/>
        <v>0.39657407407407413</v>
      </c>
      <c r="R36" s="145">
        <f t="shared" si="9"/>
        <v>64.412794770021009</v>
      </c>
      <c r="S36" s="38"/>
    </row>
    <row r="37" spans="1:19" s="3" customFormat="1" ht="15" customHeight="1">
      <c r="A37" s="79"/>
      <c r="B37" s="142">
        <f t="shared" si="4"/>
        <v>27</v>
      </c>
      <c r="C37" s="137" t="s">
        <v>82</v>
      </c>
      <c r="D37" s="137" t="s">
        <v>111</v>
      </c>
      <c r="E37" s="137" t="s">
        <v>27</v>
      </c>
      <c r="F37" s="137" t="s">
        <v>84</v>
      </c>
      <c r="G37" s="137">
        <v>2013</v>
      </c>
      <c r="H37" s="137" t="s">
        <v>85</v>
      </c>
      <c r="I37" s="143">
        <v>120</v>
      </c>
      <c r="J37" s="106">
        <v>14160</v>
      </c>
      <c r="K37" s="138">
        <v>219.96000000000006</v>
      </c>
      <c r="L37" s="144">
        <v>114.95333333333335</v>
      </c>
      <c r="M37" s="138">
        <v>385.08666666666664</v>
      </c>
      <c r="N37" s="130">
        <f t="shared" si="5"/>
        <v>0.65676692477655918</v>
      </c>
      <c r="O37" s="130">
        <f t="shared" si="6"/>
        <v>0.8403425925925927</v>
      </c>
      <c r="P37" s="130">
        <f t="shared" si="7"/>
        <v>0.3635422061108235</v>
      </c>
      <c r="Q37" s="172">
        <f t="shared" si="10"/>
        <v>0.3055000000000001</v>
      </c>
      <c r="R37" s="145">
        <f t="shared" si="9"/>
        <v>64.375340971085635</v>
      </c>
      <c r="S37" s="38"/>
    </row>
    <row r="38" spans="1:19" s="3" customFormat="1" ht="15" customHeight="1">
      <c r="A38" s="79"/>
      <c r="B38" s="142">
        <f t="shared" si="4"/>
        <v>28</v>
      </c>
      <c r="C38" s="137" t="s">
        <v>82</v>
      </c>
      <c r="D38" s="137" t="s">
        <v>112</v>
      </c>
      <c r="E38" s="137" t="s">
        <v>27</v>
      </c>
      <c r="F38" s="137" t="s">
        <v>84</v>
      </c>
      <c r="G38" s="137">
        <v>2013</v>
      </c>
      <c r="H38" s="137" t="s">
        <v>85</v>
      </c>
      <c r="I38" s="143">
        <v>120</v>
      </c>
      <c r="J38" s="106">
        <v>17040</v>
      </c>
      <c r="K38" s="138">
        <v>266.73333333333335</v>
      </c>
      <c r="L38" s="144">
        <v>31.851111111111109</v>
      </c>
      <c r="M38" s="138">
        <v>421.41555555555556</v>
      </c>
      <c r="N38" s="130">
        <f t="shared" si="5"/>
        <v>0.89332628774290546</v>
      </c>
      <c r="O38" s="130">
        <f t="shared" si="6"/>
        <v>0.95576234567901242</v>
      </c>
      <c r="P38" s="130">
        <f t="shared" si="7"/>
        <v>0.38760991645864751</v>
      </c>
      <c r="Q38" s="172">
        <f t="shared" si="10"/>
        <v>0.37046296296296299</v>
      </c>
      <c r="R38" s="145">
        <f t="shared" si="9"/>
        <v>63.884028992751809</v>
      </c>
      <c r="S38" s="38"/>
    </row>
    <row r="39" spans="1:19" s="3" customFormat="1" ht="15" customHeight="1">
      <c r="A39" s="79"/>
      <c r="B39" s="142">
        <f t="shared" si="4"/>
        <v>29</v>
      </c>
      <c r="C39" s="137" t="s">
        <v>82</v>
      </c>
      <c r="D39" s="137" t="s">
        <v>113</v>
      </c>
      <c r="E39" s="137" t="s">
        <v>27</v>
      </c>
      <c r="F39" s="137" t="s">
        <v>84</v>
      </c>
      <c r="G39" s="137">
        <v>2013</v>
      </c>
      <c r="H39" s="137" t="s">
        <v>85</v>
      </c>
      <c r="I39" s="143">
        <v>120</v>
      </c>
      <c r="J39" s="106">
        <v>16560</v>
      </c>
      <c r="K39" s="138">
        <v>259.60000000000002</v>
      </c>
      <c r="L39" s="144">
        <v>27.833333333333329</v>
      </c>
      <c r="M39" s="138">
        <v>432.56666666666672</v>
      </c>
      <c r="N39" s="130">
        <f t="shared" si="5"/>
        <v>0.90316595152499135</v>
      </c>
      <c r="O39" s="130">
        <f t="shared" si="6"/>
        <v>0.96134259259259269</v>
      </c>
      <c r="P39" s="130">
        <f t="shared" si="7"/>
        <v>0.37505417770286537</v>
      </c>
      <c r="Q39" s="172">
        <f t="shared" si="10"/>
        <v>0.36055555555555557</v>
      </c>
      <c r="R39" s="145">
        <f t="shared" si="9"/>
        <v>63.79044684129429</v>
      </c>
      <c r="S39" s="38"/>
    </row>
    <row r="40" spans="1:19" s="3" customFormat="1" ht="15" customHeight="1">
      <c r="A40" s="79"/>
      <c r="B40" s="142">
        <f t="shared" si="4"/>
        <v>30</v>
      </c>
      <c r="C40" s="137" t="s">
        <v>82</v>
      </c>
      <c r="D40" s="137" t="s">
        <v>114</v>
      </c>
      <c r="E40" s="137" t="s">
        <v>27</v>
      </c>
      <c r="F40" s="137" t="s">
        <v>84</v>
      </c>
      <c r="G40" s="137">
        <v>2013</v>
      </c>
      <c r="H40" s="137" t="s">
        <v>85</v>
      </c>
      <c r="I40" s="143">
        <v>120</v>
      </c>
      <c r="J40" s="106">
        <v>15480</v>
      </c>
      <c r="K40" s="138">
        <v>247.63333333333335</v>
      </c>
      <c r="L40" s="144">
        <v>22.350000000000009</v>
      </c>
      <c r="M40" s="138">
        <v>450.01666666666665</v>
      </c>
      <c r="N40" s="130">
        <f t="shared" si="5"/>
        <v>0.91721711216741775</v>
      </c>
      <c r="O40" s="130">
        <f t="shared" si="6"/>
        <v>0.96895833333333325</v>
      </c>
      <c r="P40" s="130">
        <f t="shared" si="7"/>
        <v>0.35495353448481815</v>
      </c>
      <c r="Q40" s="172">
        <f t="shared" si="10"/>
        <v>0.34393518518518523</v>
      </c>
      <c r="R40" s="145">
        <f t="shared" si="9"/>
        <v>62.511778166644227</v>
      </c>
      <c r="S40" s="38"/>
    </row>
    <row r="41" spans="1:19" s="3" customFormat="1" ht="15" customHeight="1">
      <c r="A41" s="79"/>
      <c r="B41" s="142">
        <f t="shared" si="4"/>
        <v>31</v>
      </c>
      <c r="C41" s="137" t="s">
        <v>82</v>
      </c>
      <c r="D41" s="137" t="s">
        <v>115</v>
      </c>
      <c r="E41" s="137" t="s">
        <v>27</v>
      </c>
      <c r="F41" s="137" t="s">
        <v>84</v>
      </c>
      <c r="G41" s="137">
        <v>2013</v>
      </c>
      <c r="H41" s="137" t="s">
        <v>85</v>
      </c>
      <c r="I41" s="143">
        <v>120</v>
      </c>
      <c r="J41" s="106">
        <v>17254</v>
      </c>
      <c r="K41" s="138">
        <v>271.46666666666664</v>
      </c>
      <c r="L41" s="144">
        <v>29.35</v>
      </c>
      <c r="M41" s="138">
        <v>419.18333333333339</v>
      </c>
      <c r="N41" s="130">
        <f t="shared" si="5"/>
        <v>0.90243226771566287</v>
      </c>
      <c r="O41" s="130">
        <f t="shared" si="6"/>
        <v>0.95923611111111129</v>
      </c>
      <c r="P41" s="130">
        <f t="shared" si="7"/>
        <v>0.3930596780810347</v>
      </c>
      <c r="Q41" s="172">
        <f t="shared" si="10"/>
        <v>0.377037037037037</v>
      </c>
      <c r="R41" s="145">
        <f t="shared" si="9"/>
        <v>63.558447937131639</v>
      </c>
      <c r="S41" s="38"/>
    </row>
    <row r="42" spans="1:19" s="3" customFormat="1" ht="15" customHeight="1">
      <c r="A42" s="79"/>
      <c r="B42" s="142">
        <f t="shared" si="4"/>
        <v>32</v>
      </c>
      <c r="C42" s="137" t="s">
        <v>82</v>
      </c>
      <c r="D42" s="137" t="s">
        <v>116</v>
      </c>
      <c r="E42" s="137" t="s">
        <v>27</v>
      </c>
      <c r="F42" s="137" t="s">
        <v>84</v>
      </c>
      <c r="G42" s="137">
        <v>2014</v>
      </c>
      <c r="H42" s="137" t="s">
        <v>85</v>
      </c>
      <c r="I42" s="143">
        <v>120</v>
      </c>
      <c r="J42" s="106">
        <v>8160</v>
      </c>
      <c r="K42" s="138">
        <v>131.1</v>
      </c>
      <c r="L42" s="144">
        <v>394.41555555555556</v>
      </c>
      <c r="M42" s="138">
        <v>194.48444444444445</v>
      </c>
      <c r="N42" s="130">
        <f t="shared" si="5"/>
        <v>0.24946930421765715</v>
      </c>
      <c r="O42" s="130">
        <f t="shared" si="6"/>
        <v>0.45220061728395061</v>
      </c>
      <c r="P42" s="130">
        <f t="shared" si="7"/>
        <v>0.40266051476660775</v>
      </c>
      <c r="Q42" s="172">
        <f t="shared" si="10"/>
        <v>0.18208333333333332</v>
      </c>
      <c r="R42" s="145">
        <f t="shared" si="9"/>
        <v>62.242562929061791</v>
      </c>
      <c r="S42" s="38"/>
    </row>
    <row r="43" spans="1:19" s="3" customFormat="1" ht="15" customHeight="1">
      <c r="A43" s="79"/>
      <c r="B43" s="142">
        <f t="shared" si="4"/>
        <v>33</v>
      </c>
      <c r="C43" s="137" t="s">
        <v>82</v>
      </c>
      <c r="D43" s="137" t="s">
        <v>117</v>
      </c>
      <c r="E43" s="137" t="s">
        <v>27</v>
      </c>
      <c r="F43" s="137" t="s">
        <v>84</v>
      </c>
      <c r="G43" s="137">
        <v>2014</v>
      </c>
      <c r="H43" s="137" t="s">
        <v>85</v>
      </c>
      <c r="I43" s="143">
        <v>120</v>
      </c>
      <c r="J43" s="106">
        <v>17040</v>
      </c>
      <c r="K43" s="138">
        <v>267.58333333333337</v>
      </c>
      <c r="L43" s="144">
        <v>17.133333333333333</v>
      </c>
      <c r="M43" s="138">
        <v>435.2833333333333</v>
      </c>
      <c r="N43" s="130">
        <f t="shared" si="5"/>
        <v>0.93982321606275243</v>
      </c>
      <c r="O43" s="130">
        <f t="shared" si="6"/>
        <v>0.97620370370370368</v>
      </c>
      <c r="P43" s="130">
        <f t="shared" si="7"/>
        <v>0.38070283600493221</v>
      </c>
      <c r="Q43" s="172">
        <f t="shared" si="10"/>
        <v>0.37164351851851857</v>
      </c>
      <c r="R43" s="145">
        <f t="shared" si="9"/>
        <v>63.681096231703513</v>
      </c>
      <c r="S43" s="38"/>
    </row>
    <row r="44" spans="1:19" s="3" customFormat="1" ht="15" customHeight="1">
      <c r="A44" s="79"/>
      <c r="B44" s="142">
        <f t="shared" si="4"/>
        <v>34</v>
      </c>
      <c r="C44" s="137" t="s">
        <v>82</v>
      </c>
      <c r="D44" s="137" t="s">
        <v>118</v>
      </c>
      <c r="E44" s="137" t="s">
        <v>27</v>
      </c>
      <c r="F44" s="137" t="s">
        <v>84</v>
      </c>
      <c r="G44" s="137">
        <v>2014</v>
      </c>
      <c r="H44" s="137" t="s">
        <v>85</v>
      </c>
      <c r="I44" s="143">
        <v>120</v>
      </c>
      <c r="J44" s="106">
        <v>14760</v>
      </c>
      <c r="K44" s="138">
        <v>235.63333333333333</v>
      </c>
      <c r="L44" s="144">
        <v>63.933333333333344</v>
      </c>
      <c r="M44" s="138">
        <v>420.43333333333328</v>
      </c>
      <c r="N44" s="130">
        <f t="shared" si="5"/>
        <v>0.78658061644597754</v>
      </c>
      <c r="O44" s="130">
        <f t="shared" si="6"/>
        <v>0.91120370370370363</v>
      </c>
      <c r="P44" s="130">
        <f t="shared" si="7"/>
        <v>0.35916065440504014</v>
      </c>
      <c r="Q44" s="172">
        <f t="shared" ref="Q44:Q62" si="11">K44/SUM(K44:M44)</f>
        <v>0.32726851851851851</v>
      </c>
      <c r="R44" s="145">
        <f t="shared" si="9"/>
        <v>62.63969444051493</v>
      </c>
      <c r="S44" s="38"/>
    </row>
    <row r="45" spans="1:19" s="3" customFormat="1" ht="15" customHeight="1">
      <c r="A45" s="79"/>
      <c r="B45" s="142">
        <f t="shared" si="4"/>
        <v>35</v>
      </c>
      <c r="C45" s="137" t="s">
        <v>82</v>
      </c>
      <c r="D45" s="137" t="s">
        <v>536</v>
      </c>
      <c r="E45" s="137" t="s">
        <v>27</v>
      </c>
      <c r="F45" s="137" t="s">
        <v>84</v>
      </c>
      <c r="G45" s="137">
        <v>2023</v>
      </c>
      <c r="H45" s="137" t="s">
        <v>85</v>
      </c>
      <c r="I45" s="143">
        <v>120</v>
      </c>
      <c r="J45" s="106">
        <v>6120</v>
      </c>
      <c r="K45" s="138">
        <v>96.566666666666649</v>
      </c>
      <c r="L45" s="144">
        <v>24.033333333333331</v>
      </c>
      <c r="M45" s="138">
        <v>311.40000000000003</v>
      </c>
      <c r="N45" s="130">
        <f t="shared" si="5"/>
        <v>0.800718629076838</v>
      </c>
      <c r="O45" s="130">
        <f t="shared" si="6"/>
        <v>0.94436728395061731</v>
      </c>
      <c r="P45" s="130">
        <f t="shared" si="7"/>
        <v>0.23670234496282369</v>
      </c>
      <c r="Q45" s="172">
        <f t="shared" si="11"/>
        <v>0.2235339506172839</v>
      </c>
      <c r="R45" s="145">
        <f t="shared" si="9"/>
        <v>63.375906109768735</v>
      </c>
      <c r="S45" s="38"/>
    </row>
    <row r="46" spans="1:19" s="3" customFormat="1" ht="15" customHeight="1">
      <c r="A46" s="79"/>
      <c r="B46" s="142">
        <f t="shared" si="4"/>
        <v>36</v>
      </c>
      <c r="C46" s="137" t="s">
        <v>82</v>
      </c>
      <c r="D46" s="137" t="s">
        <v>537</v>
      </c>
      <c r="E46" s="137" t="s">
        <v>27</v>
      </c>
      <c r="F46" s="137" t="s">
        <v>84</v>
      </c>
      <c r="G46" s="137">
        <v>2023</v>
      </c>
      <c r="H46" s="137" t="s">
        <v>85</v>
      </c>
      <c r="I46" s="143">
        <v>120</v>
      </c>
      <c r="J46" s="106">
        <v>7744</v>
      </c>
      <c r="K46" s="138">
        <v>119.45000000000002</v>
      </c>
      <c r="L46" s="144">
        <v>18.100000000000005</v>
      </c>
      <c r="M46" s="138">
        <v>294.44999999999993</v>
      </c>
      <c r="N46" s="130">
        <f t="shared" si="5"/>
        <v>0.86841148673209745</v>
      </c>
      <c r="O46" s="130">
        <f t="shared" si="6"/>
        <v>0.95810185185185193</v>
      </c>
      <c r="P46" s="130">
        <f t="shared" si="7"/>
        <v>0.28859627929451565</v>
      </c>
      <c r="Q46" s="172">
        <f t="shared" si="11"/>
        <v>0.27650462962962968</v>
      </c>
      <c r="R46" s="145">
        <f t="shared" si="9"/>
        <v>64.83047300125574</v>
      </c>
      <c r="S46" s="38"/>
    </row>
    <row r="47" spans="1:19" s="3" customFormat="1" ht="15" customHeight="1">
      <c r="A47" s="79"/>
      <c r="B47" s="142">
        <f t="shared" si="4"/>
        <v>37</v>
      </c>
      <c r="C47" s="137" t="s">
        <v>119</v>
      </c>
      <c r="D47" s="137" t="s">
        <v>120</v>
      </c>
      <c r="E47" s="137" t="s">
        <v>27</v>
      </c>
      <c r="F47" s="137" t="s">
        <v>84</v>
      </c>
      <c r="G47" s="137">
        <v>2005</v>
      </c>
      <c r="H47" s="137" t="s">
        <v>85</v>
      </c>
      <c r="I47" s="143">
        <v>120</v>
      </c>
      <c r="J47" s="106">
        <v>15000</v>
      </c>
      <c r="K47" s="138">
        <v>237.36666666666665</v>
      </c>
      <c r="L47" s="144">
        <v>14.31666666666667</v>
      </c>
      <c r="M47" s="138">
        <v>468.31666666666666</v>
      </c>
      <c r="N47" s="130">
        <f t="shared" si="5"/>
        <v>0.943116349910602</v>
      </c>
      <c r="O47" s="130">
        <f t="shared" si="6"/>
        <v>0.9801157407407407</v>
      </c>
      <c r="P47" s="130">
        <f t="shared" si="7"/>
        <v>0.33636428048463662</v>
      </c>
      <c r="Q47" s="172">
        <f t="shared" si="11"/>
        <v>0.32967592592592587</v>
      </c>
      <c r="R47" s="145">
        <f t="shared" si="9"/>
        <v>63.19337171745542</v>
      </c>
      <c r="S47" s="38"/>
    </row>
    <row r="48" spans="1:19" s="3" customFormat="1" ht="15" customHeight="1">
      <c r="A48" s="79"/>
      <c r="B48" s="142">
        <f t="shared" si="4"/>
        <v>38</v>
      </c>
      <c r="C48" s="137" t="s">
        <v>119</v>
      </c>
      <c r="D48" s="137" t="s">
        <v>121</v>
      </c>
      <c r="E48" s="137" t="s">
        <v>27</v>
      </c>
      <c r="F48" s="137" t="s">
        <v>84</v>
      </c>
      <c r="G48" s="137">
        <v>2005</v>
      </c>
      <c r="H48" s="137" t="s">
        <v>85</v>
      </c>
      <c r="I48" s="143">
        <v>120</v>
      </c>
      <c r="J48" s="106">
        <v>0</v>
      </c>
      <c r="K48" s="138">
        <v>0</v>
      </c>
      <c r="L48" s="144">
        <v>720</v>
      </c>
      <c r="M48" s="138">
        <v>0</v>
      </c>
      <c r="N48" s="130">
        <f t="shared" si="5"/>
        <v>0</v>
      </c>
      <c r="O48" s="130">
        <f t="shared" si="6"/>
        <v>0</v>
      </c>
      <c r="P48" s="130" t="str">
        <f t="shared" si="7"/>
        <v/>
      </c>
      <c r="Q48" s="172">
        <f t="shared" si="11"/>
        <v>0</v>
      </c>
      <c r="R48" s="145" t="str">
        <f t="shared" si="9"/>
        <v/>
      </c>
      <c r="S48" s="38"/>
    </row>
    <row r="49" spans="1:19" s="3" customFormat="1" ht="15" customHeight="1">
      <c r="A49" s="79"/>
      <c r="B49" s="142">
        <f t="shared" si="4"/>
        <v>39</v>
      </c>
      <c r="C49" s="137" t="s">
        <v>119</v>
      </c>
      <c r="D49" s="137" t="s">
        <v>122</v>
      </c>
      <c r="E49" s="137" t="s">
        <v>27</v>
      </c>
      <c r="F49" s="137" t="s">
        <v>84</v>
      </c>
      <c r="G49" s="137">
        <v>2005</v>
      </c>
      <c r="H49" s="137" t="s">
        <v>85</v>
      </c>
      <c r="I49" s="143">
        <v>120</v>
      </c>
      <c r="J49" s="106">
        <v>13320</v>
      </c>
      <c r="K49" s="138">
        <v>209.35</v>
      </c>
      <c r="L49" s="144">
        <v>35.098888888888894</v>
      </c>
      <c r="M49" s="138">
        <v>475.55111111111103</v>
      </c>
      <c r="N49" s="130">
        <f t="shared" si="5"/>
        <v>0.85641624697732766</v>
      </c>
      <c r="O49" s="130">
        <f t="shared" si="6"/>
        <v>0.95125154320987659</v>
      </c>
      <c r="P49" s="130">
        <f t="shared" si="7"/>
        <v>0.30566456471412745</v>
      </c>
      <c r="Q49" s="172">
        <f t="shared" si="11"/>
        <v>0.29076388888888893</v>
      </c>
      <c r="R49" s="145">
        <f t="shared" si="9"/>
        <v>63.625507523286366</v>
      </c>
      <c r="S49" s="38"/>
    </row>
    <row r="50" spans="1:19" s="3" customFormat="1" ht="15" customHeight="1">
      <c r="A50" s="79"/>
      <c r="B50" s="142">
        <f t="shared" si="4"/>
        <v>40</v>
      </c>
      <c r="C50" s="137" t="s">
        <v>119</v>
      </c>
      <c r="D50" s="137" t="s">
        <v>123</v>
      </c>
      <c r="E50" s="137" t="s">
        <v>27</v>
      </c>
      <c r="F50" s="137" t="s">
        <v>84</v>
      </c>
      <c r="G50" s="137">
        <v>2005</v>
      </c>
      <c r="H50" s="137" t="s">
        <v>85</v>
      </c>
      <c r="I50" s="143">
        <v>120</v>
      </c>
      <c r="J50" s="106">
        <v>2400</v>
      </c>
      <c r="K50" s="138">
        <v>37.966666666666669</v>
      </c>
      <c r="L50" s="144">
        <v>74.64</v>
      </c>
      <c r="M50" s="138">
        <v>607.39333333333332</v>
      </c>
      <c r="N50" s="130">
        <f t="shared" si="5"/>
        <v>0.33716180214315317</v>
      </c>
      <c r="O50" s="130">
        <f t="shared" si="6"/>
        <v>0.89633333333333332</v>
      </c>
      <c r="P50" s="130">
        <f t="shared" si="7"/>
        <v>5.8830213627536057E-2</v>
      </c>
      <c r="Q50" s="172">
        <f t="shared" si="11"/>
        <v>5.2731481481481483E-2</v>
      </c>
      <c r="R50" s="145">
        <f t="shared" si="9"/>
        <v>63.21334503950834</v>
      </c>
      <c r="S50" s="38"/>
    </row>
    <row r="51" spans="1:19" s="3" customFormat="1" ht="15" customHeight="1">
      <c r="A51" s="79"/>
      <c r="B51" s="142">
        <f t="shared" si="4"/>
        <v>41</v>
      </c>
      <c r="C51" s="137" t="s">
        <v>119</v>
      </c>
      <c r="D51" s="137" t="s">
        <v>124</v>
      </c>
      <c r="E51" s="137" t="s">
        <v>27</v>
      </c>
      <c r="F51" s="137" t="s">
        <v>84</v>
      </c>
      <c r="G51" s="137">
        <v>2005</v>
      </c>
      <c r="H51" s="137" t="s">
        <v>85</v>
      </c>
      <c r="I51" s="143">
        <v>120</v>
      </c>
      <c r="J51" s="106">
        <v>11880</v>
      </c>
      <c r="K51" s="138">
        <v>186.67111111111109</v>
      </c>
      <c r="L51" s="144">
        <v>20.466666666666665</v>
      </c>
      <c r="M51" s="138">
        <v>512.86222222222227</v>
      </c>
      <c r="N51" s="130">
        <f t="shared" si="5"/>
        <v>0.90119297944470667</v>
      </c>
      <c r="O51" s="130">
        <f t="shared" si="6"/>
        <v>0.97157407407407403</v>
      </c>
      <c r="P51" s="130">
        <f t="shared" si="7"/>
        <v>0.26685091648400516</v>
      </c>
      <c r="Q51" s="172">
        <f t="shared" si="11"/>
        <v>0.2592654320987654</v>
      </c>
      <c r="R51" s="145">
        <f t="shared" si="9"/>
        <v>63.641341872812561</v>
      </c>
      <c r="S51" s="38"/>
    </row>
    <row r="52" spans="1:19" s="3" customFormat="1" ht="15" customHeight="1">
      <c r="A52" s="79"/>
      <c r="B52" s="142">
        <f t="shared" si="4"/>
        <v>42</v>
      </c>
      <c r="C52" s="137" t="s">
        <v>119</v>
      </c>
      <c r="D52" s="137" t="s">
        <v>125</v>
      </c>
      <c r="E52" s="137" t="s">
        <v>27</v>
      </c>
      <c r="F52" s="137" t="s">
        <v>84</v>
      </c>
      <c r="G52" s="137">
        <v>2005</v>
      </c>
      <c r="H52" s="137" t="s">
        <v>85</v>
      </c>
      <c r="I52" s="143">
        <v>120</v>
      </c>
      <c r="J52" s="106">
        <v>13920</v>
      </c>
      <c r="K52" s="138">
        <v>219.48333333333329</v>
      </c>
      <c r="L52" s="144">
        <v>41.083333333333336</v>
      </c>
      <c r="M52" s="138">
        <v>459.43333333333339</v>
      </c>
      <c r="N52" s="130">
        <f t="shared" si="5"/>
        <v>0.84233081744914928</v>
      </c>
      <c r="O52" s="130">
        <f t="shared" si="6"/>
        <v>0.94293981481481493</v>
      </c>
      <c r="P52" s="130">
        <f t="shared" si="7"/>
        <v>0.32328464465447393</v>
      </c>
      <c r="Q52" s="172">
        <f t="shared" si="11"/>
        <v>0.30483796296296289</v>
      </c>
      <c r="R52" s="145">
        <f t="shared" si="9"/>
        <v>63.421672108740232</v>
      </c>
      <c r="S52" s="38"/>
    </row>
    <row r="53" spans="1:19" s="3" customFormat="1" ht="15" customHeight="1">
      <c r="A53" s="79"/>
      <c r="B53" s="142">
        <f t="shared" si="4"/>
        <v>43</v>
      </c>
      <c r="C53" s="137" t="s">
        <v>119</v>
      </c>
      <c r="D53" s="137" t="s">
        <v>126</v>
      </c>
      <c r="E53" s="137" t="s">
        <v>27</v>
      </c>
      <c r="F53" s="137" t="s">
        <v>84</v>
      </c>
      <c r="G53" s="137">
        <v>2005</v>
      </c>
      <c r="H53" s="137" t="s">
        <v>85</v>
      </c>
      <c r="I53" s="143">
        <v>120</v>
      </c>
      <c r="J53" s="106">
        <v>14495</v>
      </c>
      <c r="K53" s="138">
        <v>225.6333333333333</v>
      </c>
      <c r="L53" s="144">
        <v>30.616666666666664</v>
      </c>
      <c r="M53" s="138">
        <v>463.75</v>
      </c>
      <c r="N53" s="130">
        <f t="shared" si="5"/>
        <v>0.88052032520325207</v>
      </c>
      <c r="O53" s="130">
        <f t="shared" si="6"/>
        <v>0.95747685185185183</v>
      </c>
      <c r="P53" s="130">
        <f t="shared" si="7"/>
        <v>0.32729734303604668</v>
      </c>
      <c r="Q53" s="172">
        <f t="shared" si="11"/>
        <v>0.31337962962962956</v>
      </c>
      <c r="R53" s="145">
        <f t="shared" si="9"/>
        <v>64.241394592997494</v>
      </c>
      <c r="S53" s="38"/>
    </row>
    <row r="54" spans="1:19" s="3" customFormat="1" ht="15" customHeight="1">
      <c r="A54" s="79"/>
      <c r="B54" s="142">
        <f t="shared" si="4"/>
        <v>44</v>
      </c>
      <c r="C54" s="137" t="s">
        <v>119</v>
      </c>
      <c r="D54" s="137" t="s">
        <v>127</v>
      </c>
      <c r="E54" s="137" t="s">
        <v>27</v>
      </c>
      <c r="F54" s="137" t="s">
        <v>84</v>
      </c>
      <c r="G54" s="137">
        <v>2007</v>
      </c>
      <c r="H54" s="137" t="s">
        <v>85</v>
      </c>
      <c r="I54" s="143">
        <v>120</v>
      </c>
      <c r="J54" s="106">
        <v>11040</v>
      </c>
      <c r="K54" s="138">
        <v>176.16666666666663</v>
      </c>
      <c r="L54" s="144">
        <v>69.693333333333328</v>
      </c>
      <c r="M54" s="138">
        <v>474.14</v>
      </c>
      <c r="N54" s="130">
        <f t="shared" si="5"/>
        <v>0.71653244393828464</v>
      </c>
      <c r="O54" s="130">
        <f t="shared" si="6"/>
        <v>0.90320370370370362</v>
      </c>
      <c r="P54" s="130">
        <f t="shared" si="7"/>
        <v>0.27089783281733743</v>
      </c>
      <c r="Q54" s="172">
        <f t="shared" si="11"/>
        <v>0.24467592592592588</v>
      </c>
      <c r="R54" s="145">
        <f t="shared" si="9"/>
        <v>62.667928098391691</v>
      </c>
      <c r="S54" s="38"/>
    </row>
    <row r="55" spans="1:19" s="3" customFormat="1" ht="15" customHeight="1">
      <c r="A55" s="79"/>
      <c r="B55" s="142">
        <f t="shared" si="4"/>
        <v>45</v>
      </c>
      <c r="C55" s="137" t="s">
        <v>119</v>
      </c>
      <c r="D55" s="137" t="s">
        <v>128</v>
      </c>
      <c r="E55" s="137" t="s">
        <v>27</v>
      </c>
      <c r="F55" s="137" t="s">
        <v>84</v>
      </c>
      <c r="G55" s="137">
        <v>2007</v>
      </c>
      <c r="H55" s="137" t="s">
        <v>85</v>
      </c>
      <c r="I55" s="143">
        <v>120</v>
      </c>
      <c r="J55" s="106">
        <v>4680</v>
      </c>
      <c r="K55" s="138">
        <v>74.883333333333326</v>
      </c>
      <c r="L55" s="144">
        <v>80.183333333333337</v>
      </c>
      <c r="M55" s="138">
        <v>564.93333333333339</v>
      </c>
      <c r="N55" s="130">
        <f t="shared" si="5"/>
        <v>0.48291057609630261</v>
      </c>
      <c r="O55" s="130">
        <f t="shared" si="6"/>
        <v>0.88863425925925932</v>
      </c>
      <c r="P55" s="130">
        <f t="shared" si="7"/>
        <v>0.11703873505431241</v>
      </c>
      <c r="Q55" s="172">
        <f t="shared" si="11"/>
        <v>0.10400462962962961</v>
      </c>
      <c r="R55" s="145">
        <f t="shared" si="9"/>
        <v>62.497217894502569</v>
      </c>
      <c r="S55" s="38"/>
    </row>
    <row r="56" spans="1:19" s="3" customFormat="1" ht="15" customHeight="1">
      <c r="A56" s="79"/>
      <c r="B56" s="142">
        <f t="shared" si="4"/>
        <v>46</v>
      </c>
      <c r="C56" s="137" t="s">
        <v>119</v>
      </c>
      <c r="D56" s="137" t="s">
        <v>129</v>
      </c>
      <c r="E56" s="137" t="s">
        <v>27</v>
      </c>
      <c r="F56" s="137" t="s">
        <v>84</v>
      </c>
      <c r="G56" s="137">
        <v>2007</v>
      </c>
      <c r="H56" s="137" t="s">
        <v>85</v>
      </c>
      <c r="I56" s="143">
        <v>120</v>
      </c>
      <c r="J56" s="106">
        <v>13794</v>
      </c>
      <c r="K56" s="138">
        <v>212.84999999999997</v>
      </c>
      <c r="L56" s="144">
        <v>32.20000000000001</v>
      </c>
      <c r="M56" s="138">
        <v>474.95</v>
      </c>
      <c r="N56" s="130">
        <f t="shared" si="5"/>
        <v>0.8685982452560701</v>
      </c>
      <c r="O56" s="130">
        <f t="shared" si="6"/>
        <v>0.95527777777777767</v>
      </c>
      <c r="P56" s="130">
        <f t="shared" si="7"/>
        <v>0.30946496074440244</v>
      </c>
      <c r="Q56" s="172">
        <f t="shared" si="11"/>
        <v>0.29562499999999997</v>
      </c>
      <c r="R56" s="145">
        <f t="shared" si="9"/>
        <v>64.806201550387613</v>
      </c>
      <c r="S56" s="38"/>
    </row>
    <row r="57" spans="1:19" s="3" customFormat="1" ht="15" customHeight="1">
      <c r="A57" s="79"/>
      <c r="B57" s="142">
        <f t="shared" si="4"/>
        <v>47</v>
      </c>
      <c r="C57" s="137" t="s">
        <v>119</v>
      </c>
      <c r="D57" s="137" t="s">
        <v>130</v>
      </c>
      <c r="E57" s="137" t="s">
        <v>27</v>
      </c>
      <c r="F57" s="137" t="s">
        <v>84</v>
      </c>
      <c r="G57" s="137">
        <v>2009</v>
      </c>
      <c r="H57" s="137" t="s">
        <v>85</v>
      </c>
      <c r="I57" s="143">
        <v>120</v>
      </c>
      <c r="J57" s="106">
        <v>4680</v>
      </c>
      <c r="K57" s="138">
        <v>74.84999999999998</v>
      </c>
      <c r="L57" s="144">
        <v>480.23333333333335</v>
      </c>
      <c r="M57" s="138">
        <v>164.91666666666669</v>
      </c>
      <c r="N57" s="130">
        <f t="shared" si="5"/>
        <v>0.13484461792523642</v>
      </c>
      <c r="O57" s="130">
        <f t="shared" si="6"/>
        <v>0.33300925925925923</v>
      </c>
      <c r="P57" s="130">
        <f t="shared" si="7"/>
        <v>0.31217850688169047</v>
      </c>
      <c r="Q57" s="172">
        <f t="shared" si="11"/>
        <v>0.10395833333333331</v>
      </c>
      <c r="R57" s="145">
        <f t="shared" si="9"/>
        <v>62.525050100200417</v>
      </c>
      <c r="S57" s="38"/>
    </row>
    <row r="58" spans="1:19" s="3" customFormat="1" ht="15" customHeight="1">
      <c r="A58" s="79"/>
      <c r="B58" s="142">
        <f t="shared" si="4"/>
        <v>48</v>
      </c>
      <c r="C58" s="137" t="s">
        <v>119</v>
      </c>
      <c r="D58" s="137" t="s">
        <v>131</v>
      </c>
      <c r="E58" s="137" t="s">
        <v>27</v>
      </c>
      <c r="F58" s="137" t="s">
        <v>84</v>
      </c>
      <c r="G58" s="137">
        <v>2009</v>
      </c>
      <c r="H58" s="137" t="s">
        <v>85</v>
      </c>
      <c r="I58" s="143">
        <v>120</v>
      </c>
      <c r="J58" s="106">
        <v>12437</v>
      </c>
      <c r="K58" s="138">
        <v>197.58333333333331</v>
      </c>
      <c r="L58" s="144">
        <v>42.983333333333334</v>
      </c>
      <c r="M58" s="138">
        <v>479.43333333333339</v>
      </c>
      <c r="N58" s="130">
        <f t="shared" si="5"/>
        <v>0.82132465013163358</v>
      </c>
      <c r="O58" s="130">
        <f t="shared" si="6"/>
        <v>0.94030092592592596</v>
      </c>
      <c r="P58" s="130">
        <f t="shared" si="7"/>
        <v>0.29184412003643434</v>
      </c>
      <c r="Q58" s="172">
        <f t="shared" si="11"/>
        <v>0.27442129629629625</v>
      </c>
      <c r="R58" s="145">
        <f t="shared" si="9"/>
        <v>62.945592576971748</v>
      </c>
      <c r="S58" s="38"/>
    </row>
    <row r="59" spans="1:19" s="3" customFormat="1" ht="15" customHeight="1">
      <c r="A59" s="79"/>
      <c r="B59" s="142">
        <f t="shared" si="4"/>
        <v>49</v>
      </c>
      <c r="C59" s="137" t="s">
        <v>119</v>
      </c>
      <c r="D59" s="137" t="s">
        <v>132</v>
      </c>
      <c r="E59" s="137" t="s">
        <v>27</v>
      </c>
      <c r="F59" s="137" t="s">
        <v>84</v>
      </c>
      <c r="G59" s="137">
        <v>2009</v>
      </c>
      <c r="H59" s="137" t="s">
        <v>85</v>
      </c>
      <c r="I59" s="143">
        <v>120</v>
      </c>
      <c r="J59" s="106">
        <v>13680</v>
      </c>
      <c r="K59" s="138">
        <v>213.4666666666667</v>
      </c>
      <c r="L59" s="144">
        <v>14.233333333333331</v>
      </c>
      <c r="M59" s="138">
        <v>492.3</v>
      </c>
      <c r="N59" s="130">
        <f t="shared" si="5"/>
        <v>0.9374908505343289</v>
      </c>
      <c r="O59" s="130">
        <f t="shared" si="6"/>
        <v>0.98023148148148143</v>
      </c>
      <c r="P59" s="130">
        <f t="shared" si="7"/>
        <v>0.302460681056062</v>
      </c>
      <c r="Q59" s="172">
        <f t="shared" si="11"/>
        <v>0.29648148148148151</v>
      </c>
      <c r="R59" s="145">
        <f t="shared" si="9"/>
        <v>64.084946908182374</v>
      </c>
      <c r="S59" s="38"/>
    </row>
    <row r="60" spans="1:19" s="3" customFormat="1" ht="15" customHeight="1">
      <c r="A60" s="79"/>
      <c r="B60" s="142">
        <f>+B58+1</f>
        <v>49</v>
      </c>
      <c r="C60" s="137" t="s">
        <v>119</v>
      </c>
      <c r="D60" s="137" t="s">
        <v>133</v>
      </c>
      <c r="E60" s="137" t="s">
        <v>27</v>
      </c>
      <c r="F60" s="137" t="s">
        <v>84</v>
      </c>
      <c r="G60" s="137">
        <v>2009</v>
      </c>
      <c r="H60" s="137" t="s">
        <v>85</v>
      </c>
      <c r="I60" s="143">
        <v>120</v>
      </c>
      <c r="J60" s="106">
        <v>15527</v>
      </c>
      <c r="K60" s="138">
        <v>243.75000000000006</v>
      </c>
      <c r="L60" s="144">
        <v>10.183333333333337</v>
      </c>
      <c r="M60" s="138">
        <v>466.06666666666672</v>
      </c>
      <c r="N60" s="130">
        <f t="shared" ref="N60" si="12">IFERROR(K60/(K60+L60),"")</f>
        <v>0.95989761092150172</v>
      </c>
      <c r="O60" s="130">
        <f t="shared" ref="O60" si="13">IFERROR((K60+M60)/(K60+L60+M60),"")</f>
        <v>0.98585648148148153</v>
      </c>
      <c r="P60" s="130">
        <f t="shared" ref="P60" si="14">IFERROR(K60/(K60+M60),"")</f>
        <v>0.34339853013688981</v>
      </c>
      <c r="Q60" s="172">
        <f t="shared" ref="Q60" si="15">K60/SUM(K60:M60)</f>
        <v>0.33854166666666669</v>
      </c>
      <c r="R60" s="145">
        <f t="shared" ref="R60" si="16">IFERROR(J60/K60,"")</f>
        <v>63.700512820512806</v>
      </c>
      <c r="S60" s="38"/>
    </row>
    <row r="61" spans="1:19" s="3" customFormat="1" ht="15" customHeight="1">
      <c r="A61" s="79"/>
      <c r="B61" s="142">
        <f>+B59+1</f>
        <v>50</v>
      </c>
      <c r="C61" s="137" t="s">
        <v>119</v>
      </c>
      <c r="D61" s="137" t="s">
        <v>134</v>
      </c>
      <c r="E61" s="137" t="s">
        <v>27</v>
      </c>
      <c r="F61" s="137" t="s">
        <v>84</v>
      </c>
      <c r="G61" s="137">
        <v>2009</v>
      </c>
      <c r="H61" s="137" t="s">
        <v>85</v>
      </c>
      <c r="I61" s="143">
        <v>120</v>
      </c>
      <c r="J61" s="106">
        <v>13320</v>
      </c>
      <c r="K61" s="138">
        <v>207.94</v>
      </c>
      <c r="L61" s="144">
        <v>75.696666666666687</v>
      </c>
      <c r="M61" s="138">
        <v>436.36333333333334</v>
      </c>
      <c r="N61" s="130">
        <f t="shared" si="5"/>
        <v>0.73312101162285082</v>
      </c>
      <c r="O61" s="130">
        <f t="shared" si="6"/>
        <v>0.89486574074074066</v>
      </c>
      <c r="P61" s="130">
        <f t="shared" si="7"/>
        <v>0.32273618533713416</v>
      </c>
      <c r="Q61" s="172">
        <f t="shared" si="11"/>
        <v>0.28880555555555554</v>
      </c>
      <c r="R61" s="145">
        <f t="shared" si="9"/>
        <v>64.056939501779354</v>
      </c>
      <c r="S61" s="38"/>
    </row>
    <row r="62" spans="1:19" s="3" customFormat="1" ht="15" customHeight="1">
      <c r="A62" s="79"/>
      <c r="B62" s="215" t="s">
        <v>135</v>
      </c>
      <c r="C62" s="216"/>
      <c r="D62" s="216"/>
      <c r="E62" s="217"/>
      <c r="F62" s="11">
        <f>+COUNTA(F11:F61)</f>
        <v>51</v>
      </c>
      <c r="G62" s="12"/>
      <c r="H62" s="4"/>
      <c r="I62" s="4"/>
      <c r="J62" s="159">
        <f>SUM(J11:J61)</f>
        <v>674017</v>
      </c>
      <c r="K62" s="159">
        <f>SUM(K11:K61)</f>
        <v>10584.054444444446</v>
      </c>
      <c r="L62" s="159">
        <f>SUM(L11:L61)</f>
        <v>3710.971111111111</v>
      </c>
      <c r="M62" s="159">
        <f>SUM(M11:M61)</f>
        <v>21848.981111111116</v>
      </c>
      <c r="N62" s="160">
        <f t="shared" si="5"/>
        <v>0.74040122581880274</v>
      </c>
      <c r="O62" s="160">
        <f t="shared" si="6"/>
        <v>0.89732817544731414</v>
      </c>
      <c r="P62" s="160">
        <f t="shared" si="7"/>
        <v>0.32633561007000678</v>
      </c>
      <c r="Q62" s="175">
        <f t="shared" si="11"/>
        <v>0.29283013756760534</v>
      </c>
      <c r="R62" s="161">
        <f t="shared" si="9"/>
        <v>63.682306580895421</v>
      </c>
      <c r="S62" s="38"/>
    </row>
    <row r="63" spans="1:19" s="3" customFormat="1" ht="15" customHeight="1">
      <c r="A63" s="79"/>
      <c r="B63" s="2"/>
      <c r="C63" s="2"/>
      <c r="D63" s="2"/>
      <c r="E63" s="2"/>
      <c r="F63" s="2"/>
      <c r="G63" s="2"/>
      <c r="H63" s="2"/>
      <c r="R63" s="69"/>
      <c r="S63" s="38"/>
    </row>
    <row r="64" spans="1:19" s="3" customFormat="1" ht="15" customHeight="1">
      <c r="A64" s="80" t="s">
        <v>136</v>
      </c>
      <c r="B64" s="81" t="s">
        <v>137</v>
      </c>
      <c r="F64" s="5"/>
      <c r="R64" s="69"/>
      <c r="S64" s="38"/>
    </row>
    <row r="65" spans="1:22" s="3" customFormat="1" ht="15" customHeight="1">
      <c r="A65" s="79"/>
      <c r="B65" s="1" t="s">
        <v>66</v>
      </c>
      <c r="C65" s="1" t="s">
        <v>67</v>
      </c>
      <c r="D65" s="1" t="s">
        <v>68</v>
      </c>
      <c r="E65" s="1" t="s">
        <v>69</v>
      </c>
      <c r="F65" s="1" t="s">
        <v>22</v>
      </c>
      <c r="G65" s="1" t="s">
        <v>70</v>
      </c>
      <c r="H65" s="1" t="s">
        <v>71</v>
      </c>
      <c r="I65" s="1" t="s">
        <v>72</v>
      </c>
      <c r="J65" s="162"/>
      <c r="K65" s="2"/>
      <c r="L65" s="2"/>
      <c r="M65" s="2"/>
      <c r="N65" s="2"/>
      <c r="O65" s="2"/>
      <c r="P65" s="2"/>
      <c r="Q65" s="2"/>
      <c r="R65" s="2"/>
    </row>
    <row r="66" spans="1:22" s="3" customFormat="1" ht="15" customHeight="1">
      <c r="A66" s="79"/>
      <c r="B66" s="142">
        <v>1</v>
      </c>
      <c r="C66" s="137" t="s">
        <v>82</v>
      </c>
      <c r="D66" s="137" t="s">
        <v>138</v>
      </c>
      <c r="E66" s="137" t="s">
        <v>139</v>
      </c>
      <c r="F66" s="137" t="s">
        <v>140</v>
      </c>
      <c r="G66" s="143">
        <v>1999</v>
      </c>
      <c r="H66" s="137" t="s">
        <v>85</v>
      </c>
      <c r="I66" s="146">
        <v>55</v>
      </c>
      <c r="J66" s="163"/>
      <c r="K66" s="164"/>
      <c r="L66" s="164"/>
      <c r="M66" s="164"/>
      <c r="N66" s="165"/>
      <c r="O66" s="165"/>
      <c r="P66" s="165"/>
      <c r="Q66" s="165"/>
      <c r="R66" s="166"/>
      <c r="V66" s="6"/>
    </row>
    <row r="67" spans="1:22" s="3" customFormat="1" ht="15" customHeight="1">
      <c r="A67" s="79"/>
      <c r="B67" s="142">
        <f t="shared" ref="B67:B130" si="17">+B66+1</f>
        <v>2</v>
      </c>
      <c r="C67" s="137" t="s">
        <v>82</v>
      </c>
      <c r="D67" s="137" t="s">
        <v>141</v>
      </c>
      <c r="E67" s="137" t="s">
        <v>142</v>
      </c>
      <c r="F67" s="137" t="s">
        <v>140</v>
      </c>
      <c r="G67" s="143">
        <v>2003</v>
      </c>
      <c r="H67" s="137" t="s">
        <v>85</v>
      </c>
      <c r="I67" s="146">
        <v>55</v>
      </c>
      <c r="J67" s="163"/>
      <c r="K67" s="164"/>
      <c r="L67" s="164"/>
      <c r="M67" s="164"/>
      <c r="N67" s="165"/>
      <c r="O67" s="165"/>
      <c r="P67" s="165"/>
      <c r="Q67" s="165"/>
      <c r="R67" s="166"/>
      <c r="V67" s="16"/>
    </row>
    <row r="68" spans="1:22" s="3" customFormat="1" ht="15" customHeight="1">
      <c r="A68" s="79"/>
      <c r="B68" s="142">
        <f t="shared" si="17"/>
        <v>3</v>
      </c>
      <c r="C68" s="137" t="s">
        <v>82</v>
      </c>
      <c r="D68" s="137" t="s">
        <v>143</v>
      </c>
      <c r="E68" s="137" t="s">
        <v>142</v>
      </c>
      <c r="F68" s="137" t="s">
        <v>140</v>
      </c>
      <c r="G68" s="143">
        <v>2003</v>
      </c>
      <c r="H68" s="137" t="s">
        <v>85</v>
      </c>
      <c r="I68" s="146">
        <v>55</v>
      </c>
      <c r="J68" s="163"/>
      <c r="K68" s="164"/>
      <c r="L68" s="164"/>
      <c r="M68" s="164"/>
      <c r="N68" s="165"/>
      <c r="O68" s="165"/>
      <c r="P68" s="165"/>
      <c r="Q68" s="165"/>
      <c r="R68" s="166"/>
    </row>
    <row r="69" spans="1:22" s="3" customFormat="1" ht="15" customHeight="1">
      <c r="A69" s="79"/>
      <c r="B69" s="142">
        <f t="shared" si="17"/>
        <v>4</v>
      </c>
      <c r="C69" s="137" t="s">
        <v>82</v>
      </c>
      <c r="D69" s="137" t="s">
        <v>144</v>
      </c>
      <c r="E69" s="137" t="s">
        <v>142</v>
      </c>
      <c r="F69" s="137" t="s">
        <v>140</v>
      </c>
      <c r="G69" s="143">
        <v>2003</v>
      </c>
      <c r="H69" s="137" t="s">
        <v>85</v>
      </c>
      <c r="I69" s="146">
        <v>55</v>
      </c>
      <c r="J69" s="163"/>
      <c r="K69" s="164"/>
      <c r="L69" s="164"/>
      <c r="M69" s="164"/>
      <c r="N69" s="165"/>
      <c r="O69" s="165"/>
      <c r="P69" s="165"/>
      <c r="Q69" s="165"/>
      <c r="R69" s="166"/>
    </row>
    <row r="70" spans="1:22" s="3" customFormat="1" ht="15" customHeight="1">
      <c r="A70" s="79"/>
      <c r="B70" s="142">
        <f t="shared" si="17"/>
        <v>5</v>
      </c>
      <c r="C70" s="137" t="s">
        <v>82</v>
      </c>
      <c r="D70" s="137" t="s">
        <v>145</v>
      </c>
      <c r="E70" s="137" t="s">
        <v>142</v>
      </c>
      <c r="F70" s="137" t="s">
        <v>140</v>
      </c>
      <c r="G70" s="143">
        <v>2003</v>
      </c>
      <c r="H70" s="137" t="s">
        <v>85</v>
      </c>
      <c r="I70" s="146">
        <v>55</v>
      </c>
      <c r="J70" s="163"/>
      <c r="K70" s="164"/>
      <c r="L70" s="164"/>
      <c r="M70" s="164"/>
      <c r="N70" s="165"/>
      <c r="O70" s="165"/>
      <c r="P70" s="165"/>
      <c r="Q70" s="165"/>
      <c r="R70" s="166"/>
    </row>
    <row r="71" spans="1:22" s="3" customFormat="1" ht="15" customHeight="1">
      <c r="A71" s="79"/>
      <c r="B71" s="142">
        <f t="shared" si="17"/>
        <v>6</v>
      </c>
      <c r="C71" s="137" t="s">
        <v>82</v>
      </c>
      <c r="D71" s="137" t="s">
        <v>146</v>
      </c>
      <c r="E71" s="137" t="s">
        <v>147</v>
      </c>
      <c r="F71" s="137" t="s">
        <v>140</v>
      </c>
      <c r="G71" s="143">
        <v>2009</v>
      </c>
      <c r="H71" s="137" t="s">
        <v>85</v>
      </c>
      <c r="I71" s="146">
        <v>55</v>
      </c>
      <c r="J71" s="163"/>
      <c r="K71" s="164"/>
      <c r="L71" s="164"/>
      <c r="M71" s="164"/>
      <c r="N71" s="165"/>
      <c r="O71" s="165"/>
      <c r="P71" s="165"/>
      <c r="Q71" s="165"/>
      <c r="R71" s="166"/>
    </row>
    <row r="72" spans="1:22" s="3" customFormat="1" ht="15" customHeight="1">
      <c r="A72" s="79"/>
      <c r="B72" s="142">
        <f t="shared" si="17"/>
        <v>7</v>
      </c>
      <c r="C72" s="137" t="s">
        <v>82</v>
      </c>
      <c r="D72" s="137" t="s">
        <v>148</v>
      </c>
      <c r="E72" s="137" t="s">
        <v>147</v>
      </c>
      <c r="F72" s="137" t="s">
        <v>140</v>
      </c>
      <c r="G72" s="143">
        <v>2009</v>
      </c>
      <c r="H72" s="137" t="s">
        <v>85</v>
      </c>
      <c r="I72" s="146">
        <v>55</v>
      </c>
      <c r="J72" s="163"/>
      <c r="K72" s="164"/>
      <c r="L72" s="164"/>
      <c r="M72" s="164"/>
      <c r="N72" s="165"/>
      <c r="O72" s="165"/>
      <c r="P72" s="165"/>
      <c r="Q72" s="165"/>
      <c r="R72" s="166"/>
      <c r="S72" s="38"/>
    </row>
    <row r="73" spans="1:22" s="3" customFormat="1" ht="15" customHeight="1">
      <c r="A73" s="79"/>
      <c r="B73" s="142">
        <f t="shared" si="17"/>
        <v>8</v>
      </c>
      <c r="C73" s="137" t="s">
        <v>82</v>
      </c>
      <c r="D73" s="137" t="s">
        <v>149</v>
      </c>
      <c r="E73" s="137" t="s">
        <v>150</v>
      </c>
      <c r="F73" s="137" t="s">
        <v>140</v>
      </c>
      <c r="G73" s="143">
        <v>2010</v>
      </c>
      <c r="H73" s="137" t="s">
        <v>85</v>
      </c>
      <c r="I73" s="146">
        <v>55</v>
      </c>
      <c r="J73" s="163"/>
      <c r="K73" s="164"/>
      <c r="L73" s="164"/>
      <c r="M73" s="164"/>
      <c r="N73" s="165"/>
      <c r="O73" s="165"/>
      <c r="P73" s="165"/>
      <c r="Q73" s="165"/>
      <c r="R73" s="166"/>
      <c r="S73" s="38"/>
    </row>
    <row r="74" spans="1:22" s="3" customFormat="1" ht="15" customHeight="1">
      <c r="A74" s="79"/>
      <c r="B74" s="142">
        <f t="shared" si="17"/>
        <v>9</v>
      </c>
      <c r="C74" s="137" t="s">
        <v>82</v>
      </c>
      <c r="D74" s="137" t="s">
        <v>151</v>
      </c>
      <c r="E74" s="137" t="s">
        <v>150</v>
      </c>
      <c r="F74" s="137" t="s">
        <v>140</v>
      </c>
      <c r="G74" s="143">
        <v>2010</v>
      </c>
      <c r="H74" s="137" t="s">
        <v>85</v>
      </c>
      <c r="I74" s="146">
        <v>55</v>
      </c>
      <c r="J74" s="163"/>
      <c r="K74" s="164"/>
      <c r="L74" s="164"/>
      <c r="M74" s="164"/>
      <c r="N74" s="165"/>
      <c r="O74" s="165"/>
      <c r="P74" s="165"/>
      <c r="Q74" s="165"/>
      <c r="R74" s="166"/>
    </row>
    <row r="75" spans="1:22" s="3" customFormat="1" ht="15" customHeight="1">
      <c r="A75" s="79"/>
      <c r="B75" s="142">
        <f t="shared" si="17"/>
        <v>10</v>
      </c>
      <c r="C75" s="137" t="s">
        <v>82</v>
      </c>
      <c r="D75" s="137" t="s">
        <v>152</v>
      </c>
      <c r="E75" s="137" t="s">
        <v>150</v>
      </c>
      <c r="F75" s="137" t="s">
        <v>140</v>
      </c>
      <c r="G75" s="143">
        <v>2010</v>
      </c>
      <c r="H75" s="137" t="s">
        <v>85</v>
      </c>
      <c r="I75" s="146">
        <v>55</v>
      </c>
      <c r="J75" s="163"/>
      <c r="K75" s="164"/>
      <c r="L75" s="164"/>
      <c r="M75" s="164"/>
      <c r="N75" s="165"/>
      <c r="O75" s="165"/>
      <c r="P75" s="165"/>
      <c r="Q75" s="165"/>
      <c r="R75" s="166"/>
    </row>
    <row r="76" spans="1:22" s="3" customFormat="1" ht="15" customHeight="1">
      <c r="A76" s="79"/>
      <c r="B76" s="142">
        <f t="shared" si="17"/>
        <v>11</v>
      </c>
      <c r="C76" s="137" t="s">
        <v>82</v>
      </c>
      <c r="D76" s="137" t="s">
        <v>153</v>
      </c>
      <c r="E76" s="137" t="s">
        <v>150</v>
      </c>
      <c r="F76" s="137" t="s">
        <v>140</v>
      </c>
      <c r="G76" s="143">
        <v>2010</v>
      </c>
      <c r="H76" s="137" t="s">
        <v>85</v>
      </c>
      <c r="I76" s="146">
        <v>55</v>
      </c>
      <c r="J76" s="163"/>
      <c r="K76" s="164"/>
      <c r="L76" s="164"/>
      <c r="M76" s="164"/>
      <c r="N76" s="165"/>
      <c r="O76" s="165"/>
      <c r="P76" s="165"/>
      <c r="Q76" s="165"/>
      <c r="R76" s="166"/>
    </row>
    <row r="77" spans="1:22" s="3" customFormat="1" ht="15" customHeight="1">
      <c r="A77" s="79"/>
      <c r="B77" s="142">
        <f t="shared" si="17"/>
        <v>12</v>
      </c>
      <c r="C77" s="137" t="s">
        <v>82</v>
      </c>
      <c r="D77" s="137" t="s">
        <v>154</v>
      </c>
      <c r="E77" s="137" t="s">
        <v>150</v>
      </c>
      <c r="F77" s="137" t="s">
        <v>140</v>
      </c>
      <c r="G77" s="143">
        <v>2010</v>
      </c>
      <c r="H77" s="137" t="s">
        <v>85</v>
      </c>
      <c r="I77" s="146">
        <v>55</v>
      </c>
      <c r="J77" s="163"/>
      <c r="K77" s="164"/>
      <c r="L77" s="164"/>
      <c r="M77" s="164"/>
      <c r="N77" s="165"/>
      <c r="O77" s="165"/>
      <c r="P77" s="165"/>
      <c r="Q77" s="165"/>
      <c r="R77" s="166"/>
    </row>
    <row r="78" spans="1:22" s="3" customFormat="1" ht="15" customHeight="1">
      <c r="A78" s="79"/>
      <c r="B78" s="142">
        <f t="shared" si="17"/>
        <v>13</v>
      </c>
      <c r="C78" s="137" t="s">
        <v>82</v>
      </c>
      <c r="D78" s="137" t="s">
        <v>155</v>
      </c>
      <c r="E78" s="137" t="s">
        <v>150</v>
      </c>
      <c r="F78" s="137" t="s">
        <v>140</v>
      </c>
      <c r="G78" s="143">
        <v>2010</v>
      </c>
      <c r="H78" s="137" t="s">
        <v>85</v>
      </c>
      <c r="I78" s="146">
        <v>55</v>
      </c>
      <c r="J78" s="163"/>
      <c r="K78" s="164"/>
      <c r="L78" s="164"/>
      <c r="M78" s="164"/>
      <c r="N78" s="165"/>
      <c r="O78" s="165"/>
      <c r="P78" s="165"/>
      <c r="Q78" s="165"/>
      <c r="R78" s="166"/>
    </row>
    <row r="79" spans="1:22" s="3" customFormat="1" ht="15" customHeight="1">
      <c r="A79" s="79"/>
      <c r="B79" s="142">
        <f t="shared" si="17"/>
        <v>14</v>
      </c>
      <c r="C79" s="137" t="s">
        <v>82</v>
      </c>
      <c r="D79" s="137" t="s">
        <v>156</v>
      </c>
      <c r="E79" s="137" t="s">
        <v>150</v>
      </c>
      <c r="F79" s="137" t="s">
        <v>140</v>
      </c>
      <c r="G79" s="143">
        <v>2010</v>
      </c>
      <c r="H79" s="137" t="s">
        <v>85</v>
      </c>
      <c r="I79" s="146">
        <v>55</v>
      </c>
      <c r="J79" s="163"/>
      <c r="K79" s="164"/>
      <c r="L79" s="164"/>
      <c r="M79" s="164"/>
      <c r="N79" s="165"/>
      <c r="O79" s="165"/>
      <c r="P79" s="165"/>
      <c r="Q79" s="165"/>
      <c r="R79" s="166"/>
    </row>
    <row r="80" spans="1:22" s="3" customFormat="1" ht="15" customHeight="1">
      <c r="A80" s="79"/>
      <c r="B80" s="142">
        <f t="shared" si="17"/>
        <v>15</v>
      </c>
      <c r="C80" s="137" t="s">
        <v>82</v>
      </c>
      <c r="D80" s="137" t="s">
        <v>157</v>
      </c>
      <c r="E80" s="137" t="s">
        <v>150</v>
      </c>
      <c r="F80" s="137" t="s">
        <v>140</v>
      </c>
      <c r="G80" s="143">
        <v>2010</v>
      </c>
      <c r="H80" s="137" t="s">
        <v>85</v>
      </c>
      <c r="I80" s="146">
        <v>55</v>
      </c>
      <c r="J80" s="163"/>
      <c r="K80" s="164"/>
      <c r="L80" s="164"/>
      <c r="M80" s="164"/>
      <c r="N80" s="165"/>
      <c r="O80" s="165"/>
      <c r="P80" s="165"/>
      <c r="Q80" s="165"/>
      <c r="R80" s="166"/>
    </row>
    <row r="81" spans="1:18" s="3" customFormat="1" ht="15" customHeight="1">
      <c r="A81" s="79"/>
      <c r="B81" s="142">
        <f t="shared" si="17"/>
        <v>16</v>
      </c>
      <c r="C81" s="137" t="s">
        <v>82</v>
      </c>
      <c r="D81" s="137" t="s">
        <v>158</v>
      </c>
      <c r="E81" s="137" t="s">
        <v>150</v>
      </c>
      <c r="F81" s="137" t="s">
        <v>140</v>
      </c>
      <c r="G81" s="143">
        <v>2010</v>
      </c>
      <c r="H81" s="137" t="s">
        <v>85</v>
      </c>
      <c r="I81" s="146">
        <v>55</v>
      </c>
      <c r="J81" s="163"/>
      <c r="K81" s="164"/>
      <c r="L81" s="164"/>
      <c r="M81" s="164"/>
      <c r="N81" s="165"/>
      <c r="O81" s="165"/>
      <c r="P81" s="165"/>
      <c r="Q81" s="165"/>
      <c r="R81" s="166"/>
    </row>
    <row r="82" spans="1:18" s="3" customFormat="1" ht="15" customHeight="1">
      <c r="A82" s="79"/>
      <c r="B82" s="142">
        <f t="shared" si="17"/>
        <v>17</v>
      </c>
      <c r="C82" s="137" t="s">
        <v>82</v>
      </c>
      <c r="D82" s="137" t="s">
        <v>159</v>
      </c>
      <c r="E82" s="137" t="s">
        <v>150</v>
      </c>
      <c r="F82" s="137" t="s">
        <v>140</v>
      </c>
      <c r="G82" s="143">
        <v>2011</v>
      </c>
      <c r="H82" s="137" t="s">
        <v>85</v>
      </c>
      <c r="I82" s="146">
        <v>55</v>
      </c>
      <c r="J82" s="163"/>
      <c r="K82" s="164"/>
      <c r="L82" s="164"/>
      <c r="M82" s="164"/>
      <c r="N82" s="165"/>
      <c r="O82" s="165"/>
      <c r="P82" s="165"/>
      <c r="Q82" s="165"/>
      <c r="R82" s="166"/>
    </row>
    <row r="83" spans="1:18" s="3" customFormat="1" ht="15" customHeight="1">
      <c r="A83" s="79"/>
      <c r="B83" s="142">
        <f t="shared" si="17"/>
        <v>18</v>
      </c>
      <c r="C83" s="137" t="s">
        <v>82</v>
      </c>
      <c r="D83" s="137" t="s">
        <v>160</v>
      </c>
      <c r="E83" s="137" t="s">
        <v>150</v>
      </c>
      <c r="F83" s="137" t="s">
        <v>140</v>
      </c>
      <c r="G83" s="143">
        <v>2011</v>
      </c>
      <c r="H83" s="137" t="s">
        <v>85</v>
      </c>
      <c r="I83" s="146">
        <v>55</v>
      </c>
      <c r="J83" s="163"/>
      <c r="K83" s="164"/>
      <c r="L83" s="164"/>
      <c r="M83" s="164"/>
      <c r="N83" s="165"/>
      <c r="O83" s="165"/>
      <c r="P83" s="165"/>
      <c r="Q83" s="165"/>
      <c r="R83" s="166"/>
    </row>
    <row r="84" spans="1:18" s="3" customFormat="1" ht="15" customHeight="1">
      <c r="A84" s="79"/>
      <c r="B84" s="142">
        <f t="shared" si="17"/>
        <v>19</v>
      </c>
      <c r="C84" s="137" t="s">
        <v>82</v>
      </c>
      <c r="D84" s="137" t="s">
        <v>161</v>
      </c>
      <c r="E84" s="137" t="s">
        <v>150</v>
      </c>
      <c r="F84" s="137" t="s">
        <v>140</v>
      </c>
      <c r="G84" s="143">
        <v>2011</v>
      </c>
      <c r="H84" s="137" t="s">
        <v>85</v>
      </c>
      <c r="I84" s="146">
        <v>55</v>
      </c>
      <c r="J84" s="163"/>
      <c r="K84" s="164"/>
      <c r="L84" s="164"/>
      <c r="M84" s="164"/>
      <c r="N84" s="165"/>
      <c r="O84" s="165"/>
      <c r="P84" s="165"/>
      <c r="Q84" s="165"/>
      <c r="R84" s="166"/>
    </row>
    <row r="85" spans="1:18" s="3" customFormat="1" ht="15" customHeight="1">
      <c r="A85" s="79"/>
      <c r="B85" s="142">
        <f t="shared" si="17"/>
        <v>20</v>
      </c>
      <c r="C85" s="137" t="s">
        <v>82</v>
      </c>
      <c r="D85" s="137" t="s">
        <v>162</v>
      </c>
      <c r="E85" s="137" t="s">
        <v>150</v>
      </c>
      <c r="F85" s="137" t="s">
        <v>140</v>
      </c>
      <c r="G85" s="143">
        <v>2011</v>
      </c>
      <c r="H85" s="137" t="s">
        <v>85</v>
      </c>
      <c r="I85" s="146">
        <v>55</v>
      </c>
      <c r="J85" s="163"/>
      <c r="K85" s="164"/>
      <c r="L85" s="164"/>
      <c r="M85" s="164"/>
      <c r="N85" s="165"/>
      <c r="O85" s="165"/>
      <c r="P85" s="165"/>
      <c r="Q85" s="165"/>
      <c r="R85" s="166"/>
    </row>
    <row r="86" spans="1:18" s="3" customFormat="1" ht="15" customHeight="1">
      <c r="A86" s="79"/>
      <c r="B86" s="142">
        <f t="shared" si="17"/>
        <v>21</v>
      </c>
      <c r="C86" s="137" t="s">
        <v>82</v>
      </c>
      <c r="D86" s="137" t="s">
        <v>163</v>
      </c>
      <c r="E86" s="137" t="s">
        <v>150</v>
      </c>
      <c r="F86" s="137" t="s">
        <v>140</v>
      </c>
      <c r="G86" s="143">
        <v>2012</v>
      </c>
      <c r="H86" s="137" t="s">
        <v>85</v>
      </c>
      <c r="I86" s="146">
        <v>55</v>
      </c>
      <c r="J86" s="163"/>
      <c r="K86" s="164"/>
      <c r="L86" s="164"/>
      <c r="M86" s="164"/>
      <c r="N86" s="165"/>
      <c r="O86" s="165"/>
      <c r="P86" s="165"/>
      <c r="Q86" s="165"/>
      <c r="R86" s="166"/>
    </row>
    <row r="87" spans="1:18" s="3" customFormat="1" ht="15" customHeight="1">
      <c r="A87" s="79"/>
      <c r="B87" s="142">
        <f t="shared" si="17"/>
        <v>22</v>
      </c>
      <c r="C87" s="137" t="s">
        <v>82</v>
      </c>
      <c r="D87" s="137" t="s">
        <v>164</v>
      </c>
      <c r="E87" s="137" t="s">
        <v>150</v>
      </c>
      <c r="F87" s="137" t="s">
        <v>140</v>
      </c>
      <c r="G87" s="143">
        <v>2012</v>
      </c>
      <c r="H87" s="137" t="s">
        <v>85</v>
      </c>
      <c r="I87" s="146">
        <v>55</v>
      </c>
      <c r="J87" s="163"/>
      <c r="K87" s="164"/>
      <c r="L87" s="164"/>
      <c r="M87" s="164"/>
      <c r="N87" s="165"/>
      <c r="O87" s="165"/>
      <c r="P87" s="165"/>
      <c r="Q87" s="165"/>
      <c r="R87" s="166"/>
    </row>
    <row r="88" spans="1:18" s="3" customFormat="1" ht="15" customHeight="1">
      <c r="A88" s="79"/>
      <c r="B88" s="142">
        <f t="shared" si="17"/>
        <v>23</v>
      </c>
      <c r="C88" s="137" t="s">
        <v>82</v>
      </c>
      <c r="D88" s="137" t="s">
        <v>165</v>
      </c>
      <c r="E88" s="137" t="s">
        <v>150</v>
      </c>
      <c r="F88" s="137" t="s">
        <v>140</v>
      </c>
      <c r="G88" s="143">
        <v>2012</v>
      </c>
      <c r="H88" s="137" t="s">
        <v>85</v>
      </c>
      <c r="I88" s="146">
        <v>55</v>
      </c>
      <c r="J88" s="163"/>
      <c r="K88" s="164"/>
      <c r="L88" s="164"/>
      <c r="M88" s="164"/>
      <c r="N88" s="165"/>
      <c r="O88" s="165"/>
      <c r="P88" s="165"/>
      <c r="Q88" s="165"/>
      <c r="R88" s="166"/>
    </row>
    <row r="89" spans="1:18" s="3" customFormat="1" ht="15" customHeight="1">
      <c r="A89" s="79"/>
      <c r="B89" s="142">
        <f t="shared" si="17"/>
        <v>24</v>
      </c>
      <c r="C89" s="137" t="s">
        <v>82</v>
      </c>
      <c r="D89" s="137" t="s">
        <v>166</v>
      </c>
      <c r="E89" s="137" t="s">
        <v>150</v>
      </c>
      <c r="F89" s="137" t="s">
        <v>140</v>
      </c>
      <c r="G89" s="143">
        <v>2013</v>
      </c>
      <c r="H89" s="137" t="s">
        <v>85</v>
      </c>
      <c r="I89" s="146">
        <v>55</v>
      </c>
      <c r="J89" s="163"/>
      <c r="K89" s="164"/>
      <c r="L89" s="164"/>
      <c r="M89" s="164"/>
      <c r="N89" s="165"/>
      <c r="O89" s="165"/>
      <c r="P89" s="165"/>
      <c r="Q89" s="165"/>
      <c r="R89" s="166"/>
    </row>
    <row r="90" spans="1:18" s="3" customFormat="1" ht="15" customHeight="1">
      <c r="A90" s="79"/>
      <c r="B90" s="142">
        <f t="shared" si="17"/>
        <v>25</v>
      </c>
      <c r="C90" s="137" t="s">
        <v>82</v>
      </c>
      <c r="D90" s="137" t="s">
        <v>167</v>
      </c>
      <c r="E90" s="137" t="s">
        <v>150</v>
      </c>
      <c r="F90" s="137" t="s">
        <v>140</v>
      </c>
      <c r="G90" s="143">
        <v>2013</v>
      </c>
      <c r="H90" s="137" t="s">
        <v>85</v>
      </c>
      <c r="I90" s="146">
        <v>55</v>
      </c>
      <c r="J90" s="163"/>
      <c r="K90" s="164"/>
      <c r="L90" s="164"/>
      <c r="M90" s="164"/>
      <c r="N90" s="165"/>
      <c r="O90" s="165"/>
      <c r="P90" s="165"/>
      <c r="Q90" s="165"/>
      <c r="R90" s="166"/>
    </row>
    <row r="91" spans="1:18" s="3" customFormat="1" ht="15" customHeight="1">
      <c r="A91" s="79"/>
      <c r="B91" s="142">
        <f t="shared" si="17"/>
        <v>26</v>
      </c>
      <c r="C91" s="137" t="s">
        <v>82</v>
      </c>
      <c r="D91" s="137" t="s">
        <v>168</v>
      </c>
      <c r="E91" s="137" t="s">
        <v>150</v>
      </c>
      <c r="F91" s="137" t="s">
        <v>140</v>
      </c>
      <c r="G91" s="143">
        <v>2013</v>
      </c>
      <c r="H91" s="137" t="s">
        <v>85</v>
      </c>
      <c r="I91" s="146">
        <v>55</v>
      </c>
      <c r="J91" s="163"/>
      <c r="K91" s="164"/>
      <c r="L91" s="164"/>
      <c r="M91" s="164"/>
      <c r="N91" s="165"/>
      <c r="O91" s="165"/>
      <c r="P91" s="165"/>
      <c r="Q91" s="165"/>
      <c r="R91" s="166"/>
    </row>
    <row r="92" spans="1:18" s="3" customFormat="1" ht="15" customHeight="1">
      <c r="A92" s="79"/>
      <c r="B92" s="142">
        <f t="shared" si="17"/>
        <v>27</v>
      </c>
      <c r="C92" s="137" t="s">
        <v>82</v>
      </c>
      <c r="D92" s="137" t="s">
        <v>169</v>
      </c>
      <c r="E92" s="137" t="s">
        <v>150</v>
      </c>
      <c r="F92" s="137" t="s">
        <v>140</v>
      </c>
      <c r="G92" s="143">
        <v>2014</v>
      </c>
      <c r="H92" s="137" t="s">
        <v>85</v>
      </c>
      <c r="I92" s="146">
        <v>55</v>
      </c>
      <c r="J92" s="163"/>
      <c r="K92" s="164"/>
      <c r="L92" s="164"/>
      <c r="M92" s="164"/>
      <c r="N92" s="165"/>
      <c r="O92" s="165"/>
      <c r="P92" s="165"/>
      <c r="Q92" s="165"/>
      <c r="R92" s="166"/>
    </row>
    <row r="93" spans="1:18" s="3" customFormat="1" ht="15" customHeight="1">
      <c r="A93" s="79"/>
      <c r="B93" s="142">
        <f t="shared" si="17"/>
        <v>28</v>
      </c>
      <c r="C93" s="137" t="s">
        <v>82</v>
      </c>
      <c r="D93" s="137" t="s">
        <v>170</v>
      </c>
      <c r="E93" s="137" t="s">
        <v>150</v>
      </c>
      <c r="F93" s="137" t="s">
        <v>140</v>
      </c>
      <c r="G93" s="143">
        <v>2014</v>
      </c>
      <c r="H93" s="137" t="s">
        <v>85</v>
      </c>
      <c r="I93" s="146">
        <v>55</v>
      </c>
      <c r="J93" s="163"/>
      <c r="K93" s="164"/>
      <c r="L93" s="164"/>
      <c r="M93" s="164"/>
      <c r="N93" s="165"/>
      <c r="O93" s="165"/>
      <c r="P93" s="165"/>
      <c r="Q93" s="165"/>
      <c r="R93" s="166"/>
    </row>
    <row r="94" spans="1:18" s="3" customFormat="1" ht="15" customHeight="1">
      <c r="A94" s="79"/>
      <c r="B94" s="142">
        <f t="shared" si="17"/>
        <v>29</v>
      </c>
      <c r="C94" s="137" t="s">
        <v>82</v>
      </c>
      <c r="D94" s="137" t="s">
        <v>171</v>
      </c>
      <c r="E94" s="137" t="s">
        <v>150</v>
      </c>
      <c r="F94" s="137" t="s">
        <v>140</v>
      </c>
      <c r="G94" s="143">
        <v>2015</v>
      </c>
      <c r="H94" s="137" t="s">
        <v>85</v>
      </c>
      <c r="I94" s="146">
        <v>55</v>
      </c>
      <c r="J94" s="163"/>
      <c r="K94" s="164"/>
      <c r="L94" s="164"/>
      <c r="M94" s="164"/>
      <c r="N94" s="165"/>
      <c r="O94" s="165"/>
      <c r="P94" s="165"/>
      <c r="Q94" s="165"/>
      <c r="R94" s="166"/>
    </row>
    <row r="95" spans="1:18" s="3" customFormat="1" ht="15" customHeight="1">
      <c r="A95" s="79"/>
      <c r="B95" s="142">
        <f t="shared" si="17"/>
        <v>30</v>
      </c>
      <c r="C95" s="137" t="s">
        <v>82</v>
      </c>
      <c r="D95" s="137" t="s">
        <v>172</v>
      </c>
      <c r="E95" s="137" t="s">
        <v>150</v>
      </c>
      <c r="F95" s="137" t="s">
        <v>140</v>
      </c>
      <c r="G95" s="143">
        <v>2015</v>
      </c>
      <c r="H95" s="137" t="s">
        <v>85</v>
      </c>
      <c r="I95" s="146">
        <v>55</v>
      </c>
      <c r="J95" s="163"/>
      <c r="K95" s="164"/>
      <c r="L95" s="164"/>
      <c r="M95" s="164"/>
      <c r="N95" s="165"/>
      <c r="O95" s="165"/>
      <c r="P95" s="165"/>
      <c r="Q95" s="165"/>
      <c r="R95" s="166"/>
    </row>
    <row r="96" spans="1:18" s="3" customFormat="1" ht="15" customHeight="1">
      <c r="A96" s="79"/>
      <c r="B96" s="142">
        <f t="shared" si="17"/>
        <v>31</v>
      </c>
      <c r="C96" s="137" t="s">
        <v>82</v>
      </c>
      <c r="D96" s="137" t="s">
        <v>173</v>
      </c>
      <c r="E96" s="137" t="s">
        <v>150</v>
      </c>
      <c r="F96" s="137" t="s">
        <v>140</v>
      </c>
      <c r="G96" s="143">
        <v>2019</v>
      </c>
      <c r="H96" s="137" t="s">
        <v>85</v>
      </c>
      <c r="I96" s="146">
        <v>55</v>
      </c>
      <c r="J96" s="163"/>
      <c r="K96" s="164"/>
      <c r="L96" s="164"/>
      <c r="M96" s="164"/>
      <c r="N96" s="165"/>
      <c r="O96" s="165"/>
      <c r="P96" s="165"/>
      <c r="Q96" s="165"/>
      <c r="R96" s="166"/>
    </row>
    <row r="97" spans="1:18" s="3" customFormat="1" ht="15" customHeight="1">
      <c r="A97" s="79"/>
      <c r="B97" s="142">
        <f t="shared" si="17"/>
        <v>32</v>
      </c>
      <c r="C97" s="137" t="s">
        <v>82</v>
      </c>
      <c r="D97" s="137" t="s">
        <v>174</v>
      </c>
      <c r="E97" s="137" t="s">
        <v>150</v>
      </c>
      <c r="F97" s="137" t="s">
        <v>140</v>
      </c>
      <c r="G97" s="143">
        <v>2019</v>
      </c>
      <c r="H97" s="137" t="s">
        <v>85</v>
      </c>
      <c r="I97" s="146">
        <v>55</v>
      </c>
      <c r="J97" s="163"/>
      <c r="K97" s="164"/>
      <c r="L97" s="164"/>
      <c r="M97" s="164"/>
      <c r="N97" s="165"/>
      <c r="O97" s="165"/>
      <c r="P97" s="165"/>
      <c r="Q97" s="165"/>
      <c r="R97" s="166"/>
    </row>
    <row r="98" spans="1:18" s="3" customFormat="1" ht="15" customHeight="1">
      <c r="A98" s="79"/>
      <c r="B98" s="142">
        <f t="shared" si="17"/>
        <v>33</v>
      </c>
      <c r="C98" s="137" t="s">
        <v>82</v>
      </c>
      <c r="D98" s="137" t="s">
        <v>175</v>
      </c>
      <c r="E98" s="137" t="s">
        <v>150</v>
      </c>
      <c r="F98" s="137" t="s">
        <v>140</v>
      </c>
      <c r="G98" s="143">
        <v>2019</v>
      </c>
      <c r="H98" s="137" t="s">
        <v>85</v>
      </c>
      <c r="I98" s="146">
        <v>55</v>
      </c>
      <c r="J98" s="163"/>
      <c r="K98" s="164"/>
      <c r="L98" s="164"/>
      <c r="M98" s="164"/>
      <c r="N98" s="165"/>
      <c r="O98" s="165"/>
      <c r="P98" s="165"/>
      <c r="Q98" s="165"/>
      <c r="R98" s="166"/>
    </row>
    <row r="99" spans="1:18" s="3" customFormat="1" ht="15" customHeight="1">
      <c r="A99" s="79"/>
      <c r="B99" s="142">
        <f t="shared" si="17"/>
        <v>34</v>
      </c>
      <c r="C99" s="137" t="s">
        <v>82</v>
      </c>
      <c r="D99" s="137" t="s">
        <v>176</v>
      </c>
      <c r="E99" s="137" t="s">
        <v>150</v>
      </c>
      <c r="F99" s="137" t="s">
        <v>140</v>
      </c>
      <c r="G99" s="143">
        <v>2019</v>
      </c>
      <c r="H99" s="137" t="s">
        <v>85</v>
      </c>
      <c r="I99" s="146">
        <v>55</v>
      </c>
      <c r="J99" s="163"/>
      <c r="K99" s="164"/>
      <c r="L99" s="164"/>
      <c r="M99" s="164"/>
      <c r="N99" s="165"/>
      <c r="O99" s="165"/>
      <c r="P99" s="165"/>
      <c r="Q99" s="165"/>
      <c r="R99" s="166"/>
    </row>
    <row r="100" spans="1:18" s="3" customFormat="1" ht="15" customHeight="1">
      <c r="A100" s="79"/>
      <c r="B100" s="142">
        <f t="shared" si="17"/>
        <v>35</v>
      </c>
      <c r="C100" s="137" t="s">
        <v>82</v>
      </c>
      <c r="D100" s="137" t="s">
        <v>177</v>
      </c>
      <c r="E100" s="137" t="s">
        <v>150</v>
      </c>
      <c r="F100" s="137" t="s">
        <v>140</v>
      </c>
      <c r="G100" s="143">
        <v>2019</v>
      </c>
      <c r="H100" s="137" t="s">
        <v>85</v>
      </c>
      <c r="I100" s="146">
        <v>55</v>
      </c>
      <c r="J100" s="163"/>
      <c r="K100" s="164"/>
      <c r="L100" s="164"/>
      <c r="M100" s="164"/>
      <c r="N100" s="165"/>
      <c r="O100" s="165"/>
      <c r="P100" s="165"/>
      <c r="Q100" s="165"/>
      <c r="R100" s="166"/>
    </row>
    <row r="101" spans="1:18" s="3" customFormat="1" ht="15" customHeight="1">
      <c r="A101" s="79"/>
      <c r="B101" s="142">
        <f t="shared" si="17"/>
        <v>36</v>
      </c>
      <c r="C101" s="137" t="s">
        <v>119</v>
      </c>
      <c r="D101" s="137" t="s">
        <v>178</v>
      </c>
      <c r="E101" s="137" t="s">
        <v>147</v>
      </c>
      <c r="F101" s="137" t="s">
        <v>140</v>
      </c>
      <c r="G101" s="143">
        <v>2003</v>
      </c>
      <c r="H101" s="137" t="s">
        <v>85</v>
      </c>
      <c r="I101" s="146">
        <v>55</v>
      </c>
      <c r="J101" s="163"/>
      <c r="K101" s="164"/>
      <c r="L101" s="164"/>
      <c r="M101" s="164"/>
      <c r="N101" s="165"/>
      <c r="O101" s="165"/>
      <c r="P101" s="165"/>
      <c r="Q101" s="165"/>
      <c r="R101" s="166"/>
    </row>
    <row r="102" spans="1:18" s="3" customFormat="1" ht="15" customHeight="1">
      <c r="A102" s="79"/>
      <c r="B102" s="142">
        <f t="shared" si="17"/>
        <v>37</v>
      </c>
      <c r="C102" s="137" t="s">
        <v>119</v>
      </c>
      <c r="D102" s="137" t="s">
        <v>179</v>
      </c>
      <c r="E102" s="137" t="s">
        <v>147</v>
      </c>
      <c r="F102" s="137" t="s">
        <v>140</v>
      </c>
      <c r="G102" s="143">
        <v>2003</v>
      </c>
      <c r="H102" s="137" t="s">
        <v>85</v>
      </c>
      <c r="I102" s="146">
        <v>55</v>
      </c>
      <c r="J102" s="163"/>
      <c r="K102" s="164"/>
      <c r="L102" s="164"/>
      <c r="M102" s="164"/>
      <c r="N102" s="165"/>
      <c r="O102" s="165"/>
      <c r="P102" s="165"/>
      <c r="Q102" s="165"/>
      <c r="R102" s="166"/>
    </row>
    <row r="103" spans="1:18" s="3" customFormat="1" ht="15" customHeight="1">
      <c r="A103" s="79"/>
      <c r="B103" s="142">
        <f t="shared" si="17"/>
        <v>38</v>
      </c>
      <c r="C103" s="137" t="s">
        <v>119</v>
      </c>
      <c r="D103" s="137" t="s">
        <v>180</v>
      </c>
      <c r="E103" s="137" t="s">
        <v>147</v>
      </c>
      <c r="F103" s="137" t="s">
        <v>140</v>
      </c>
      <c r="G103" s="143">
        <v>2003</v>
      </c>
      <c r="H103" s="137" t="s">
        <v>85</v>
      </c>
      <c r="I103" s="146">
        <v>55</v>
      </c>
      <c r="J103" s="163"/>
      <c r="K103" s="164"/>
      <c r="L103" s="164"/>
      <c r="M103" s="164"/>
      <c r="N103" s="165"/>
      <c r="O103" s="165"/>
      <c r="P103" s="165"/>
      <c r="Q103" s="165"/>
      <c r="R103" s="166"/>
    </row>
    <row r="104" spans="1:18" s="3" customFormat="1" ht="15" customHeight="1">
      <c r="A104" s="79"/>
      <c r="B104" s="142">
        <f t="shared" si="17"/>
        <v>39</v>
      </c>
      <c r="C104" s="137" t="s">
        <v>119</v>
      </c>
      <c r="D104" s="137" t="s">
        <v>181</v>
      </c>
      <c r="E104" s="137" t="s">
        <v>147</v>
      </c>
      <c r="F104" s="137" t="s">
        <v>140</v>
      </c>
      <c r="G104" s="143">
        <v>2003</v>
      </c>
      <c r="H104" s="137" t="s">
        <v>85</v>
      </c>
      <c r="I104" s="146">
        <v>55</v>
      </c>
      <c r="J104" s="163"/>
      <c r="K104" s="164"/>
      <c r="L104" s="164"/>
      <c r="M104" s="164"/>
      <c r="N104" s="165"/>
      <c r="O104" s="165"/>
      <c r="P104" s="165"/>
      <c r="Q104" s="165"/>
      <c r="R104" s="166"/>
    </row>
    <row r="105" spans="1:18" s="3" customFormat="1" ht="15" customHeight="1">
      <c r="A105" s="79"/>
      <c r="B105" s="142">
        <f t="shared" si="17"/>
        <v>40</v>
      </c>
      <c r="C105" s="137" t="s">
        <v>119</v>
      </c>
      <c r="D105" s="137" t="s">
        <v>182</v>
      </c>
      <c r="E105" s="137" t="s">
        <v>147</v>
      </c>
      <c r="F105" s="137" t="s">
        <v>140</v>
      </c>
      <c r="G105" s="143">
        <v>2005</v>
      </c>
      <c r="H105" s="137" t="s">
        <v>85</v>
      </c>
      <c r="I105" s="146">
        <v>55</v>
      </c>
      <c r="J105" s="163"/>
      <c r="K105" s="164"/>
      <c r="L105" s="164"/>
      <c r="M105" s="164"/>
      <c r="N105" s="165"/>
      <c r="O105" s="165"/>
      <c r="P105" s="165"/>
      <c r="Q105" s="165"/>
      <c r="R105" s="166"/>
    </row>
    <row r="106" spans="1:18" s="3" customFormat="1" ht="15" customHeight="1">
      <c r="A106" s="79"/>
      <c r="B106" s="142">
        <f t="shared" si="17"/>
        <v>41</v>
      </c>
      <c r="C106" s="137" t="s">
        <v>119</v>
      </c>
      <c r="D106" s="137" t="s">
        <v>183</v>
      </c>
      <c r="E106" s="137" t="s">
        <v>147</v>
      </c>
      <c r="F106" s="137" t="s">
        <v>140</v>
      </c>
      <c r="G106" s="143">
        <v>2005</v>
      </c>
      <c r="H106" s="137" t="s">
        <v>85</v>
      </c>
      <c r="I106" s="146">
        <v>55</v>
      </c>
      <c r="J106" s="163"/>
      <c r="K106" s="164"/>
      <c r="L106" s="164"/>
      <c r="M106" s="164"/>
      <c r="N106" s="165"/>
      <c r="O106" s="165"/>
      <c r="P106" s="165"/>
      <c r="Q106" s="165"/>
      <c r="R106" s="166"/>
    </row>
    <row r="107" spans="1:18" s="3" customFormat="1" ht="15" customHeight="1">
      <c r="A107" s="79"/>
      <c r="B107" s="142">
        <f t="shared" si="17"/>
        <v>42</v>
      </c>
      <c r="C107" s="137" t="s">
        <v>119</v>
      </c>
      <c r="D107" s="137" t="s">
        <v>184</v>
      </c>
      <c r="E107" s="137" t="s">
        <v>147</v>
      </c>
      <c r="F107" s="137" t="s">
        <v>140</v>
      </c>
      <c r="G107" s="143">
        <v>2005</v>
      </c>
      <c r="H107" s="137" t="s">
        <v>85</v>
      </c>
      <c r="I107" s="146">
        <v>55</v>
      </c>
      <c r="J107" s="163"/>
      <c r="K107" s="164"/>
      <c r="L107" s="164"/>
      <c r="M107" s="164"/>
      <c r="N107" s="165"/>
      <c r="O107" s="165"/>
      <c r="P107" s="165"/>
      <c r="Q107" s="165"/>
      <c r="R107" s="166"/>
    </row>
    <row r="108" spans="1:18" s="3" customFormat="1" ht="15" customHeight="1">
      <c r="A108" s="79"/>
      <c r="B108" s="142">
        <f t="shared" si="17"/>
        <v>43</v>
      </c>
      <c r="C108" s="137" t="s">
        <v>119</v>
      </c>
      <c r="D108" s="137" t="s">
        <v>185</v>
      </c>
      <c r="E108" s="137" t="s">
        <v>147</v>
      </c>
      <c r="F108" s="137" t="s">
        <v>140</v>
      </c>
      <c r="G108" s="143">
        <v>2005</v>
      </c>
      <c r="H108" s="137" t="s">
        <v>85</v>
      </c>
      <c r="I108" s="146">
        <v>55</v>
      </c>
      <c r="J108" s="163"/>
      <c r="K108" s="164"/>
      <c r="L108" s="164"/>
      <c r="M108" s="164"/>
      <c r="N108" s="165"/>
      <c r="O108" s="165"/>
      <c r="P108" s="165"/>
      <c r="Q108" s="165"/>
      <c r="R108" s="166"/>
    </row>
    <row r="109" spans="1:18" s="3" customFormat="1" ht="15" customHeight="1">
      <c r="A109" s="79"/>
      <c r="B109" s="142">
        <f t="shared" si="17"/>
        <v>44</v>
      </c>
      <c r="C109" s="137" t="s">
        <v>119</v>
      </c>
      <c r="D109" s="137" t="s">
        <v>186</v>
      </c>
      <c r="E109" s="137" t="s">
        <v>147</v>
      </c>
      <c r="F109" s="137" t="s">
        <v>140</v>
      </c>
      <c r="G109" s="143">
        <v>2005</v>
      </c>
      <c r="H109" s="137" t="s">
        <v>85</v>
      </c>
      <c r="I109" s="146">
        <v>55</v>
      </c>
      <c r="J109" s="163"/>
      <c r="K109" s="164"/>
      <c r="L109" s="164"/>
      <c r="M109" s="164"/>
      <c r="N109" s="165"/>
      <c r="O109" s="165"/>
      <c r="P109" s="165"/>
      <c r="Q109" s="165"/>
      <c r="R109" s="166"/>
    </row>
    <row r="110" spans="1:18" s="3" customFormat="1" ht="15" customHeight="1">
      <c r="A110" s="79"/>
      <c r="B110" s="142">
        <f t="shared" si="17"/>
        <v>45</v>
      </c>
      <c r="C110" s="137" t="s">
        <v>119</v>
      </c>
      <c r="D110" s="137" t="s">
        <v>187</v>
      </c>
      <c r="E110" s="137" t="s">
        <v>147</v>
      </c>
      <c r="F110" s="137" t="s">
        <v>140</v>
      </c>
      <c r="G110" s="143">
        <v>2005</v>
      </c>
      <c r="H110" s="137" t="s">
        <v>85</v>
      </c>
      <c r="I110" s="146">
        <v>55</v>
      </c>
      <c r="J110" s="163"/>
      <c r="K110" s="164"/>
      <c r="L110" s="164"/>
      <c r="M110" s="164"/>
      <c r="N110" s="165"/>
      <c r="O110" s="165"/>
      <c r="P110" s="165"/>
      <c r="Q110" s="165"/>
      <c r="R110" s="166"/>
    </row>
    <row r="111" spans="1:18" s="3" customFormat="1" ht="15" customHeight="1">
      <c r="A111" s="79"/>
      <c r="B111" s="142">
        <f t="shared" si="17"/>
        <v>46</v>
      </c>
      <c r="C111" s="137" t="s">
        <v>119</v>
      </c>
      <c r="D111" s="137" t="s">
        <v>188</v>
      </c>
      <c r="E111" s="137" t="s">
        <v>147</v>
      </c>
      <c r="F111" s="137" t="s">
        <v>140</v>
      </c>
      <c r="G111" s="143">
        <v>2005</v>
      </c>
      <c r="H111" s="137" t="s">
        <v>85</v>
      </c>
      <c r="I111" s="146">
        <v>55</v>
      </c>
      <c r="J111" s="163"/>
      <c r="K111" s="164"/>
      <c r="L111" s="164"/>
      <c r="M111" s="164"/>
      <c r="N111" s="165"/>
      <c r="O111" s="165"/>
      <c r="P111" s="165"/>
      <c r="Q111" s="165"/>
      <c r="R111" s="166"/>
    </row>
    <row r="112" spans="1:18" s="3" customFormat="1" ht="15" customHeight="1">
      <c r="A112" s="79"/>
      <c r="B112" s="142">
        <f t="shared" si="17"/>
        <v>47</v>
      </c>
      <c r="C112" s="137" t="s">
        <v>119</v>
      </c>
      <c r="D112" s="137" t="s">
        <v>189</v>
      </c>
      <c r="E112" s="137" t="s">
        <v>147</v>
      </c>
      <c r="F112" s="137" t="s">
        <v>140</v>
      </c>
      <c r="G112" s="143">
        <v>2005</v>
      </c>
      <c r="H112" s="137" t="s">
        <v>85</v>
      </c>
      <c r="I112" s="146">
        <v>55</v>
      </c>
      <c r="J112" s="163"/>
      <c r="K112" s="164"/>
      <c r="L112" s="164"/>
      <c r="M112" s="164"/>
      <c r="N112" s="165"/>
      <c r="O112" s="165"/>
      <c r="P112" s="165"/>
      <c r="Q112" s="165"/>
      <c r="R112" s="166"/>
    </row>
    <row r="113" spans="1:19" s="3" customFormat="1" ht="15" customHeight="1">
      <c r="A113" s="79"/>
      <c r="B113" s="142">
        <f t="shared" si="17"/>
        <v>48</v>
      </c>
      <c r="C113" s="137" t="s">
        <v>119</v>
      </c>
      <c r="D113" s="137" t="s">
        <v>190</v>
      </c>
      <c r="E113" s="137" t="s">
        <v>147</v>
      </c>
      <c r="F113" s="137" t="s">
        <v>140</v>
      </c>
      <c r="G113" s="143">
        <v>2009</v>
      </c>
      <c r="H113" s="137" t="s">
        <v>85</v>
      </c>
      <c r="I113" s="146">
        <v>55</v>
      </c>
      <c r="J113" s="163"/>
      <c r="K113" s="164"/>
      <c r="L113" s="164"/>
      <c r="M113" s="164"/>
      <c r="N113" s="165"/>
      <c r="O113" s="165"/>
      <c r="P113" s="165"/>
      <c r="Q113" s="165"/>
      <c r="R113" s="166"/>
    </row>
    <row r="114" spans="1:19" s="3" customFormat="1" ht="15" customHeight="1">
      <c r="A114" s="79"/>
      <c r="B114" s="142">
        <f t="shared" si="17"/>
        <v>49</v>
      </c>
      <c r="C114" s="137" t="s">
        <v>119</v>
      </c>
      <c r="D114" s="137" t="s">
        <v>191</v>
      </c>
      <c r="E114" s="137" t="s">
        <v>147</v>
      </c>
      <c r="F114" s="137" t="s">
        <v>140</v>
      </c>
      <c r="G114" s="143">
        <v>2009</v>
      </c>
      <c r="H114" s="137" t="s">
        <v>85</v>
      </c>
      <c r="I114" s="146">
        <v>55</v>
      </c>
      <c r="J114" s="163"/>
      <c r="K114" s="164"/>
      <c r="L114" s="164"/>
      <c r="M114" s="164"/>
      <c r="N114" s="165"/>
      <c r="O114" s="165"/>
      <c r="P114" s="165"/>
      <c r="Q114" s="165"/>
      <c r="R114" s="166"/>
    </row>
    <row r="115" spans="1:19" s="3" customFormat="1" ht="15" customHeight="1">
      <c r="A115" s="79"/>
      <c r="B115" s="142">
        <f t="shared" si="17"/>
        <v>50</v>
      </c>
      <c r="C115" s="137" t="s">
        <v>119</v>
      </c>
      <c r="D115" s="137" t="s">
        <v>192</v>
      </c>
      <c r="E115" s="137" t="s">
        <v>147</v>
      </c>
      <c r="F115" s="137" t="s">
        <v>140</v>
      </c>
      <c r="G115" s="143">
        <v>2009</v>
      </c>
      <c r="H115" s="137" t="s">
        <v>85</v>
      </c>
      <c r="I115" s="146">
        <v>55</v>
      </c>
      <c r="J115" s="163"/>
      <c r="K115" s="164"/>
      <c r="L115" s="164"/>
      <c r="M115" s="164"/>
      <c r="N115" s="165"/>
      <c r="O115" s="165"/>
      <c r="P115" s="165"/>
      <c r="Q115" s="165"/>
      <c r="R115" s="166"/>
    </row>
    <row r="116" spans="1:19" s="3" customFormat="1" ht="15" customHeight="1">
      <c r="A116" s="79"/>
      <c r="B116" s="142">
        <f t="shared" si="17"/>
        <v>51</v>
      </c>
      <c r="C116" s="137" t="s">
        <v>119</v>
      </c>
      <c r="D116" s="137" t="s">
        <v>193</v>
      </c>
      <c r="E116" s="137" t="s">
        <v>147</v>
      </c>
      <c r="F116" s="137" t="s">
        <v>140</v>
      </c>
      <c r="G116" s="143">
        <v>2010</v>
      </c>
      <c r="H116" s="137" t="s">
        <v>85</v>
      </c>
      <c r="I116" s="146">
        <v>55</v>
      </c>
      <c r="J116" s="163"/>
      <c r="K116" s="164"/>
      <c r="L116" s="164"/>
      <c r="M116" s="164"/>
      <c r="N116" s="165"/>
      <c r="O116" s="165"/>
      <c r="P116" s="165"/>
      <c r="Q116" s="165"/>
      <c r="R116" s="166"/>
    </row>
    <row r="117" spans="1:19" s="3" customFormat="1" ht="15" customHeight="1">
      <c r="A117" s="79"/>
      <c r="B117" s="142">
        <f t="shared" si="17"/>
        <v>52</v>
      </c>
      <c r="C117" s="137" t="s">
        <v>82</v>
      </c>
      <c r="D117" s="137" t="s">
        <v>194</v>
      </c>
      <c r="E117" s="137" t="s">
        <v>147</v>
      </c>
      <c r="F117" s="137" t="s">
        <v>140</v>
      </c>
      <c r="G117" s="143">
        <v>2007</v>
      </c>
      <c r="H117" s="137" t="s">
        <v>85</v>
      </c>
      <c r="I117" s="146">
        <v>65</v>
      </c>
      <c r="J117" s="163"/>
      <c r="K117" s="164"/>
      <c r="L117" s="164"/>
      <c r="M117" s="164"/>
      <c r="N117" s="165"/>
      <c r="O117" s="165"/>
      <c r="P117" s="165"/>
      <c r="Q117" s="165"/>
      <c r="R117" s="166"/>
    </row>
    <row r="118" spans="1:19" s="3" customFormat="1" ht="15" customHeight="1">
      <c r="A118" s="79"/>
      <c r="B118" s="142">
        <f t="shared" si="17"/>
        <v>53</v>
      </c>
      <c r="C118" s="137" t="s">
        <v>82</v>
      </c>
      <c r="D118" s="137" t="s">
        <v>195</v>
      </c>
      <c r="E118" s="137" t="s">
        <v>139</v>
      </c>
      <c r="F118" s="137" t="s">
        <v>140</v>
      </c>
      <c r="G118" s="143">
        <v>2007</v>
      </c>
      <c r="H118" s="137" t="s">
        <v>85</v>
      </c>
      <c r="I118" s="146">
        <v>65</v>
      </c>
      <c r="J118" s="163"/>
      <c r="K118" s="164"/>
      <c r="L118" s="164"/>
      <c r="M118" s="164"/>
      <c r="N118" s="165"/>
      <c r="O118" s="165"/>
      <c r="P118" s="165"/>
      <c r="Q118" s="165"/>
      <c r="R118" s="166"/>
    </row>
    <row r="119" spans="1:19" s="3" customFormat="1" ht="15" customHeight="1">
      <c r="A119" s="79"/>
      <c r="B119" s="142">
        <f t="shared" si="17"/>
        <v>54</v>
      </c>
      <c r="C119" s="137" t="s">
        <v>82</v>
      </c>
      <c r="D119" s="137" t="s">
        <v>196</v>
      </c>
      <c r="E119" s="137" t="s">
        <v>147</v>
      </c>
      <c r="F119" s="137" t="s">
        <v>140</v>
      </c>
      <c r="G119" s="143">
        <v>2007</v>
      </c>
      <c r="H119" s="137" t="s">
        <v>85</v>
      </c>
      <c r="I119" s="146">
        <v>65</v>
      </c>
      <c r="J119" s="163"/>
      <c r="K119" s="164"/>
      <c r="L119" s="164"/>
      <c r="M119" s="164"/>
      <c r="N119" s="165"/>
      <c r="O119" s="165"/>
      <c r="P119" s="165"/>
      <c r="Q119" s="165"/>
      <c r="R119" s="166"/>
    </row>
    <row r="120" spans="1:19" s="3" customFormat="1" ht="15" customHeight="1">
      <c r="A120" s="79"/>
      <c r="B120" s="142">
        <f t="shared" si="17"/>
        <v>55</v>
      </c>
      <c r="C120" s="137" t="s">
        <v>82</v>
      </c>
      <c r="D120" s="137" t="s">
        <v>197</v>
      </c>
      <c r="E120" s="137" t="s">
        <v>147</v>
      </c>
      <c r="F120" s="137" t="s">
        <v>140</v>
      </c>
      <c r="G120" s="143">
        <v>2007</v>
      </c>
      <c r="H120" s="137" t="s">
        <v>85</v>
      </c>
      <c r="I120" s="146">
        <v>65</v>
      </c>
      <c r="J120" s="163"/>
      <c r="K120" s="164"/>
      <c r="L120" s="164"/>
      <c r="M120" s="164"/>
      <c r="N120" s="165"/>
      <c r="O120" s="165"/>
      <c r="P120" s="165"/>
      <c r="Q120" s="165"/>
      <c r="R120" s="166"/>
    </row>
    <row r="121" spans="1:19" s="3" customFormat="1" ht="15" customHeight="1">
      <c r="A121" s="79"/>
      <c r="B121" s="142">
        <f t="shared" si="17"/>
        <v>56</v>
      </c>
      <c r="C121" s="137" t="s">
        <v>82</v>
      </c>
      <c r="D121" s="137" t="s">
        <v>198</v>
      </c>
      <c r="E121" s="137" t="s">
        <v>147</v>
      </c>
      <c r="F121" s="137" t="s">
        <v>140</v>
      </c>
      <c r="G121" s="143">
        <v>2009</v>
      </c>
      <c r="H121" s="137" t="s">
        <v>85</v>
      </c>
      <c r="I121" s="146">
        <v>65</v>
      </c>
      <c r="J121" s="163"/>
      <c r="K121" s="164"/>
      <c r="L121" s="164"/>
      <c r="M121" s="164"/>
      <c r="N121" s="165"/>
      <c r="O121" s="165"/>
      <c r="P121" s="165"/>
      <c r="Q121" s="165"/>
      <c r="R121" s="166"/>
    </row>
    <row r="122" spans="1:19" s="3" customFormat="1" ht="15" customHeight="1">
      <c r="A122" s="79"/>
      <c r="B122" s="142">
        <f t="shared" si="17"/>
        <v>57</v>
      </c>
      <c r="C122" s="137" t="s">
        <v>82</v>
      </c>
      <c r="D122" s="137" t="s">
        <v>199</v>
      </c>
      <c r="E122" s="137" t="s">
        <v>147</v>
      </c>
      <c r="F122" s="137" t="s">
        <v>140</v>
      </c>
      <c r="G122" s="143">
        <v>2009</v>
      </c>
      <c r="H122" s="137" t="s">
        <v>85</v>
      </c>
      <c r="I122" s="146">
        <v>65</v>
      </c>
      <c r="J122" s="163"/>
      <c r="K122" s="164"/>
      <c r="L122" s="164"/>
      <c r="M122" s="164"/>
      <c r="N122" s="165"/>
      <c r="O122" s="165"/>
      <c r="P122" s="165"/>
      <c r="Q122" s="165"/>
      <c r="R122" s="166"/>
      <c r="S122" s="38"/>
    </row>
    <row r="123" spans="1:19" s="3" customFormat="1" ht="15" customHeight="1">
      <c r="A123" s="79"/>
      <c r="B123" s="142">
        <f t="shared" si="17"/>
        <v>58</v>
      </c>
      <c r="C123" s="137" t="s">
        <v>82</v>
      </c>
      <c r="D123" s="137" t="s">
        <v>200</v>
      </c>
      <c r="E123" s="137" t="s">
        <v>150</v>
      </c>
      <c r="F123" s="137" t="s">
        <v>140</v>
      </c>
      <c r="G123" s="143">
        <v>2010</v>
      </c>
      <c r="H123" s="137" t="s">
        <v>85</v>
      </c>
      <c r="I123" s="146">
        <v>65</v>
      </c>
      <c r="J123" s="163"/>
      <c r="K123" s="164"/>
      <c r="L123" s="164"/>
      <c r="M123" s="164"/>
      <c r="N123" s="165"/>
      <c r="O123" s="165"/>
      <c r="P123" s="165"/>
      <c r="Q123" s="165"/>
      <c r="R123" s="166"/>
      <c r="S123" s="38"/>
    </row>
    <row r="124" spans="1:19" s="3" customFormat="1" ht="15" customHeight="1">
      <c r="A124" s="79"/>
      <c r="B124" s="142">
        <f t="shared" si="17"/>
        <v>59</v>
      </c>
      <c r="C124" s="137" t="s">
        <v>82</v>
      </c>
      <c r="D124" s="137" t="s">
        <v>201</v>
      </c>
      <c r="E124" s="137" t="s">
        <v>150</v>
      </c>
      <c r="F124" s="137" t="s">
        <v>140</v>
      </c>
      <c r="G124" s="143">
        <v>2010</v>
      </c>
      <c r="H124" s="137" t="s">
        <v>85</v>
      </c>
      <c r="I124" s="146">
        <v>65</v>
      </c>
      <c r="J124" s="163"/>
      <c r="K124" s="164"/>
      <c r="L124" s="164"/>
      <c r="M124" s="164"/>
      <c r="N124" s="165"/>
      <c r="O124" s="165"/>
      <c r="P124" s="165"/>
      <c r="Q124" s="165"/>
      <c r="R124" s="166"/>
      <c r="S124" s="38"/>
    </row>
    <row r="125" spans="1:19" s="3" customFormat="1" ht="15" customHeight="1">
      <c r="A125" s="79"/>
      <c r="B125" s="142">
        <f t="shared" si="17"/>
        <v>60</v>
      </c>
      <c r="C125" s="137" t="s">
        <v>82</v>
      </c>
      <c r="D125" s="137" t="s">
        <v>202</v>
      </c>
      <c r="E125" s="137" t="s">
        <v>150</v>
      </c>
      <c r="F125" s="137" t="s">
        <v>140</v>
      </c>
      <c r="G125" s="143">
        <v>2010</v>
      </c>
      <c r="H125" s="137" t="s">
        <v>85</v>
      </c>
      <c r="I125" s="146">
        <v>65</v>
      </c>
      <c r="J125" s="163"/>
      <c r="K125" s="164"/>
      <c r="L125" s="164"/>
      <c r="M125" s="164"/>
      <c r="N125" s="165"/>
      <c r="O125" s="165"/>
      <c r="P125" s="165"/>
      <c r="Q125" s="165"/>
      <c r="R125" s="166"/>
      <c r="S125" s="38"/>
    </row>
    <row r="126" spans="1:19" s="3" customFormat="1" ht="15" customHeight="1">
      <c r="A126" s="79"/>
      <c r="B126" s="142">
        <f t="shared" si="17"/>
        <v>61</v>
      </c>
      <c r="C126" s="137" t="s">
        <v>82</v>
      </c>
      <c r="D126" s="137" t="s">
        <v>203</v>
      </c>
      <c r="E126" s="137" t="s">
        <v>150</v>
      </c>
      <c r="F126" s="137" t="s">
        <v>140</v>
      </c>
      <c r="G126" s="143">
        <v>2010</v>
      </c>
      <c r="H126" s="137" t="s">
        <v>85</v>
      </c>
      <c r="I126" s="146">
        <v>65</v>
      </c>
      <c r="J126" s="163"/>
      <c r="K126" s="164"/>
      <c r="L126" s="164"/>
      <c r="M126" s="164"/>
      <c r="N126" s="165"/>
      <c r="O126" s="165"/>
      <c r="P126" s="165"/>
      <c r="Q126" s="165"/>
      <c r="R126" s="166"/>
      <c r="S126" s="38"/>
    </row>
    <row r="127" spans="1:19" s="3" customFormat="1" ht="15" customHeight="1">
      <c r="A127" s="79"/>
      <c r="B127" s="142">
        <f t="shared" si="17"/>
        <v>62</v>
      </c>
      <c r="C127" s="137" t="s">
        <v>82</v>
      </c>
      <c r="D127" s="137" t="s">
        <v>204</v>
      </c>
      <c r="E127" s="137" t="s">
        <v>150</v>
      </c>
      <c r="F127" s="137" t="s">
        <v>140</v>
      </c>
      <c r="G127" s="143">
        <v>2010</v>
      </c>
      <c r="H127" s="137" t="s">
        <v>85</v>
      </c>
      <c r="I127" s="146">
        <v>65</v>
      </c>
      <c r="J127" s="163"/>
      <c r="K127" s="164"/>
      <c r="L127" s="164"/>
      <c r="M127" s="164"/>
      <c r="N127" s="165"/>
      <c r="O127" s="165"/>
      <c r="P127" s="165"/>
      <c r="Q127" s="165"/>
      <c r="R127" s="166"/>
      <c r="S127" s="38"/>
    </row>
    <row r="128" spans="1:19" s="3" customFormat="1" ht="15" customHeight="1">
      <c r="A128" s="79"/>
      <c r="B128" s="142">
        <f t="shared" si="17"/>
        <v>63</v>
      </c>
      <c r="C128" s="137" t="s">
        <v>82</v>
      </c>
      <c r="D128" s="137" t="s">
        <v>205</v>
      </c>
      <c r="E128" s="137" t="s">
        <v>150</v>
      </c>
      <c r="F128" s="137" t="s">
        <v>140</v>
      </c>
      <c r="G128" s="143">
        <v>2010</v>
      </c>
      <c r="H128" s="137" t="s">
        <v>85</v>
      </c>
      <c r="I128" s="146">
        <v>65</v>
      </c>
      <c r="J128" s="163"/>
      <c r="K128" s="164"/>
      <c r="L128" s="164"/>
      <c r="M128" s="164"/>
      <c r="N128" s="165"/>
      <c r="O128" s="165"/>
      <c r="P128" s="165"/>
      <c r="Q128" s="165"/>
      <c r="R128" s="166"/>
      <c r="S128" s="38"/>
    </row>
    <row r="129" spans="1:19" s="3" customFormat="1" ht="15" customHeight="1">
      <c r="A129" s="79"/>
      <c r="B129" s="142">
        <f t="shared" si="17"/>
        <v>64</v>
      </c>
      <c r="C129" s="137" t="s">
        <v>82</v>
      </c>
      <c r="D129" s="137" t="s">
        <v>206</v>
      </c>
      <c r="E129" s="137" t="s">
        <v>150</v>
      </c>
      <c r="F129" s="137" t="s">
        <v>140</v>
      </c>
      <c r="G129" s="143">
        <v>2010</v>
      </c>
      <c r="H129" s="137" t="s">
        <v>85</v>
      </c>
      <c r="I129" s="146">
        <v>65</v>
      </c>
      <c r="J129" s="163"/>
      <c r="K129" s="164"/>
      <c r="L129" s="164"/>
      <c r="M129" s="164"/>
      <c r="N129" s="165"/>
      <c r="O129" s="165"/>
      <c r="P129" s="165"/>
      <c r="Q129" s="165"/>
      <c r="R129" s="166"/>
      <c r="S129" s="38"/>
    </row>
    <row r="130" spans="1:19" s="3" customFormat="1" ht="15" customHeight="1">
      <c r="A130" s="79"/>
      <c r="B130" s="142">
        <f t="shared" si="17"/>
        <v>65</v>
      </c>
      <c r="C130" s="137" t="s">
        <v>82</v>
      </c>
      <c r="D130" s="137" t="s">
        <v>207</v>
      </c>
      <c r="E130" s="137" t="s">
        <v>150</v>
      </c>
      <c r="F130" s="137" t="s">
        <v>140</v>
      </c>
      <c r="G130" s="143">
        <v>2010</v>
      </c>
      <c r="H130" s="137" t="s">
        <v>85</v>
      </c>
      <c r="I130" s="146">
        <v>65</v>
      </c>
      <c r="J130" s="163"/>
      <c r="K130" s="164"/>
      <c r="L130" s="164"/>
      <c r="M130" s="164"/>
      <c r="N130" s="165"/>
      <c r="O130" s="165"/>
      <c r="P130" s="165"/>
      <c r="Q130" s="165"/>
      <c r="R130" s="166"/>
      <c r="S130" s="38"/>
    </row>
    <row r="131" spans="1:19" s="3" customFormat="1" ht="15" customHeight="1">
      <c r="A131" s="79"/>
      <c r="B131" s="142">
        <f t="shared" ref="B131:B167" si="18">+B130+1</f>
        <v>66</v>
      </c>
      <c r="C131" s="137" t="s">
        <v>82</v>
      </c>
      <c r="D131" s="137" t="s">
        <v>208</v>
      </c>
      <c r="E131" s="137" t="s">
        <v>150</v>
      </c>
      <c r="F131" s="137" t="s">
        <v>140</v>
      </c>
      <c r="G131" s="143">
        <v>2010</v>
      </c>
      <c r="H131" s="137" t="s">
        <v>85</v>
      </c>
      <c r="I131" s="146">
        <v>65</v>
      </c>
      <c r="J131" s="163"/>
      <c r="K131" s="164"/>
      <c r="L131" s="164"/>
      <c r="M131" s="164"/>
      <c r="N131" s="165"/>
      <c r="O131" s="165"/>
      <c r="P131" s="165"/>
      <c r="Q131" s="165"/>
      <c r="R131" s="166"/>
      <c r="S131" s="38"/>
    </row>
    <row r="132" spans="1:19" s="3" customFormat="1" ht="15" customHeight="1">
      <c r="A132" s="79"/>
      <c r="B132" s="142">
        <f t="shared" si="18"/>
        <v>67</v>
      </c>
      <c r="C132" s="137" t="s">
        <v>82</v>
      </c>
      <c r="D132" s="137" t="s">
        <v>209</v>
      </c>
      <c r="E132" s="137" t="s">
        <v>150</v>
      </c>
      <c r="F132" s="137" t="s">
        <v>140</v>
      </c>
      <c r="G132" s="143">
        <v>2012</v>
      </c>
      <c r="H132" s="137" t="s">
        <v>85</v>
      </c>
      <c r="I132" s="146">
        <v>65</v>
      </c>
      <c r="J132" s="163"/>
      <c r="K132" s="164"/>
      <c r="L132" s="164"/>
      <c r="M132" s="164"/>
      <c r="N132" s="165"/>
      <c r="O132" s="165"/>
      <c r="P132" s="165"/>
      <c r="Q132" s="165"/>
      <c r="R132" s="166"/>
      <c r="S132" s="38"/>
    </row>
    <row r="133" spans="1:19" s="3" customFormat="1" ht="15" customHeight="1">
      <c r="A133" s="79"/>
      <c r="B133" s="142">
        <f t="shared" si="18"/>
        <v>68</v>
      </c>
      <c r="C133" s="137" t="s">
        <v>82</v>
      </c>
      <c r="D133" s="137" t="s">
        <v>210</v>
      </c>
      <c r="E133" s="137" t="s">
        <v>150</v>
      </c>
      <c r="F133" s="137" t="s">
        <v>140</v>
      </c>
      <c r="G133" s="143">
        <v>2012</v>
      </c>
      <c r="H133" s="137" t="s">
        <v>85</v>
      </c>
      <c r="I133" s="146">
        <v>65</v>
      </c>
      <c r="J133" s="163"/>
      <c r="K133" s="164"/>
      <c r="L133" s="164"/>
      <c r="M133" s="164"/>
      <c r="N133" s="165"/>
      <c r="O133" s="165"/>
      <c r="P133" s="165"/>
      <c r="Q133" s="165"/>
      <c r="R133" s="166"/>
      <c r="S133" s="38"/>
    </row>
    <row r="134" spans="1:19" s="3" customFormat="1" ht="15" customHeight="1">
      <c r="A134" s="79"/>
      <c r="B134" s="142">
        <f t="shared" si="18"/>
        <v>69</v>
      </c>
      <c r="C134" s="137" t="s">
        <v>82</v>
      </c>
      <c r="D134" s="137" t="s">
        <v>211</v>
      </c>
      <c r="E134" s="137" t="s">
        <v>150</v>
      </c>
      <c r="F134" s="137" t="s">
        <v>140</v>
      </c>
      <c r="G134" s="143">
        <v>2012</v>
      </c>
      <c r="H134" s="137" t="s">
        <v>85</v>
      </c>
      <c r="I134" s="146">
        <v>65</v>
      </c>
      <c r="J134" s="163"/>
      <c r="K134" s="164"/>
      <c r="L134" s="164"/>
      <c r="M134" s="164"/>
      <c r="N134" s="165"/>
      <c r="O134" s="165"/>
      <c r="P134" s="165"/>
      <c r="Q134" s="165"/>
      <c r="R134" s="166"/>
      <c r="S134" s="38"/>
    </row>
    <row r="135" spans="1:19" s="3" customFormat="1" ht="15" customHeight="1">
      <c r="A135" s="79"/>
      <c r="B135" s="142">
        <f t="shared" si="18"/>
        <v>70</v>
      </c>
      <c r="C135" s="137" t="s">
        <v>82</v>
      </c>
      <c r="D135" s="137" t="s">
        <v>212</v>
      </c>
      <c r="E135" s="137" t="s">
        <v>150</v>
      </c>
      <c r="F135" s="137" t="s">
        <v>140</v>
      </c>
      <c r="G135" s="143">
        <v>2013</v>
      </c>
      <c r="H135" s="137" t="s">
        <v>85</v>
      </c>
      <c r="I135" s="146">
        <v>65</v>
      </c>
      <c r="J135" s="163"/>
      <c r="K135" s="164"/>
      <c r="L135" s="164"/>
      <c r="M135" s="164"/>
      <c r="N135" s="165"/>
      <c r="O135" s="165"/>
      <c r="P135" s="165"/>
      <c r="Q135" s="165"/>
      <c r="R135" s="166"/>
      <c r="S135" s="38"/>
    </row>
    <row r="136" spans="1:19" s="3" customFormat="1" ht="15" customHeight="1">
      <c r="A136" s="79"/>
      <c r="B136" s="142">
        <f t="shared" si="18"/>
        <v>71</v>
      </c>
      <c r="C136" s="137" t="s">
        <v>82</v>
      </c>
      <c r="D136" s="137" t="s">
        <v>213</v>
      </c>
      <c r="E136" s="137" t="s">
        <v>150</v>
      </c>
      <c r="F136" s="137" t="s">
        <v>140</v>
      </c>
      <c r="G136" s="143">
        <v>2013</v>
      </c>
      <c r="H136" s="137" t="s">
        <v>85</v>
      </c>
      <c r="I136" s="146">
        <v>65</v>
      </c>
      <c r="J136" s="163"/>
      <c r="K136" s="164"/>
      <c r="L136" s="164"/>
      <c r="M136" s="164"/>
      <c r="N136" s="165"/>
      <c r="O136" s="165"/>
      <c r="P136" s="165"/>
      <c r="Q136" s="165"/>
      <c r="R136" s="166"/>
      <c r="S136" s="38"/>
    </row>
    <row r="137" spans="1:19" s="3" customFormat="1" ht="15" customHeight="1">
      <c r="A137" s="79"/>
      <c r="B137" s="142">
        <f t="shared" si="18"/>
        <v>72</v>
      </c>
      <c r="C137" s="137" t="s">
        <v>82</v>
      </c>
      <c r="D137" s="137" t="s">
        <v>214</v>
      </c>
      <c r="E137" s="137" t="s">
        <v>150</v>
      </c>
      <c r="F137" s="137" t="s">
        <v>140</v>
      </c>
      <c r="G137" s="143">
        <v>2013</v>
      </c>
      <c r="H137" s="137" t="s">
        <v>85</v>
      </c>
      <c r="I137" s="146">
        <v>65</v>
      </c>
      <c r="J137" s="163"/>
      <c r="K137" s="164"/>
      <c r="L137" s="164"/>
      <c r="M137" s="164"/>
      <c r="N137" s="165"/>
      <c r="O137" s="165"/>
      <c r="P137" s="165"/>
      <c r="Q137" s="165"/>
      <c r="R137" s="166"/>
      <c r="S137" s="38"/>
    </row>
    <row r="138" spans="1:19" s="3" customFormat="1" ht="15" customHeight="1">
      <c r="A138" s="79"/>
      <c r="B138" s="142">
        <f t="shared" si="18"/>
        <v>73</v>
      </c>
      <c r="C138" s="137" t="s">
        <v>82</v>
      </c>
      <c r="D138" s="137" t="s">
        <v>215</v>
      </c>
      <c r="E138" s="137" t="s">
        <v>150</v>
      </c>
      <c r="F138" s="137" t="s">
        <v>140</v>
      </c>
      <c r="G138" s="143">
        <v>2014</v>
      </c>
      <c r="H138" s="137" t="s">
        <v>85</v>
      </c>
      <c r="I138" s="146">
        <v>65</v>
      </c>
      <c r="J138" s="163"/>
      <c r="K138" s="164"/>
      <c r="L138" s="164"/>
      <c r="M138" s="164"/>
      <c r="N138" s="165"/>
      <c r="O138" s="165"/>
      <c r="P138" s="165"/>
      <c r="Q138" s="165"/>
      <c r="R138" s="166"/>
      <c r="S138" s="38"/>
    </row>
    <row r="139" spans="1:19" s="3" customFormat="1" ht="15" customHeight="1">
      <c r="A139" s="79"/>
      <c r="B139" s="142">
        <f t="shared" si="18"/>
        <v>74</v>
      </c>
      <c r="C139" s="137" t="s">
        <v>82</v>
      </c>
      <c r="D139" s="137" t="s">
        <v>216</v>
      </c>
      <c r="E139" s="137" t="s">
        <v>147</v>
      </c>
      <c r="F139" s="137" t="s">
        <v>140</v>
      </c>
      <c r="G139" s="143">
        <v>2014</v>
      </c>
      <c r="H139" s="137" t="s">
        <v>85</v>
      </c>
      <c r="I139" s="146">
        <v>65</v>
      </c>
      <c r="J139" s="163"/>
      <c r="K139" s="164"/>
      <c r="L139" s="164"/>
      <c r="M139" s="164"/>
      <c r="N139" s="165"/>
      <c r="O139" s="165"/>
      <c r="P139" s="165"/>
      <c r="Q139" s="165"/>
      <c r="R139" s="166"/>
      <c r="S139" s="38"/>
    </row>
    <row r="140" spans="1:19" s="3" customFormat="1" ht="15" customHeight="1">
      <c r="A140" s="79"/>
      <c r="B140" s="142">
        <f t="shared" si="18"/>
        <v>75</v>
      </c>
      <c r="C140" s="137" t="s">
        <v>82</v>
      </c>
      <c r="D140" s="137" t="s">
        <v>217</v>
      </c>
      <c r="E140" s="137" t="s">
        <v>147</v>
      </c>
      <c r="F140" s="137" t="s">
        <v>140</v>
      </c>
      <c r="G140" s="143">
        <v>2014</v>
      </c>
      <c r="H140" s="137" t="s">
        <v>85</v>
      </c>
      <c r="I140" s="146">
        <v>65</v>
      </c>
      <c r="J140" s="163"/>
      <c r="K140" s="164"/>
      <c r="L140" s="164"/>
      <c r="M140" s="164"/>
      <c r="N140" s="165"/>
      <c r="O140" s="165"/>
      <c r="P140" s="165"/>
      <c r="Q140" s="165"/>
      <c r="R140" s="166"/>
      <c r="S140" s="38"/>
    </row>
    <row r="141" spans="1:19" s="3" customFormat="1" ht="15" customHeight="1">
      <c r="A141" s="79"/>
      <c r="B141" s="142">
        <f t="shared" si="18"/>
        <v>76</v>
      </c>
      <c r="C141" s="137" t="s">
        <v>82</v>
      </c>
      <c r="D141" s="137" t="s">
        <v>218</v>
      </c>
      <c r="E141" s="137" t="s">
        <v>147</v>
      </c>
      <c r="F141" s="137" t="s">
        <v>140</v>
      </c>
      <c r="G141" s="143">
        <v>2014</v>
      </c>
      <c r="H141" s="137" t="s">
        <v>85</v>
      </c>
      <c r="I141" s="146">
        <v>65</v>
      </c>
      <c r="J141" s="163"/>
      <c r="K141" s="164"/>
      <c r="L141" s="164"/>
      <c r="M141" s="164"/>
      <c r="N141" s="165"/>
      <c r="O141" s="165"/>
      <c r="P141" s="165"/>
      <c r="Q141" s="165"/>
      <c r="R141" s="166"/>
      <c r="S141" s="38"/>
    </row>
    <row r="142" spans="1:19" s="3" customFormat="1" ht="15" customHeight="1">
      <c r="A142" s="79"/>
      <c r="B142" s="142">
        <f t="shared" si="18"/>
        <v>77</v>
      </c>
      <c r="C142" s="137" t="s">
        <v>82</v>
      </c>
      <c r="D142" s="137" t="s">
        <v>219</v>
      </c>
      <c r="E142" s="137" t="s">
        <v>150</v>
      </c>
      <c r="F142" s="137" t="s">
        <v>140</v>
      </c>
      <c r="G142" s="143">
        <v>2015</v>
      </c>
      <c r="H142" s="137" t="s">
        <v>85</v>
      </c>
      <c r="I142" s="146">
        <v>65</v>
      </c>
      <c r="J142" s="163"/>
      <c r="K142" s="164"/>
      <c r="L142" s="164"/>
      <c r="M142" s="164"/>
      <c r="N142" s="165"/>
      <c r="O142" s="165"/>
      <c r="P142" s="165"/>
      <c r="Q142" s="165"/>
      <c r="R142" s="166"/>
      <c r="S142" s="38"/>
    </row>
    <row r="143" spans="1:19" s="3" customFormat="1" ht="15" customHeight="1">
      <c r="A143" s="79"/>
      <c r="B143" s="142">
        <f t="shared" si="18"/>
        <v>78</v>
      </c>
      <c r="C143" s="137" t="s">
        <v>82</v>
      </c>
      <c r="D143" s="137" t="s">
        <v>220</v>
      </c>
      <c r="E143" s="137" t="s">
        <v>150</v>
      </c>
      <c r="F143" s="137" t="s">
        <v>140</v>
      </c>
      <c r="G143" s="143">
        <v>2015</v>
      </c>
      <c r="H143" s="137" t="s">
        <v>85</v>
      </c>
      <c r="I143" s="146">
        <v>65</v>
      </c>
      <c r="J143" s="163"/>
      <c r="K143" s="164"/>
      <c r="L143" s="164"/>
      <c r="M143" s="164"/>
      <c r="N143" s="165"/>
      <c r="O143" s="165"/>
      <c r="P143" s="165"/>
      <c r="Q143" s="165"/>
      <c r="R143" s="166"/>
      <c r="S143" s="38"/>
    </row>
    <row r="144" spans="1:19" s="3" customFormat="1" ht="15" customHeight="1">
      <c r="A144" s="79"/>
      <c r="B144" s="142">
        <f t="shared" si="18"/>
        <v>79</v>
      </c>
      <c r="C144" s="137" t="s">
        <v>119</v>
      </c>
      <c r="D144" s="137" t="s">
        <v>221</v>
      </c>
      <c r="E144" s="137" t="s">
        <v>147</v>
      </c>
      <c r="F144" s="137" t="s">
        <v>140</v>
      </c>
      <c r="G144" s="143">
        <v>2004</v>
      </c>
      <c r="H144" s="137" t="s">
        <v>85</v>
      </c>
      <c r="I144" s="146">
        <v>66</v>
      </c>
      <c r="J144" s="163"/>
      <c r="K144" s="164"/>
      <c r="L144" s="164"/>
      <c r="M144" s="164"/>
      <c r="N144" s="165"/>
      <c r="O144" s="165"/>
      <c r="P144" s="165"/>
      <c r="Q144" s="165"/>
      <c r="R144" s="166"/>
      <c r="S144" s="38"/>
    </row>
    <row r="145" spans="1:19" s="3" customFormat="1" ht="15" customHeight="1">
      <c r="A145" s="79"/>
      <c r="B145" s="142">
        <f t="shared" si="18"/>
        <v>80</v>
      </c>
      <c r="C145" s="137" t="s">
        <v>119</v>
      </c>
      <c r="D145" s="137" t="s">
        <v>222</v>
      </c>
      <c r="E145" s="137" t="s">
        <v>147</v>
      </c>
      <c r="F145" s="137" t="s">
        <v>140</v>
      </c>
      <c r="G145" s="143">
        <v>2004</v>
      </c>
      <c r="H145" s="137" t="s">
        <v>85</v>
      </c>
      <c r="I145" s="146">
        <v>67</v>
      </c>
      <c r="J145" s="163"/>
      <c r="K145" s="164"/>
      <c r="L145" s="164"/>
      <c r="M145" s="164"/>
      <c r="N145" s="165"/>
      <c r="O145" s="165"/>
      <c r="P145" s="165"/>
      <c r="Q145" s="165"/>
      <c r="R145" s="166"/>
      <c r="S145" s="38"/>
    </row>
    <row r="146" spans="1:19" s="3" customFormat="1" ht="15" customHeight="1">
      <c r="A146" s="79"/>
      <c r="B146" s="142">
        <f t="shared" si="18"/>
        <v>81</v>
      </c>
      <c r="C146" s="137" t="s">
        <v>119</v>
      </c>
      <c r="D146" s="137" t="s">
        <v>223</v>
      </c>
      <c r="E146" s="137" t="s">
        <v>147</v>
      </c>
      <c r="F146" s="137" t="s">
        <v>140</v>
      </c>
      <c r="G146" s="143">
        <v>2004</v>
      </c>
      <c r="H146" s="137" t="s">
        <v>85</v>
      </c>
      <c r="I146" s="146">
        <v>65</v>
      </c>
      <c r="J146" s="163"/>
      <c r="K146" s="164"/>
      <c r="L146" s="164"/>
      <c r="M146" s="164"/>
      <c r="N146" s="165"/>
      <c r="O146" s="165"/>
      <c r="P146" s="165"/>
      <c r="Q146" s="165"/>
      <c r="R146" s="166"/>
      <c r="S146" s="38"/>
    </row>
    <row r="147" spans="1:19" s="3" customFormat="1" ht="15" customHeight="1">
      <c r="A147" s="79"/>
      <c r="B147" s="142">
        <f t="shared" si="18"/>
        <v>82</v>
      </c>
      <c r="C147" s="137" t="s">
        <v>119</v>
      </c>
      <c r="D147" s="137" t="s">
        <v>224</v>
      </c>
      <c r="E147" s="137" t="s">
        <v>147</v>
      </c>
      <c r="F147" s="137" t="s">
        <v>140</v>
      </c>
      <c r="G147" s="143">
        <v>2004</v>
      </c>
      <c r="H147" s="137" t="s">
        <v>85</v>
      </c>
      <c r="I147" s="146">
        <v>65</v>
      </c>
      <c r="J147" s="163"/>
      <c r="K147" s="164"/>
      <c r="L147" s="164"/>
      <c r="M147" s="164"/>
      <c r="N147" s="165"/>
      <c r="O147" s="165"/>
      <c r="P147" s="165"/>
      <c r="Q147" s="165"/>
      <c r="R147" s="166"/>
      <c r="S147" s="38"/>
    </row>
    <row r="148" spans="1:19" s="3" customFormat="1" ht="15" customHeight="1">
      <c r="A148" s="79"/>
      <c r="B148" s="142">
        <f t="shared" si="18"/>
        <v>83</v>
      </c>
      <c r="C148" s="137" t="s">
        <v>119</v>
      </c>
      <c r="D148" s="137" t="s">
        <v>225</v>
      </c>
      <c r="E148" s="137" t="s">
        <v>147</v>
      </c>
      <c r="F148" s="137" t="s">
        <v>140</v>
      </c>
      <c r="G148" s="143">
        <v>2004</v>
      </c>
      <c r="H148" s="137" t="s">
        <v>85</v>
      </c>
      <c r="I148" s="146">
        <v>66</v>
      </c>
      <c r="J148" s="163"/>
      <c r="K148" s="164"/>
      <c r="L148" s="164"/>
      <c r="M148" s="164"/>
      <c r="N148" s="165"/>
      <c r="O148" s="165"/>
      <c r="P148" s="165"/>
      <c r="Q148" s="165"/>
      <c r="R148" s="166"/>
      <c r="S148" s="38"/>
    </row>
    <row r="149" spans="1:19" s="3" customFormat="1" ht="15" customHeight="1">
      <c r="A149" s="79"/>
      <c r="B149" s="142">
        <f t="shared" si="18"/>
        <v>84</v>
      </c>
      <c r="C149" s="137" t="s">
        <v>119</v>
      </c>
      <c r="D149" s="137" t="s">
        <v>226</v>
      </c>
      <c r="E149" s="137" t="s">
        <v>147</v>
      </c>
      <c r="F149" s="137" t="s">
        <v>140</v>
      </c>
      <c r="G149" s="143">
        <v>2004</v>
      </c>
      <c r="H149" s="137" t="s">
        <v>85</v>
      </c>
      <c r="I149" s="146">
        <v>66</v>
      </c>
      <c r="J149" s="163"/>
      <c r="K149" s="164"/>
      <c r="L149" s="164"/>
      <c r="M149" s="164"/>
      <c r="N149" s="165"/>
      <c r="O149" s="165"/>
      <c r="P149" s="165"/>
      <c r="Q149" s="165"/>
      <c r="R149" s="166"/>
      <c r="S149" s="38"/>
    </row>
    <row r="150" spans="1:19" s="3" customFormat="1" ht="15" customHeight="1">
      <c r="A150" s="79"/>
      <c r="B150" s="142">
        <f t="shared" si="18"/>
        <v>85</v>
      </c>
      <c r="C150" s="137" t="s">
        <v>119</v>
      </c>
      <c r="D150" s="137" t="s">
        <v>227</v>
      </c>
      <c r="E150" s="137" t="s">
        <v>147</v>
      </c>
      <c r="F150" s="137" t="s">
        <v>140</v>
      </c>
      <c r="G150" s="143">
        <v>2004</v>
      </c>
      <c r="H150" s="137" t="s">
        <v>85</v>
      </c>
      <c r="I150" s="146">
        <v>66</v>
      </c>
      <c r="J150" s="163"/>
      <c r="K150" s="164"/>
      <c r="L150" s="164"/>
      <c r="M150" s="164"/>
      <c r="N150" s="165"/>
      <c r="O150" s="165"/>
      <c r="P150" s="165"/>
      <c r="Q150" s="165"/>
      <c r="R150" s="166"/>
      <c r="S150" s="38"/>
    </row>
    <row r="151" spans="1:19" s="3" customFormat="1" ht="15" customHeight="1">
      <c r="A151" s="79"/>
      <c r="B151" s="142">
        <f t="shared" si="18"/>
        <v>86</v>
      </c>
      <c r="C151" s="137" t="s">
        <v>119</v>
      </c>
      <c r="D151" s="137" t="s">
        <v>228</v>
      </c>
      <c r="E151" s="137" t="s">
        <v>147</v>
      </c>
      <c r="F151" s="137" t="s">
        <v>140</v>
      </c>
      <c r="G151" s="143">
        <v>2004</v>
      </c>
      <c r="H151" s="137" t="s">
        <v>85</v>
      </c>
      <c r="I151" s="146">
        <v>66</v>
      </c>
      <c r="J151" s="163"/>
      <c r="K151" s="164"/>
      <c r="L151" s="164"/>
      <c r="M151" s="164"/>
      <c r="N151" s="165"/>
      <c r="O151" s="165"/>
      <c r="P151" s="165"/>
      <c r="Q151" s="165"/>
      <c r="R151" s="166"/>
      <c r="S151" s="38"/>
    </row>
    <row r="152" spans="1:19" s="3" customFormat="1" ht="15" customHeight="1">
      <c r="A152" s="79"/>
      <c r="B152" s="142">
        <f t="shared" si="18"/>
        <v>87</v>
      </c>
      <c r="C152" s="137" t="s">
        <v>119</v>
      </c>
      <c r="D152" s="137" t="s">
        <v>229</v>
      </c>
      <c r="E152" s="137" t="s">
        <v>147</v>
      </c>
      <c r="F152" s="137" t="s">
        <v>140</v>
      </c>
      <c r="G152" s="143">
        <v>2005</v>
      </c>
      <c r="H152" s="137" t="s">
        <v>85</v>
      </c>
      <c r="I152" s="146">
        <v>66</v>
      </c>
      <c r="J152" s="163"/>
      <c r="K152" s="164"/>
      <c r="L152" s="164"/>
      <c r="M152" s="164"/>
      <c r="N152" s="165"/>
      <c r="O152" s="165"/>
      <c r="P152" s="165"/>
      <c r="Q152" s="165"/>
      <c r="R152" s="166"/>
      <c r="S152" s="38"/>
    </row>
    <row r="153" spans="1:19" s="3" customFormat="1" ht="15" customHeight="1">
      <c r="A153" s="79"/>
      <c r="B153" s="142">
        <f t="shared" si="18"/>
        <v>88</v>
      </c>
      <c r="C153" s="137" t="s">
        <v>119</v>
      </c>
      <c r="D153" s="137" t="s">
        <v>230</v>
      </c>
      <c r="E153" s="137" t="s">
        <v>147</v>
      </c>
      <c r="F153" s="137" t="s">
        <v>140</v>
      </c>
      <c r="G153" s="143">
        <v>2005</v>
      </c>
      <c r="H153" s="137" t="s">
        <v>85</v>
      </c>
      <c r="I153" s="146">
        <v>66</v>
      </c>
      <c r="J153" s="163"/>
      <c r="K153" s="164"/>
      <c r="L153" s="164"/>
      <c r="M153" s="164"/>
      <c r="N153" s="165"/>
      <c r="O153" s="165"/>
      <c r="P153" s="165"/>
      <c r="Q153" s="165"/>
      <c r="R153" s="166"/>
      <c r="S153" s="38"/>
    </row>
    <row r="154" spans="1:19" s="3" customFormat="1" ht="15" customHeight="1">
      <c r="A154" s="79"/>
      <c r="B154" s="142">
        <f t="shared" si="18"/>
        <v>89</v>
      </c>
      <c r="C154" s="137" t="s">
        <v>119</v>
      </c>
      <c r="D154" s="137" t="s">
        <v>231</v>
      </c>
      <c r="E154" s="137" t="s">
        <v>147</v>
      </c>
      <c r="F154" s="137" t="s">
        <v>140</v>
      </c>
      <c r="G154" s="143">
        <v>2005</v>
      </c>
      <c r="H154" s="137" t="s">
        <v>85</v>
      </c>
      <c r="I154" s="146">
        <v>66</v>
      </c>
      <c r="J154" s="163"/>
      <c r="K154" s="164"/>
      <c r="L154" s="164"/>
      <c r="M154" s="164"/>
      <c r="N154" s="165"/>
      <c r="O154" s="165"/>
      <c r="P154" s="165"/>
      <c r="Q154" s="165"/>
      <c r="R154" s="166"/>
      <c r="S154" s="38"/>
    </row>
    <row r="155" spans="1:19" s="3" customFormat="1" ht="15" customHeight="1">
      <c r="A155" s="79"/>
      <c r="B155" s="142">
        <f t="shared" si="18"/>
        <v>90</v>
      </c>
      <c r="C155" s="137" t="s">
        <v>119</v>
      </c>
      <c r="D155" s="137" t="s">
        <v>232</v>
      </c>
      <c r="E155" s="137" t="s">
        <v>147</v>
      </c>
      <c r="F155" s="137" t="s">
        <v>140</v>
      </c>
      <c r="G155" s="143">
        <v>2005</v>
      </c>
      <c r="H155" s="137" t="s">
        <v>85</v>
      </c>
      <c r="I155" s="146">
        <v>65</v>
      </c>
      <c r="J155" s="163"/>
      <c r="K155" s="164"/>
      <c r="L155" s="164"/>
      <c r="M155" s="164"/>
      <c r="N155" s="165"/>
      <c r="O155" s="165"/>
      <c r="P155" s="165"/>
      <c r="Q155" s="165"/>
      <c r="R155" s="166"/>
      <c r="S155" s="38"/>
    </row>
    <row r="156" spans="1:19" s="3" customFormat="1" ht="15" customHeight="1">
      <c r="A156" s="79"/>
      <c r="B156" s="142">
        <f t="shared" si="18"/>
        <v>91</v>
      </c>
      <c r="C156" s="137" t="s">
        <v>119</v>
      </c>
      <c r="D156" s="137" t="s">
        <v>233</v>
      </c>
      <c r="E156" s="137" t="s">
        <v>147</v>
      </c>
      <c r="F156" s="137" t="s">
        <v>140</v>
      </c>
      <c r="G156" s="143">
        <v>2005</v>
      </c>
      <c r="H156" s="137" t="s">
        <v>85</v>
      </c>
      <c r="I156" s="146">
        <v>65</v>
      </c>
      <c r="J156" s="163"/>
      <c r="K156" s="164"/>
      <c r="L156" s="164"/>
      <c r="M156" s="164"/>
      <c r="N156" s="165"/>
      <c r="O156" s="165"/>
      <c r="P156" s="165"/>
      <c r="Q156" s="165"/>
      <c r="R156" s="166"/>
      <c r="S156" s="38"/>
    </row>
    <row r="157" spans="1:19" s="3" customFormat="1" ht="15" customHeight="1">
      <c r="A157" s="79"/>
      <c r="B157" s="142">
        <f t="shared" si="18"/>
        <v>92</v>
      </c>
      <c r="C157" s="137" t="s">
        <v>119</v>
      </c>
      <c r="D157" s="137" t="s">
        <v>234</v>
      </c>
      <c r="E157" s="137" t="s">
        <v>147</v>
      </c>
      <c r="F157" s="137" t="s">
        <v>140</v>
      </c>
      <c r="G157" s="143">
        <v>2005</v>
      </c>
      <c r="H157" s="137" t="s">
        <v>85</v>
      </c>
      <c r="I157" s="146">
        <v>65</v>
      </c>
      <c r="J157" s="163"/>
      <c r="K157" s="164"/>
      <c r="L157" s="164"/>
      <c r="M157" s="164"/>
      <c r="N157" s="165"/>
      <c r="O157" s="165"/>
      <c r="P157" s="165"/>
      <c r="Q157" s="165"/>
      <c r="R157" s="166"/>
      <c r="S157" s="38"/>
    </row>
    <row r="158" spans="1:19" s="3" customFormat="1" ht="15" customHeight="1">
      <c r="A158" s="79"/>
      <c r="B158" s="142">
        <f t="shared" si="18"/>
        <v>93</v>
      </c>
      <c r="C158" s="137" t="s">
        <v>119</v>
      </c>
      <c r="D158" s="137" t="s">
        <v>235</v>
      </c>
      <c r="E158" s="137" t="s">
        <v>147</v>
      </c>
      <c r="F158" s="137" t="s">
        <v>140</v>
      </c>
      <c r="G158" s="143">
        <v>2005</v>
      </c>
      <c r="H158" s="137" t="s">
        <v>85</v>
      </c>
      <c r="I158" s="146">
        <v>65</v>
      </c>
      <c r="J158" s="163"/>
      <c r="K158" s="164"/>
      <c r="L158" s="164"/>
      <c r="M158" s="164"/>
      <c r="N158" s="165"/>
      <c r="O158" s="165"/>
      <c r="P158" s="165"/>
      <c r="Q158" s="165"/>
      <c r="R158" s="166"/>
      <c r="S158" s="38"/>
    </row>
    <row r="159" spans="1:19" s="3" customFormat="1" ht="15" customHeight="1">
      <c r="A159" s="79"/>
      <c r="B159" s="142">
        <f t="shared" si="18"/>
        <v>94</v>
      </c>
      <c r="C159" s="137" t="s">
        <v>119</v>
      </c>
      <c r="D159" s="137" t="s">
        <v>236</v>
      </c>
      <c r="E159" s="137" t="s">
        <v>147</v>
      </c>
      <c r="F159" s="137" t="s">
        <v>140</v>
      </c>
      <c r="G159" s="143">
        <v>2005</v>
      </c>
      <c r="H159" s="137" t="s">
        <v>85</v>
      </c>
      <c r="I159" s="146">
        <v>65</v>
      </c>
      <c r="J159" s="163"/>
      <c r="K159" s="164"/>
      <c r="L159" s="164"/>
      <c r="M159" s="164"/>
      <c r="N159" s="165"/>
      <c r="O159" s="165"/>
      <c r="P159" s="165"/>
      <c r="Q159" s="165"/>
      <c r="R159" s="166"/>
      <c r="S159" s="38"/>
    </row>
    <row r="160" spans="1:19" s="3" customFormat="1" ht="15" customHeight="1">
      <c r="A160" s="79"/>
      <c r="B160" s="142">
        <f t="shared" si="18"/>
        <v>95</v>
      </c>
      <c r="C160" s="137" t="s">
        <v>119</v>
      </c>
      <c r="D160" s="137" t="s">
        <v>237</v>
      </c>
      <c r="E160" s="137" t="s">
        <v>147</v>
      </c>
      <c r="F160" s="137" t="s">
        <v>140</v>
      </c>
      <c r="G160" s="143">
        <v>2007</v>
      </c>
      <c r="H160" s="137" t="s">
        <v>85</v>
      </c>
      <c r="I160" s="146">
        <v>65</v>
      </c>
      <c r="J160" s="163"/>
      <c r="K160" s="164"/>
      <c r="L160" s="164"/>
      <c r="M160" s="164"/>
      <c r="N160" s="165"/>
      <c r="O160" s="165"/>
      <c r="P160" s="165"/>
      <c r="Q160" s="165"/>
      <c r="R160" s="166"/>
      <c r="S160" s="38"/>
    </row>
    <row r="161" spans="1:19" s="3" customFormat="1" ht="15" customHeight="1">
      <c r="A161" s="79"/>
      <c r="B161" s="142">
        <f t="shared" si="18"/>
        <v>96</v>
      </c>
      <c r="C161" s="137" t="s">
        <v>119</v>
      </c>
      <c r="D161" s="137" t="s">
        <v>238</v>
      </c>
      <c r="E161" s="137" t="s">
        <v>147</v>
      </c>
      <c r="F161" s="137" t="s">
        <v>140</v>
      </c>
      <c r="G161" s="143">
        <v>2007</v>
      </c>
      <c r="H161" s="137" t="s">
        <v>85</v>
      </c>
      <c r="I161" s="146">
        <v>65</v>
      </c>
      <c r="J161" s="163"/>
      <c r="K161" s="164"/>
      <c r="L161" s="164"/>
      <c r="M161" s="164"/>
      <c r="N161" s="165"/>
      <c r="O161" s="165"/>
      <c r="P161" s="165"/>
      <c r="Q161" s="165"/>
      <c r="R161" s="166"/>
      <c r="S161" s="38"/>
    </row>
    <row r="162" spans="1:19" s="3" customFormat="1" ht="15" customHeight="1">
      <c r="A162" s="79"/>
      <c r="B162" s="142">
        <f t="shared" si="18"/>
        <v>97</v>
      </c>
      <c r="C162" s="137" t="s">
        <v>119</v>
      </c>
      <c r="D162" s="137" t="s">
        <v>239</v>
      </c>
      <c r="E162" s="137" t="s">
        <v>147</v>
      </c>
      <c r="F162" s="137" t="s">
        <v>140</v>
      </c>
      <c r="G162" s="143">
        <v>2007</v>
      </c>
      <c r="H162" s="137" t="s">
        <v>85</v>
      </c>
      <c r="I162" s="146">
        <v>65</v>
      </c>
      <c r="J162" s="163"/>
      <c r="K162" s="164"/>
      <c r="L162" s="164"/>
      <c r="M162" s="164"/>
      <c r="N162" s="165"/>
      <c r="O162" s="165"/>
      <c r="P162" s="165"/>
      <c r="Q162" s="165"/>
      <c r="R162" s="166"/>
      <c r="S162" s="38"/>
    </row>
    <row r="163" spans="1:19" s="3" customFormat="1" ht="15" customHeight="1">
      <c r="A163" s="79"/>
      <c r="B163" s="142">
        <f t="shared" si="18"/>
        <v>98</v>
      </c>
      <c r="C163" s="137" t="s">
        <v>119</v>
      </c>
      <c r="D163" s="137" t="s">
        <v>240</v>
      </c>
      <c r="E163" s="137" t="s">
        <v>147</v>
      </c>
      <c r="F163" s="137" t="s">
        <v>140</v>
      </c>
      <c r="G163" s="143">
        <v>2007</v>
      </c>
      <c r="H163" s="137" t="s">
        <v>85</v>
      </c>
      <c r="I163" s="146">
        <v>65</v>
      </c>
      <c r="J163" s="163"/>
      <c r="K163" s="164"/>
      <c r="L163" s="164"/>
      <c r="M163" s="164"/>
      <c r="N163" s="165"/>
      <c r="O163" s="165"/>
      <c r="P163" s="165"/>
      <c r="Q163" s="165"/>
      <c r="R163" s="166"/>
      <c r="S163" s="38"/>
    </row>
    <row r="164" spans="1:19" s="3" customFormat="1" ht="15" customHeight="1">
      <c r="A164" s="79"/>
      <c r="B164" s="142">
        <f t="shared" si="18"/>
        <v>99</v>
      </c>
      <c r="C164" s="137" t="s">
        <v>119</v>
      </c>
      <c r="D164" s="137" t="s">
        <v>241</v>
      </c>
      <c r="E164" s="137" t="s">
        <v>147</v>
      </c>
      <c r="F164" s="137" t="s">
        <v>140</v>
      </c>
      <c r="G164" s="143">
        <v>2009</v>
      </c>
      <c r="H164" s="137" t="s">
        <v>85</v>
      </c>
      <c r="I164" s="146">
        <v>65</v>
      </c>
      <c r="J164" s="163"/>
      <c r="K164" s="164"/>
      <c r="L164" s="164"/>
      <c r="M164" s="164"/>
      <c r="N164" s="165"/>
      <c r="O164" s="165"/>
      <c r="P164" s="165"/>
      <c r="Q164" s="165"/>
      <c r="R164" s="166"/>
      <c r="S164" s="38"/>
    </row>
    <row r="165" spans="1:19" s="3" customFormat="1" ht="15" customHeight="1">
      <c r="A165" s="79"/>
      <c r="B165" s="142">
        <f t="shared" si="18"/>
        <v>100</v>
      </c>
      <c r="C165" s="137" t="s">
        <v>119</v>
      </c>
      <c r="D165" s="137" t="s">
        <v>242</v>
      </c>
      <c r="E165" s="137" t="s">
        <v>147</v>
      </c>
      <c r="F165" s="137" t="s">
        <v>140</v>
      </c>
      <c r="G165" s="143">
        <v>2009</v>
      </c>
      <c r="H165" s="137" t="s">
        <v>85</v>
      </c>
      <c r="I165" s="146">
        <v>65</v>
      </c>
      <c r="J165" s="163"/>
      <c r="K165" s="164"/>
      <c r="L165" s="164"/>
      <c r="M165" s="164"/>
      <c r="N165" s="165"/>
      <c r="O165" s="165"/>
      <c r="P165" s="165"/>
      <c r="Q165" s="165"/>
      <c r="R165" s="166"/>
      <c r="S165" s="38"/>
    </row>
    <row r="166" spans="1:19" s="3" customFormat="1" ht="15" customHeight="1">
      <c r="A166" s="79"/>
      <c r="B166" s="142">
        <f t="shared" si="18"/>
        <v>101</v>
      </c>
      <c r="C166" s="137" t="s">
        <v>119</v>
      </c>
      <c r="D166" s="137" t="s">
        <v>243</v>
      </c>
      <c r="E166" s="137" t="s">
        <v>147</v>
      </c>
      <c r="F166" s="137" t="s">
        <v>140</v>
      </c>
      <c r="G166" s="143">
        <v>2009</v>
      </c>
      <c r="H166" s="137" t="s">
        <v>85</v>
      </c>
      <c r="I166" s="146">
        <v>65</v>
      </c>
      <c r="J166" s="163"/>
      <c r="K166" s="164"/>
      <c r="L166" s="164"/>
      <c r="M166" s="164"/>
      <c r="N166" s="165"/>
      <c r="O166" s="165"/>
      <c r="P166" s="165"/>
      <c r="Q166" s="165"/>
      <c r="R166" s="166"/>
      <c r="S166" s="38"/>
    </row>
    <row r="167" spans="1:19" s="3" customFormat="1" ht="15" customHeight="1">
      <c r="A167" s="79"/>
      <c r="B167" s="142">
        <f t="shared" si="18"/>
        <v>102</v>
      </c>
      <c r="C167" s="137" t="s">
        <v>119</v>
      </c>
      <c r="D167" s="137" t="s">
        <v>244</v>
      </c>
      <c r="E167" s="137" t="s">
        <v>147</v>
      </c>
      <c r="F167" s="137" t="s">
        <v>140</v>
      </c>
      <c r="G167" s="143">
        <v>2010</v>
      </c>
      <c r="H167" s="137" t="s">
        <v>85</v>
      </c>
      <c r="I167" s="146">
        <v>65</v>
      </c>
      <c r="J167" s="163"/>
      <c r="K167" s="164"/>
      <c r="L167" s="164"/>
      <c r="M167" s="164"/>
      <c r="N167" s="165"/>
      <c r="O167" s="165"/>
      <c r="P167" s="165"/>
      <c r="Q167" s="165"/>
      <c r="R167" s="166"/>
      <c r="S167" s="38"/>
    </row>
    <row r="168" spans="1:19" s="3" customFormat="1" ht="15" customHeight="1">
      <c r="A168" s="79"/>
      <c r="B168" s="215" t="s">
        <v>135</v>
      </c>
      <c r="C168" s="216"/>
      <c r="D168" s="216"/>
      <c r="E168" s="217"/>
      <c r="F168" s="11">
        <f>+COUNTA(F66:F167)</f>
        <v>102</v>
      </c>
      <c r="G168" s="12"/>
      <c r="H168" s="4"/>
      <c r="I168" s="13"/>
      <c r="J168" s="167"/>
      <c r="K168" s="76"/>
      <c r="L168" s="76"/>
      <c r="M168" s="76"/>
      <c r="N168" s="165"/>
      <c r="O168" s="165"/>
      <c r="P168" s="165"/>
      <c r="Q168" s="165"/>
      <c r="R168" s="166"/>
      <c r="S168" s="38"/>
    </row>
    <row r="169" spans="1:19" s="3" customFormat="1" ht="15" customHeight="1">
      <c r="A169" s="7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85"/>
      <c r="S169" s="38"/>
    </row>
    <row r="170" spans="1:19" s="3" customFormat="1" ht="15" customHeight="1">
      <c r="A170" s="80" t="s">
        <v>245</v>
      </c>
      <c r="B170" s="81" t="s">
        <v>246</v>
      </c>
      <c r="F170" s="5"/>
      <c r="R170" s="69"/>
    </row>
    <row r="171" spans="1:19" s="3" customFormat="1" ht="15" customHeight="1">
      <c r="A171" s="79"/>
      <c r="B171" s="1" t="s">
        <v>66</v>
      </c>
      <c r="C171" s="1" t="s">
        <v>67</v>
      </c>
      <c r="D171" s="1" t="s">
        <v>68</v>
      </c>
      <c r="E171" s="1" t="s">
        <v>69</v>
      </c>
      <c r="F171" s="1" t="s">
        <v>22</v>
      </c>
      <c r="G171" s="1" t="s">
        <v>70</v>
      </c>
      <c r="H171" s="1" t="s">
        <v>71</v>
      </c>
      <c r="I171" s="1" t="s">
        <v>72</v>
      </c>
      <c r="J171" s="2"/>
      <c r="K171" s="2"/>
      <c r="L171" s="2"/>
      <c r="M171" s="2"/>
      <c r="N171" s="2"/>
      <c r="O171" s="2"/>
      <c r="P171" s="2"/>
      <c r="Q171" s="2"/>
      <c r="R171" s="2"/>
    </row>
    <row r="172" spans="1:19" s="3" customFormat="1" ht="15" customHeight="1">
      <c r="A172" s="79"/>
      <c r="B172" s="14">
        <v>1</v>
      </c>
      <c r="C172" s="142" t="s">
        <v>82</v>
      </c>
      <c r="D172" s="15" t="s">
        <v>538</v>
      </c>
      <c r="E172" s="15" t="s">
        <v>247</v>
      </c>
      <c r="F172" s="15" t="s">
        <v>248</v>
      </c>
      <c r="G172" s="15">
        <v>2018</v>
      </c>
      <c r="H172" s="142" t="s">
        <v>85</v>
      </c>
      <c r="I172" s="4"/>
      <c r="J172" s="5"/>
      <c r="K172" s="164"/>
      <c r="L172" s="164"/>
      <c r="M172" s="164"/>
      <c r="N172" s="165"/>
      <c r="O172" s="165"/>
      <c r="P172" s="165"/>
      <c r="Q172" s="165"/>
      <c r="R172" s="166"/>
    </row>
    <row r="173" spans="1:19" s="3" customFormat="1" ht="15" customHeight="1">
      <c r="A173" s="79"/>
      <c r="B173" s="14">
        <f t="shared" ref="B173:B207" si="19">+B172+1</f>
        <v>2</v>
      </c>
      <c r="C173" s="142" t="s">
        <v>82</v>
      </c>
      <c r="D173" s="15" t="s">
        <v>539</v>
      </c>
      <c r="E173" s="15" t="s">
        <v>255</v>
      </c>
      <c r="F173" s="15" t="s">
        <v>256</v>
      </c>
      <c r="G173" s="15">
        <v>2021</v>
      </c>
      <c r="H173" s="142" t="s">
        <v>85</v>
      </c>
      <c r="I173" s="4"/>
      <c r="J173" s="5"/>
      <c r="K173" s="164"/>
      <c r="L173" s="164"/>
      <c r="M173" s="164"/>
      <c r="N173" s="165"/>
      <c r="O173" s="165"/>
      <c r="P173" s="165"/>
      <c r="Q173" s="165"/>
      <c r="R173" s="166"/>
    </row>
    <row r="174" spans="1:19" s="3" customFormat="1" ht="15" customHeight="1">
      <c r="A174" s="79"/>
      <c r="B174" s="14">
        <f t="shared" si="19"/>
        <v>3</v>
      </c>
      <c r="C174" s="142" t="s">
        <v>82</v>
      </c>
      <c r="D174" s="15" t="s">
        <v>249</v>
      </c>
      <c r="E174" s="15" t="s">
        <v>250</v>
      </c>
      <c r="F174" s="15" t="s">
        <v>251</v>
      </c>
      <c r="G174" s="15">
        <v>2022</v>
      </c>
      <c r="H174" s="142" t="s">
        <v>85</v>
      </c>
      <c r="I174" s="4"/>
      <c r="J174" s="5"/>
      <c r="K174" s="5"/>
      <c r="L174" s="5"/>
      <c r="M174" s="5"/>
      <c r="N174" s="5"/>
      <c r="O174" s="5"/>
      <c r="P174" s="5"/>
      <c r="Q174" s="5"/>
      <c r="R174" s="86"/>
    </row>
    <row r="175" spans="1:19" s="3" customFormat="1" ht="15" customHeight="1">
      <c r="A175" s="79"/>
      <c r="B175" s="14">
        <f t="shared" si="19"/>
        <v>4</v>
      </c>
      <c r="C175" s="142" t="s">
        <v>82</v>
      </c>
      <c r="D175" s="15" t="s">
        <v>252</v>
      </c>
      <c r="E175" s="15" t="s">
        <v>250</v>
      </c>
      <c r="F175" s="15" t="s">
        <v>251</v>
      </c>
      <c r="G175" s="15">
        <v>2021</v>
      </c>
      <c r="H175" s="142" t="s">
        <v>85</v>
      </c>
      <c r="I175" s="4"/>
      <c r="J175" s="5"/>
      <c r="K175" s="5"/>
      <c r="L175" s="5"/>
      <c r="M175" s="5"/>
      <c r="N175" s="5"/>
      <c r="O175" s="5"/>
      <c r="P175" s="5"/>
      <c r="Q175" s="5"/>
      <c r="R175" s="86"/>
    </row>
    <row r="176" spans="1:19" s="3" customFormat="1" ht="15" customHeight="1">
      <c r="A176" s="79"/>
      <c r="B176" s="14">
        <f t="shared" si="19"/>
        <v>5</v>
      </c>
      <c r="C176" s="142" t="s">
        <v>82</v>
      </c>
      <c r="D176" s="15" t="s">
        <v>253</v>
      </c>
      <c r="E176" s="15" t="s">
        <v>250</v>
      </c>
      <c r="F176" s="15" t="s">
        <v>251</v>
      </c>
      <c r="G176" s="15">
        <v>2014</v>
      </c>
      <c r="H176" s="142" t="s">
        <v>85</v>
      </c>
      <c r="I176" s="4"/>
      <c r="J176" s="5"/>
      <c r="K176" s="5"/>
      <c r="L176" s="5"/>
      <c r="M176" s="5"/>
      <c r="N176" s="5"/>
      <c r="O176" s="5"/>
      <c r="P176" s="5"/>
      <c r="Q176" s="5"/>
      <c r="R176" s="86"/>
    </row>
    <row r="177" spans="1:18" s="3" customFormat="1" ht="15" customHeight="1">
      <c r="A177" s="79"/>
      <c r="B177" s="14">
        <f t="shared" si="19"/>
        <v>6</v>
      </c>
      <c r="C177" s="142" t="s">
        <v>82</v>
      </c>
      <c r="D177" s="15" t="s">
        <v>254</v>
      </c>
      <c r="E177" s="15" t="s">
        <v>255</v>
      </c>
      <c r="F177" s="15" t="s">
        <v>256</v>
      </c>
      <c r="G177" s="15">
        <v>2018</v>
      </c>
      <c r="H177" s="142" t="s">
        <v>85</v>
      </c>
      <c r="I177" s="4"/>
      <c r="J177" s="5"/>
      <c r="K177" s="5"/>
      <c r="L177" s="5"/>
      <c r="M177" s="5"/>
      <c r="N177" s="5"/>
      <c r="O177" s="5"/>
      <c r="P177" s="5"/>
      <c r="Q177" s="5"/>
      <c r="R177" s="86"/>
    </row>
    <row r="178" spans="1:18" s="3" customFormat="1" ht="15" customHeight="1">
      <c r="A178" s="79"/>
      <c r="B178" s="14">
        <f t="shared" si="19"/>
        <v>7</v>
      </c>
      <c r="C178" s="142" t="s">
        <v>82</v>
      </c>
      <c r="D178" s="15" t="s">
        <v>257</v>
      </c>
      <c r="E178" s="15" t="s">
        <v>250</v>
      </c>
      <c r="F178" s="15" t="s">
        <v>251</v>
      </c>
      <c r="G178" s="15">
        <v>2020</v>
      </c>
      <c r="H178" s="142" t="s">
        <v>85</v>
      </c>
      <c r="I178" s="4"/>
      <c r="J178" s="5"/>
      <c r="K178" s="5"/>
      <c r="L178" s="5"/>
      <c r="M178" s="5"/>
      <c r="N178" s="5"/>
      <c r="O178" s="5"/>
      <c r="P178" s="5"/>
      <c r="Q178" s="5"/>
      <c r="R178" s="86"/>
    </row>
    <row r="179" spans="1:18" s="3" customFormat="1" ht="15" customHeight="1">
      <c r="A179" s="79"/>
      <c r="B179" s="14">
        <f t="shared" si="19"/>
        <v>8</v>
      </c>
      <c r="C179" s="142" t="s">
        <v>82</v>
      </c>
      <c r="D179" s="15" t="s">
        <v>540</v>
      </c>
      <c r="E179" s="15" t="s">
        <v>250</v>
      </c>
      <c r="F179" s="15" t="s">
        <v>251</v>
      </c>
      <c r="G179" s="15">
        <v>2020</v>
      </c>
      <c r="H179" s="142" t="s">
        <v>85</v>
      </c>
      <c r="I179" s="4"/>
      <c r="J179" s="5"/>
      <c r="K179" s="5"/>
      <c r="L179" s="5"/>
      <c r="M179" s="5"/>
      <c r="N179" s="5"/>
      <c r="O179" s="5"/>
      <c r="P179" s="5"/>
      <c r="Q179" s="5"/>
      <c r="R179" s="86"/>
    </row>
    <row r="180" spans="1:18" s="3" customFormat="1" ht="15" customHeight="1">
      <c r="A180" s="79"/>
      <c r="B180" s="14">
        <f t="shared" si="19"/>
        <v>9</v>
      </c>
      <c r="C180" s="142" t="s">
        <v>82</v>
      </c>
      <c r="D180" s="15" t="s">
        <v>258</v>
      </c>
      <c r="E180" s="15" t="s">
        <v>250</v>
      </c>
      <c r="F180" s="15" t="s">
        <v>251</v>
      </c>
      <c r="G180" s="15">
        <v>2021</v>
      </c>
      <c r="H180" s="142" t="s">
        <v>85</v>
      </c>
      <c r="I180" s="4"/>
      <c r="J180" s="5"/>
      <c r="K180" s="5"/>
      <c r="L180" s="5"/>
      <c r="M180" s="5"/>
      <c r="N180" s="5"/>
      <c r="O180" s="5"/>
      <c r="P180" s="5"/>
      <c r="Q180" s="5"/>
      <c r="R180" s="86"/>
    </row>
    <row r="181" spans="1:18" s="3" customFormat="1" ht="15" customHeight="1">
      <c r="A181" s="79"/>
      <c r="B181" s="14">
        <f t="shared" si="19"/>
        <v>10</v>
      </c>
      <c r="C181" s="142" t="s">
        <v>82</v>
      </c>
      <c r="D181" s="15" t="s">
        <v>259</v>
      </c>
      <c r="E181" s="15" t="s">
        <v>255</v>
      </c>
      <c r="F181" s="15" t="s">
        <v>256</v>
      </c>
      <c r="G181" s="15">
        <v>2015</v>
      </c>
      <c r="H181" s="142" t="s">
        <v>85</v>
      </c>
      <c r="I181" s="4"/>
      <c r="J181" s="5"/>
      <c r="K181" s="5"/>
      <c r="L181" s="5"/>
      <c r="M181" s="5"/>
      <c r="N181" s="5"/>
      <c r="O181" s="5"/>
      <c r="P181" s="5"/>
      <c r="Q181" s="5"/>
      <c r="R181" s="86"/>
    </row>
    <row r="182" spans="1:18" s="3" customFormat="1" ht="15" customHeight="1">
      <c r="A182" s="79"/>
      <c r="B182" s="14">
        <f t="shared" si="19"/>
        <v>11</v>
      </c>
      <c r="C182" s="142" t="s">
        <v>82</v>
      </c>
      <c r="D182" s="15" t="s">
        <v>260</v>
      </c>
      <c r="E182" s="15" t="s">
        <v>250</v>
      </c>
      <c r="F182" s="15" t="s">
        <v>251</v>
      </c>
      <c r="G182" s="15">
        <v>2019</v>
      </c>
      <c r="H182" s="142" t="s">
        <v>85</v>
      </c>
      <c r="I182" s="4"/>
      <c r="J182" s="5"/>
      <c r="K182" s="5"/>
      <c r="L182" s="5"/>
      <c r="M182" s="5"/>
      <c r="N182" s="5"/>
      <c r="O182" s="5"/>
      <c r="P182" s="5"/>
      <c r="Q182" s="5"/>
      <c r="R182" s="86"/>
    </row>
    <row r="183" spans="1:18" s="3" customFormat="1" ht="15" customHeight="1">
      <c r="A183" s="79"/>
      <c r="B183" s="14">
        <f t="shared" si="19"/>
        <v>12</v>
      </c>
      <c r="C183" s="142" t="s">
        <v>82</v>
      </c>
      <c r="D183" s="15" t="s">
        <v>261</v>
      </c>
      <c r="E183" s="15" t="s">
        <v>250</v>
      </c>
      <c r="F183" s="15" t="s">
        <v>251</v>
      </c>
      <c r="G183" s="15">
        <v>2019</v>
      </c>
      <c r="H183" s="142" t="s">
        <v>85</v>
      </c>
      <c r="I183" s="4"/>
      <c r="J183" s="5"/>
      <c r="K183" s="5"/>
      <c r="L183" s="5"/>
      <c r="M183" s="5"/>
      <c r="N183" s="5"/>
      <c r="O183" s="5"/>
      <c r="P183" s="5"/>
      <c r="Q183" s="5"/>
      <c r="R183" s="86"/>
    </row>
    <row r="184" spans="1:18" s="3" customFormat="1" ht="15" customHeight="1">
      <c r="A184" s="79"/>
      <c r="B184" s="14">
        <f t="shared" si="19"/>
        <v>13</v>
      </c>
      <c r="C184" s="142" t="s">
        <v>82</v>
      </c>
      <c r="D184" s="15" t="s">
        <v>262</v>
      </c>
      <c r="E184" s="15" t="s">
        <v>250</v>
      </c>
      <c r="F184" s="15" t="s">
        <v>251</v>
      </c>
      <c r="G184" s="15">
        <v>2015</v>
      </c>
      <c r="H184" s="142" t="s">
        <v>85</v>
      </c>
      <c r="I184" s="4"/>
      <c r="J184" s="5"/>
      <c r="K184" s="5"/>
      <c r="L184" s="5"/>
      <c r="M184" s="5"/>
      <c r="N184" s="5"/>
      <c r="O184" s="5"/>
      <c r="P184" s="5"/>
      <c r="Q184" s="5"/>
      <c r="R184" s="86"/>
    </row>
    <row r="185" spans="1:18" s="3" customFormat="1" ht="15" customHeight="1">
      <c r="A185" s="79"/>
      <c r="B185" s="14">
        <f t="shared" si="19"/>
        <v>14</v>
      </c>
      <c r="C185" s="142" t="s">
        <v>82</v>
      </c>
      <c r="D185" s="15" t="s">
        <v>263</v>
      </c>
      <c r="E185" s="15" t="s">
        <v>264</v>
      </c>
      <c r="F185" s="15" t="s">
        <v>265</v>
      </c>
      <c r="G185" s="15">
        <v>2011</v>
      </c>
      <c r="H185" s="142" t="s">
        <v>85</v>
      </c>
      <c r="I185" s="4"/>
      <c r="J185" s="5"/>
      <c r="K185" s="5"/>
      <c r="L185" s="5"/>
      <c r="M185" s="5"/>
      <c r="N185" s="5"/>
      <c r="O185" s="5"/>
      <c r="P185" s="5"/>
      <c r="Q185" s="5"/>
      <c r="R185" s="86"/>
    </row>
    <row r="186" spans="1:18" s="3" customFormat="1" ht="15" customHeight="1">
      <c r="A186" s="79"/>
      <c r="B186" s="14">
        <f t="shared" si="19"/>
        <v>15</v>
      </c>
      <c r="C186" s="142" t="s">
        <v>82</v>
      </c>
      <c r="D186" s="15" t="s">
        <v>266</v>
      </c>
      <c r="E186" s="15" t="s">
        <v>267</v>
      </c>
      <c r="F186" s="15" t="s">
        <v>265</v>
      </c>
      <c r="G186" s="15">
        <v>2011</v>
      </c>
      <c r="H186" s="142" t="s">
        <v>85</v>
      </c>
      <c r="I186" s="4"/>
      <c r="J186" s="5"/>
      <c r="K186" s="5"/>
      <c r="L186" s="5"/>
      <c r="M186" s="5"/>
      <c r="N186" s="5"/>
      <c r="O186" s="5"/>
      <c r="P186" s="5"/>
      <c r="Q186" s="5"/>
      <c r="R186" s="86"/>
    </row>
    <row r="187" spans="1:18" s="3" customFormat="1" ht="15" customHeight="1">
      <c r="A187" s="79"/>
      <c r="B187" s="14">
        <f t="shared" si="19"/>
        <v>16</v>
      </c>
      <c r="C187" s="142" t="s">
        <v>82</v>
      </c>
      <c r="D187" s="15" t="s">
        <v>268</v>
      </c>
      <c r="E187" s="15" t="s">
        <v>267</v>
      </c>
      <c r="F187" s="15" t="s">
        <v>265</v>
      </c>
      <c r="G187" s="15">
        <v>2014</v>
      </c>
      <c r="H187" s="142" t="s">
        <v>85</v>
      </c>
      <c r="I187" s="4"/>
      <c r="J187" s="5"/>
      <c r="K187" s="5"/>
      <c r="L187" s="5"/>
      <c r="M187" s="5"/>
      <c r="N187" s="5"/>
      <c r="O187" s="5"/>
      <c r="P187" s="5"/>
      <c r="Q187" s="5"/>
      <c r="R187" s="86"/>
    </row>
    <row r="188" spans="1:18" s="3" customFormat="1" ht="15" customHeight="1">
      <c r="A188" s="79"/>
      <c r="B188" s="14">
        <f t="shared" si="19"/>
        <v>17</v>
      </c>
      <c r="C188" s="142" t="s">
        <v>82</v>
      </c>
      <c r="D188" s="15" t="s">
        <v>269</v>
      </c>
      <c r="E188" s="15" t="s">
        <v>267</v>
      </c>
      <c r="F188" s="15" t="s">
        <v>265</v>
      </c>
      <c r="G188" s="15">
        <v>2017</v>
      </c>
      <c r="H188" s="142" t="s">
        <v>85</v>
      </c>
      <c r="I188" s="4"/>
      <c r="J188" s="5"/>
      <c r="K188" s="5"/>
      <c r="L188" s="5"/>
      <c r="M188" s="5"/>
      <c r="N188" s="5"/>
      <c r="O188" s="5"/>
      <c r="P188" s="5"/>
      <c r="Q188" s="5"/>
      <c r="R188" s="86"/>
    </row>
    <row r="189" spans="1:18" s="3" customFormat="1" ht="15" customHeight="1">
      <c r="A189" s="79"/>
      <c r="B189" s="14">
        <f t="shared" si="19"/>
        <v>18</v>
      </c>
      <c r="C189" s="142" t="s">
        <v>82</v>
      </c>
      <c r="D189" s="15" t="s">
        <v>270</v>
      </c>
      <c r="E189" s="15" t="s">
        <v>267</v>
      </c>
      <c r="F189" s="15" t="s">
        <v>265</v>
      </c>
      <c r="G189" s="15">
        <v>2017</v>
      </c>
      <c r="H189" s="142" t="s">
        <v>85</v>
      </c>
      <c r="I189" s="4"/>
      <c r="J189" s="5"/>
      <c r="K189" s="5"/>
      <c r="L189" s="5"/>
      <c r="M189" s="5"/>
      <c r="N189" s="5"/>
      <c r="O189" s="5"/>
      <c r="P189" s="5"/>
      <c r="Q189" s="5"/>
      <c r="R189" s="86"/>
    </row>
    <row r="190" spans="1:18" s="3" customFormat="1" ht="15" customHeight="1">
      <c r="A190" s="79"/>
      <c r="B190" s="14">
        <f t="shared" si="19"/>
        <v>19</v>
      </c>
      <c r="C190" s="142" t="s">
        <v>82</v>
      </c>
      <c r="D190" s="15" t="s">
        <v>271</v>
      </c>
      <c r="E190" s="15" t="s">
        <v>267</v>
      </c>
      <c r="F190" s="15" t="s">
        <v>265</v>
      </c>
      <c r="G190" s="15">
        <v>2019</v>
      </c>
      <c r="H190" s="142" t="s">
        <v>85</v>
      </c>
      <c r="I190" s="4"/>
      <c r="J190" s="5"/>
      <c r="K190" s="5"/>
      <c r="L190" s="5"/>
      <c r="M190" s="5"/>
      <c r="N190" s="5"/>
      <c r="O190" s="5"/>
      <c r="P190" s="5"/>
      <c r="Q190" s="5"/>
      <c r="R190" s="86"/>
    </row>
    <row r="191" spans="1:18" s="3" customFormat="1" ht="15" customHeight="1">
      <c r="A191" s="79"/>
      <c r="B191" s="14">
        <f t="shared" si="19"/>
        <v>20</v>
      </c>
      <c r="C191" s="142" t="s">
        <v>82</v>
      </c>
      <c r="D191" s="15" t="s">
        <v>272</v>
      </c>
      <c r="E191" s="15" t="s">
        <v>267</v>
      </c>
      <c r="F191" s="15" t="s">
        <v>265</v>
      </c>
      <c r="G191" s="15">
        <v>2019</v>
      </c>
      <c r="H191" s="142" t="s">
        <v>85</v>
      </c>
      <c r="I191" s="4"/>
      <c r="J191" s="5"/>
      <c r="K191" s="5"/>
      <c r="L191" s="5"/>
      <c r="M191" s="5"/>
      <c r="N191" s="5"/>
      <c r="O191" s="5"/>
      <c r="P191" s="5"/>
      <c r="Q191" s="5"/>
      <c r="R191" s="86"/>
    </row>
    <row r="192" spans="1:18" s="3" customFormat="1" ht="15" customHeight="1">
      <c r="A192" s="79"/>
      <c r="B192" s="14">
        <f t="shared" si="19"/>
        <v>21</v>
      </c>
      <c r="C192" s="142" t="s">
        <v>82</v>
      </c>
      <c r="D192" s="15" t="s">
        <v>273</v>
      </c>
      <c r="E192" s="15" t="s">
        <v>274</v>
      </c>
      <c r="F192" s="15" t="s">
        <v>275</v>
      </c>
      <c r="G192" s="15">
        <v>2017</v>
      </c>
      <c r="H192" s="142" t="s">
        <v>85</v>
      </c>
      <c r="I192" s="4"/>
      <c r="J192" s="5"/>
      <c r="K192" s="5"/>
      <c r="L192" s="5"/>
      <c r="M192" s="5"/>
      <c r="N192" s="5"/>
      <c r="O192" s="5"/>
      <c r="P192" s="5"/>
      <c r="Q192" s="5"/>
      <c r="R192" s="86"/>
    </row>
    <row r="193" spans="1:18" s="3" customFormat="1" ht="15" customHeight="1">
      <c r="A193" s="79"/>
      <c r="B193" s="14">
        <f t="shared" si="19"/>
        <v>22</v>
      </c>
      <c r="C193" s="142" t="s">
        <v>82</v>
      </c>
      <c r="D193" s="15" t="s">
        <v>276</v>
      </c>
      <c r="E193" s="15" t="s">
        <v>277</v>
      </c>
      <c r="F193" s="15" t="s">
        <v>278</v>
      </c>
      <c r="G193" s="15">
        <v>2017</v>
      </c>
      <c r="H193" s="142" t="s">
        <v>85</v>
      </c>
      <c r="I193" s="4"/>
      <c r="J193" s="5"/>
      <c r="K193" s="5"/>
      <c r="L193" s="5"/>
      <c r="M193" s="5"/>
      <c r="N193" s="5"/>
      <c r="O193" s="5"/>
      <c r="P193" s="5"/>
      <c r="Q193" s="5"/>
      <c r="R193" s="86"/>
    </row>
    <row r="194" spans="1:18" s="3" customFormat="1" ht="15" customHeight="1">
      <c r="A194" s="79"/>
      <c r="B194" s="14">
        <f t="shared" si="19"/>
        <v>23</v>
      </c>
      <c r="C194" s="142" t="s">
        <v>82</v>
      </c>
      <c r="D194" s="15" t="s">
        <v>279</v>
      </c>
      <c r="E194" s="15" t="s">
        <v>280</v>
      </c>
      <c r="F194" s="15" t="s">
        <v>281</v>
      </c>
      <c r="G194" s="15">
        <v>2018</v>
      </c>
      <c r="H194" s="142" t="s">
        <v>85</v>
      </c>
      <c r="I194" s="4"/>
      <c r="J194" s="5"/>
      <c r="K194" s="5"/>
      <c r="L194" s="5"/>
      <c r="M194" s="5"/>
      <c r="N194" s="5"/>
      <c r="O194" s="5"/>
      <c r="P194" s="5"/>
      <c r="Q194" s="5"/>
      <c r="R194" s="86"/>
    </row>
    <row r="195" spans="1:18" s="3" customFormat="1" ht="15" customHeight="1">
      <c r="A195" s="79"/>
      <c r="B195" s="14">
        <f t="shared" si="19"/>
        <v>24</v>
      </c>
      <c r="C195" s="142" t="s">
        <v>82</v>
      </c>
      <c r="D195" s="15" t="s">
        <v>282</v>
      </c>
      <c r="E195" s="15" t="s">
        <v>283</v>
      </c>
      <c r="F195" s="15" t="s">
        <v>284</v>
      </c>
      <c r="G195" s="15">
        <v>2021</v>
      </c>
      <c r="H195" s="142" t="s">
        <v>85</v>
      </c>
      <c r="I195" s="4"/>
      <c r="J195" s="5"/>
      <c r="K195" s="5"/>
      <c r="L195" s="5"/>
      <c r="M195" s="5"/>
      <c r="N195" s="5"/>
      <c r="O195" s="5"/>
      <c r="P195" s="5"/>
      <c r="Q195" s="5"/>
      <c r="R195" s="86"/>
    </row>
    <row r="196" spans="1:18" s="3" customFormat="1" ht="15" customHeight="1">
      <c r="A196" s="79"/>
      <c r="B196" s="14">
        <f t="shared" si="19"/>
        <v>25</v>
      </c>
      <c r="C196" s="142" t="s">
        <v>285</v>
      </c>
      <c r="D196" s="15" t="s">
        <v>286</v>
      </c>
      <c r="E196" s="15" t="s">
        <v>274</v>
      </c>
      <c r="F196" s="15" t="s">
        <v>275</v>
      </c>
      <c r="G196" s="15">
        <v>2021</v>
      </c>
      <c r="H196" s="142" t="s">
        <v>85</v>
      </c>
      <c r="I196" s="4"/>
      <c r="J196" s="5"/>
      <c r="K196" s="5"/>
      <c r="L196" s="5"/>
      <c r="M196" s="5"/>
      <c r="N196" s="5"/>
      <c r="O196" s="5"/>
      <c r="P196" s="5"/>
      <c r="Q196" s="5"/>
      <c r="R196" s="86"/>
    </row>
    <row r="197" spans="1:18" s="3" customFormat="1" ht="15" customHeight="1">
      <c r="A197" s="79"/>
      <c r="B197" s="14">
        <f t="shared" si="19"/>
        <v>26</v>
      </c>
      <c r="C197" s="142" t="s">
        <v>82</v>
      </c>
      <c r="D197" s="15" t="s">
        <v>287</v>
      </c>
      <c r="E197" s="15" t="s">
        <v>288</v>
      </c>
      <c r="F197" s="15" t="s">
        <v>289</v>
      </c>
      <c r="G197" s="15">
        <v>2004</v>
      </c>
      <c r="H197" s="142" t="s">
        <v>85</v>
      </c>
      <c r="I197" s="4"/>
      <c r="J197" s="5"/>
      <c r="K197" s="5"/>
      <c r="L197" s="5"/>
      <c r="M197" s="5"/>
      <c r="N197" s="5"/>
      <c r="O197" s="5"/>
      <c r="P197" s="5"/>
      <c r="Q197" s="5"/>
      <c r="R197" s="86"/>
    </row>
    <row r="198" spans="1:18" s="3" customFormat="1" ht="15" customHeight="1">
      <c r="A198" s="79"/>
      <c r="B198" s="14">
        <f t="shared" si="19"/>
        <v>27</v>
      </c>
      <c r="C198" s="142" t="s">
        <v>82</v>
      </c>
      <c r="D198" s="15" t="s">
        <v>290</v>
      </c>
      <c r="E198" s="15" t="s">
        <v>291</v>
      </c>
      <c r="F198" s="15" t="s">
        <v>292</v>
      </c>
      <c r="G198" s="15">
        <v>2010</v>
      </c>
      <c r="H198" s="142" t="s">
        <v>85</v>
      </c>
      <c r="I198" s="4"/>
      <c r="J198" s="5"/>
      <c r="K198" s="5"/>
      <c r="L198" s="5"/>
      <c r="M198" s="5"/>
      <c r="N198" s="5"/>
      <c r="O198" s="5"/>
      <c r="P198" s="5"/>
      <c r="Q198" s="5"/>
      <c r="R198" s="86"/>
    </row>
    <row r="199" spans="1:18" s="3" customFormat="1" ht="15" customHeight="1">
      <c r="A199" s="79"/>
      <c r="B199" s="14">
        <f t="shared" si="19"/>
        <v>28</v>
      </c>
      <c r="C199" s="142" t="s">
        <v>82</v>
      </c>
      <c r="D199" s="15" t="s">
        <v>293</v>
      </c>
      <c r="E199" s="14" t="s">
        <v>291</v>
      </c>
      <c r="F199" s="15" t="s">
        <v>294</v>
      </c>
      <c r="G199" s="15">
        <v>2012</v>
      </c>
      <c r="H199" s="142" t="s">
        <v>85</v>
      </c>
      <c r="I199" s="4"/>
      <c r="J199" s="5"/>
      <c r="K199" s="5"/>
      <c r="L199" s="5"/>
      <c r="M199" s="5"/>
      <c r="N199" s="5"/>
      <c r="O199" s="5"/>
      <c r="P199" s="5"/>
      <c r="Q199" s="5"/>
      <c r="R199" s="86"/>
    </row>
    <row r="200" spans="1:18" s="3" customFormat="1" ht="15" customHeight="1">
      <c r="A200" s="79"/>
      <c r="B200" s="14">
        <f t="shared" si="19"/>
        <v>29</v>
      </c>
      <c r="C200" s="142" t="s">
        <v>82</v>
      </c>
      <c r="D200" s="15" t="s">
        <v>295</v>
      </c>
      <c r="E200" s="14" t="s">
        <v>291</v>
      </c>
      <c r="F200" s="15" t="s">
        <v>296</v>
      </c>
      <c r="G200" s="15">
        <v>2013</v>
      </c>
      <c r="H200" s="142" t="s">
        <v>85</v>
      </c>
      <c r="I200" s="4"/>
      <c r="J200" s="5"/>
      <c r="K200" s="5"/>
      <c r="L200" s="5"/>
      <c r="M200" s="5"/>
      <c r="N200" s="5"/>
      <c r="O200" s="5"/>
      <c r="P200" s="5"/>
      <c r="Q200" s="5"/>
      <c r="R200" s="86"/>
    </row>
    <row r="201" spans="1:18" s="3" customFormat="1" ht="15" customHeight="1">
      <c r="A201" s="79"/>
      <c r="B201" s="14">
        <f t="shared" si="19"/>
        <v>30</v>
      </c>
      <c r="C201" s="142" t="s">
        <v>82</v>
      </c>
      <c r="D201" s="15" t="s">
        <v>297</v>
      </c>
      <c r="E201" s="15" t="s">
        <v>291</v>
      </c>
      <c r="F201" s="15" t="s">
        <v>298</v>
      </c>
      <c r="G201" s="15">
        <v>2017</v>
      </c>
      <c r="H201" s="142" t="s">
        <v>85</v>
      </c>
      <c r="I201" s="4"/>
      <c r="J201" s="5"/>
      <c r="K201" s="5"/>
      <c r="L201" s="5"/>
      <c r="M201" s="5"/>
      <c r="N201" s="5"/>
      <c r="O201" s="5"/>
      <c r="P201" s="5"/>
      <c r="Q201" s="5"/>
      <c r="R201" s="86"/>
    </row>
    <row r="202" spans="1:18" s="3" customFormat="1" ht="15" customHeight="1">
      <c r="A202" s="79"/>
      <c r="B202" s="14">
        <f>+B198+1</f>
        <v>28</v>
      </c>
      <c r="C202" s="142" t="s">
        <v>82</v>
      </c>
      <c r="D202" s="15" t="s">
        <v>541</v>
      </c>
      <c r="E202" s="15" t="s">
        <v>27</v>
      </c>
      <c r="F202" s="15" t="s">
        <v>84</v>
      </c>
      <c r="G202" s="15">
        <v>2005</v>
      </c>
      <c r="H202" s="142" t="s">
        <v>85</v>
      </c>
      <c r="I202" s="4" t="s">
        <v>542</v>
      </c>
      <c r="J202" s="5"/>
      <c r="K202" s="5"/>
      <c r="L202" s="5"/>
      <c r="M202" s="5"/>
      <c r="N202" s="5"/>
      <c r="O202" s="5"/>
      <c r="P202" s="5"/>
      <c r="Q202" s="5"/>
      <c r="R202" s="86"/>
    </row>
    <row r="203" spans="1:18" s="3" customFormat="1" ht="15" customHeight="1">
      <c r="A203" s="79"/>
      <c r="B203" s="14">
        <f t="shared" si="19"/>
        <v>29</v>
      </c>
      <c r="C203" s="142" t="s">
        <v>82</v>
      </c>
      <c r="D203" s="15" t="s">
        <v>299</v>
      </c>
      <c r="E203" s="15" t="s">
        <v>264</v>
      </c>
      <c r="F203" s="15" t="s">
        <v>300</v>
      </c>
      <c r="G203" s="15">
        <v>2012</v>
      </c>
      <c r="H203" s="142" t="s">
        <v>85</v>
      </c>
      <c r="I203" s="4" t="s">
        <v>301</v>
      </c>
      <c r="J203" s="5"/>
      <c r="K203" s="5"/>
      <c r="L203" s="5"/>
      <c r="M203" s="5"/>
      <c r="N203" s="5"/>
      <c r="O203" s="5"/>
      <c r="P203" s="5"/>
      <c r="Q203" s="5"/>
      <c r="R203" s="86"/>
    </row>
    <row r="204" spans="1:18" s="3" customFormat="1" ht="15" customHeight="1">
      <c r="A204" s="79"/>
      <c r="B204" s="14">
        <f t="shared" si="19"/>
        <v>30</v>
      </c>
      <c r="C204" s="142" t="s">
        <v>82</v>
      </c>
      <c r="D204" s="15" t="s">
        <v>302</v>
      </c>
      <c r="E204" s="15" t="s">
        <v>303</v>
      </c>
      <c r="F204" s="15" t="s">
        <v>304</v>
      </c>
      <c r="G204" s="15">
        <v>2018</v>
      </c>
      <c r="H204" s="142" t="s">
        <v>85</v>
      </c>
      <c r="I204" s="4" t="s">
        <v>301</v>
      </c>
      <c r="J204" s="5"/>
      <c r="K204" s="5"/>
      <c r="L204" s="5"/>
      <c r="M204" s="5"/>
      <c r="N204" s="5"/>
      <c r="O204" s="5"/>
      <c r="P204" s="5"/>
      <c r="Q204" s="5"/>
      <c r="R204" s="86"/>
    </row>
    <row r="205" spans="1:18" s="3" customFormat="1" ht="15" customHeight="1">
      <c r="A205" s="79"/>
      <c r="B205" s="14">
        <f>+B201+1</f>
        <v>31</v>
      </c>
      <c r="C205" s="142" t="s">
        <v>82</v>
      </c>
      <c r="D205" s="15" t="s">
        <v>305</v>
      </c>
      <c r="E205" s="15" t="s">
        <v>306</v>
      </c>
      <c r="F205" s="15" t="s">
        <v>307</v>
      </c>
      <c r="G205" s="15">
        <v>2017</v>
      </c>
      <c r="H205" s="142" t="s">
        <v>85</v>
      </c>
      <c r="I205" s="4"/>
      <c r="J205" s="5"/>
      <c r="K205" s="5"/>
      <c r="L205" s="5"/>
      <c r="M205" s="5"/>
      <c r="N205" s="5"/>
      <c r="O205" s="5"/>
      <c r="P205" s="5"/>
      <c r="Q205" s="5"/>
      <c r="R205" s="86"/>
    </row>
    <row r="206" spans="1:18" s="3" customFormat="1" ht="15" customHeight="1">
      <c r="A206" s="79"/>
      <c r="B206" s="14">
        <f t="shared" si="19"/>
        <v>32</v>
      </c>
      <c r="C206" s="142" t="s">
        <v>82</v>
      </c>
      <c r="D206" s="15" t="s">
        <v>308</v>
      </c>
      <c r="E206" s="15" t="s">
        <v>267</v>
      </c>
      <c r="F206" s="15" t="s">
        <v>309</v>
      </c>
      <c r="G206" s="15">
        <v>2020</v>
      </c>
      <c r="H206" s="142" t="s">
        <v>85</v>
      </c>
      <c r="I206" s="4"/>
      <c r="J206" s="5"/>
      <c r="K206" s="5"/>
      <c r="L206" s="5"/>
      <c r="M206" s="5"/>
      <c r="N206" s="5"/>
      <c r="O206" s="5"/>
      <c r="P206" s="5"/>
      <c r="Q206" s="5"/>
      <c r="R206" s="86"/>
    </row>
    <row r="207" spans="1:18" s="3" customFormat="1" ht="15" hidden="1" customHeight="1">
      <c r="A207" s="79"/>
      <c r="B207" s="14">
        <f t="shared" si="19"/>
        <v>33</v>
      </c>
      <c r="C207" s="142"/>
      <c r="D207" s="15"/>
      <c r="E207" s="15"/>
      <c r="F207" s="15"/>
      <c r="G207" s="15"/>
      <c r="H207" s="142"/>
      <c r="I207" s="4"/>
      <c r="J207" s="5"/>
      <c r="K207" s="5"/>
      <c r="L207" s="5"/>
      <c r="M207" s="5"/>
      <c r="N207" s="5"/>
      <c r="O207" s="5"/>
      <c r="P207" s="5"/>
      <c r="Q207" s="5"/>
      <c r="R207" s="86"/>
    </row>
    <row r="208" spans="1:18" s="3" customFormat="1" ht="15" customHeight="1" thickBot="1">
      <c r="A208" s="87"/>
      <c r="B208" s="212" t="s">
        <v>135</v>
      </c>
      <c r="C208" s="213"/>
      <c r="D208" s="213"/>
      <c r="E208" s="214"/>
      <c r="F208" s="88">
        <f>+COUNTA(F172:F207)</f>
        <v>35</v>
      </c>
      <c r="G208" s="89"/>
      <c r="H208" s="90"/>
      <c r="I208" s="90"/>
      <c r="J208" s="91"/>
      <c r="K208" s="91"/>
      <c r="L208" s="91"/>
      <c r="M208" s="91"/>
      <c r="N208" s="91"/>
      <c r="O208" s="91"/>
      <c r="P208" s="91"/>
      <c r="Q208" s="91"/>
      <c r="R208" s="92"/>
    </row>
    <row r="209" spans="1:22" s="3" customFormat="1" ht="15" customHeight="1">
      <c r="A209" s="9"/>
      <c r="B209" s="9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22" s="3" customFormat="1" ht="15" customHeight="1">
      <c r="A210" s="9"/>
      <c r="B210" s="9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22" s="3" customFormat="1" ht="15" customHeight="1">
      <c r="A211" s="9"/>
      <c r="B211" s="9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22" s="3" customFormat="1" ht="15" customHeight="1">
      <c r="A212" s="9"/>
      <c r="B212" s="9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2" s="3" customFormat="1" ht="15" customHeight="1">
      <c r="A213" s="9"/>
      <c r="B213" s="9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2" ht="12" customHeight="1">
      <c r="V214" s="3"/>
    </row>
    <row r="215" spans="1:22" ht="12" customHeight="1">
      <c r="V215" s="3"/>
    </row>
  </sheetData>
  <mergeCells count="9">
    <mergeCell ref="B208:E208"/>
    <mergeCell ref="B62:E62"/>
    <mergeCell ref="B168:E168"/>
    <mergeCell ref="A1:R1"/>
    <mergeCell ref="A2:R2"/>
    <mergeCell ref="A3:C3"/>
    <mergeCell ref="A6:C6"/>
    <mergeCell ref="A7:C7"/>
    <mergeCell ref="D7:E7"/>
  </mergeCells>
  <phoneticPr fontId="90" type="noConversion"/>
  <dataValidations disablePrompts="1" count="1">
    <dataValidation type="list" allowBlank="1" showInputMessage="1" showErrorMessage="1" sqref="D3" xr:uid="{00000000-0002-0000-0200-000001000000}">
      <formula1>$V$4:$V$15</formula1>
    </dataValidation>
  </dataValidations>
  <printOptions horizontalCentered="1"/>
  <pageMargins left="0.4" right="0.4" top="0.7" bottom="0.7" header="0" footer="0.3"/>
  <pageSetup paperSize="9" scale="48" fitToHeight="0" orientation="portrait" r:id="rId1"/>
  <headerFooter alignWithMargins="0"/>
  <rowBreaks count="1" manualBreakCount="1">
    <brk id="101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Z165"/>
  <sheetViews>
    <sheetView showGridLines="0" view="pageBreakPreview" zoomScale="85" zoomScaleNormal="100" zoomScaleSheetLayoutView="85" workbookViewId="0">
      <selection sqref="A1:Q1"/>
    </sheetView>
  </sheetViews>
  <sheetFormatPr defaultColWidth="10.28515625" defaultRowHeight="15"/>
  <cols>
    <col min="1" max="1" width="3.28515625" style="120" customWidth="1"/>
    <col min="2" max="2" width="4.5703125" style="120" customWidth="1"/>
    <col min="3" max="3" width="12" style="121" customWidth="1"/>
    <col min="4" max="4" width="17.85546875" style="121" customWidth="1"/>
    <col min="5" max="5" width="16.140625" style="121" customWidth="1"/>
    <col min="6" max="6" width="14.28515625" style="120" customWidth="1"/>
    <col min="7" max="7" width="11" style="120" customWidth="1"/>
    <col min="8" max="8" width="14.85546875" style="120" customWidth="1"/>
    <col min="9" max="9" width="16.85546875" style="120" customWidth="1"/>
    <col min="10" max="10" width="14.28515625" style="120" customWidth="1"/>
    <col min="11" max="16" width="8.85546875" style="9" customWidth="1"/>
    <col min="17" max="17" width="15.42578125" style="9" customWidth="1"/>
    <col min="18" max="18" width="18.140625" style="120" customWidth="1"/>
    <col min="19" max="19" width="21.28515625" style="120" customWidth="1"/>
    <col min="20" max="20" width="10.28515625" style="120"/>
    <col min="21" max="22" width="10.28515625" style="120" hidden="1" customWidth="1"/>
    <col min="23" max="23" width="10.28515625" style="120"/>
    <col min="24" max="26" width="6.5703125" style="120" customWidth="1"/>
    <col min="27" max="16384" width="10.28515625" style="120"/>
  </cols>
  <sheetData>
    <row r="1" spans="1:22" s="63" customFormat="1" ht="24" customHeight="1">
      <c r="A1" s="218" t="s">
        <v>55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20"/>
    </row>
    <row r="2" spans="1:22" s="63" customFormat="1" ht="15" customHeight="1" thickBot="1">
      <c r="A2" s="232" t="s">
        <v>310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22" s="63" customFormat="1" ht="15" customHeight="1" thickTop="1">
      <c r="A3" s="224" t="s">
        <v>57</v>
      </c>
      <c r="B3" s="225"/>
      <c r="C3" s="225"/>
      <c r="D3" s="72" t="s">
        <v>311</v>
      </c>
      <c r="E3" s="64"/>
      <c r="F3" s="64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  <c r="U3" s="63" t="s">
        <v>57</v>
      </c>
      <c r="V3" s="63" t="s">
        <v>312</v>
      </c>
    </row>
    <row r="4" spans="1:22" s="63" customFormat="1" ht="15" customHeight="1">
      <c r="A4" s="74"/>
      <c r="B4" s="75"/>
      <c r="C4" s="75"/>
      <c r="D4" s="73" t="s">
        <v>58</v>
      </c>
      <c r="E4" s="65"/>
      <c r="F4" s="65"/>
      <c r="G4" s="3"/>
      <c r="H4" s="3"/>
      <c r="I4" s="3"/>
      <c r="J4" s="3"/>
      <c r="K4" s="3"/>
      <c r="L4" s="3"/>
      <c r="M4" s="3"/>
      <c r="N4" s="3"/>
      <c r="O4" s="3"/>
      <c r="P4" s="3"/>
      <c r="Q4" s="69"/>
      <c r="U4" s="63" t="s">
        <v>313</v>
      </c>
      <c r="V4" s="32" t="s">
        <v>314</v>
      </c>
    </row>
    <row r="5" spans="1:22" s="63" customFormat="1" ht="15" customHeight="1">
      <c r="A5" s="74"/>
      <c r="B5" s="75"/>
      <c r="C5" s="75"/>
      <c r="D5" s="73" t="s">
        <v>59</v>
      </c>
      <c r="E5" s="65"/>
      <c r="F5" s="65"/>
      <c r="G5" s="3"/>
      <c r="H5" s="3"/>
      <c r="I5" s="3"/>
      <c r="J5" s="3"/>
      <c r="K5" s="3"/>
      <c r="L5" s="3"/>
      <c r="M5" s="3"/>
      <c r="N5" s="3"/>
      <c r="O5" s="3"/>
      <c r="P5" s="3"/>
      <c r="Q5" s="69"/>
      <c r="U5" s="63" t="s">
        <v>315</v>
      </c>
      <c r="V5" s="32" t="s">
        <v>316</v>
      </c>
    </row>
    <row r="6" spans="1:22" s="63" customFormat="1" ht="15" customHeight="1">
      <c r="A6" s="226" t="s">
        <v>60</v>
      </c>
      <c r="B6" s="227"/>
      <c r="C6" s="227"/>
      <c r="D6" s="65" t="s">
        <v>316</v>
      </c>
      <c r="E6" s="65"/>
      <c r="F6" s="65"/>
      <c r="G6" s="3"/>
      <c r="H6" s="3"/>
      <c r="I6" s="3"/>
      <c r="J6" s="3"/>
      <c r="K6" s="3"/>
      <c r="L6" s="3"/>
      <c r="M6" s="3"/>
      <c r="N6" s="3"/>
      <c r="O6" s="3"/>
      <c r="P6" s="3"/>
      <c r="Q6" s="69"/>
      <c r="U6" s="63" t="s">
        <v>311</v>
      </c>
      <c r="V6" s="32" t="s">
        <v>317</v>
      </c>
    </row>
    <row r="7" spans="1:22" s="9" customFormat="1" ht="15" customHeight="1" thickBot="1">
      <c r="A7" s="228" t="s">
        <v>62</v>
      </c>
      <c r="B7" s="229"/>
      <c r="C7" s="229"/>
      <c r="D7" s="230">
        <f>+SUK!D7</f>
        <v>45017</v>
      </c>
      <c r="E7" s="230"/>
      <c r="F7" s="70"/>
      <c r="G7" s="71"/>
      <c r="H7" s="71"/>
      <c r="I7" s="78"/>
      <c r="J7" s="78"/>
      <c r="K7" s="78"/>
      <c r="L7" s="78"/>
      <c r="M7" s="78"/>
      <c r="N7" s="78"/>
      <c r="O7" s="78"/>
      <c r="P7" s="78"/>
      <c r="Q7" s="66" t="s">
        <v>318</v>
      </c>
      <c r="S7" s="63"/>
      <c r="T7" s="63"/>
      <c r="U7" s="63" t="s">
        <v>319</v>
      </c>
      <c r="V7" s="32" t="s">
        <v>320</v>
      </c>
    </row>
    <row r="8" spans="1:22" s="3" customFormat="1" ht="15" customHeight="1" thickTop="1">
      <c r="A8" s="79"/>
      <c r="F8" s="5"/>
      <c r="Q8" s="69"/>
      <c r="U8" s="63" t="s">
        <v>321</v>
      </c>
      <c r="V8" s="32" t="s">
        <v>322</v>
      </c>
    </row>
    <row r="9" spans="1:22" s="3" customFormat="1" ht="15" customHeight="1">
      <c r="A9" s="80" t="s">
        <v>64</v>
      </c>
      <c r="B9" s="81" t="s">
        <v>323</v>
      </c>
      <c r="F9" s="5"/>
      <c r="Q9" s="69"/>
      <c r="U9" s="63" t="s">
        <v>324</v>
      </c>
      <c r="V9" s="63" t="s">
        <v>325</v>
      </c>
    </row>
    <row r="10" spans="1:22" s="3" customFormat="1" ht="15" customHeight="1">
      <c r="A10" s="79"/>
      <c r="B10" s="1" t="s">
        <v>66</v>
      </c>
      <c r="C10" s="1" t="s">
        <v>67</v>
      </c>
      <c r="D10" s="1" t="s">
        <v>68</v>
      </c>
      <c r="E10" s="1" t="s">
        <v>69</v>
      </c>
      <c r="F10" s="1" t="s">
        <v>22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82" t="s">
        <v>81</v>
      </c>
      <c r="U10" s="63" t="s">
        <v>7</v>
      </c>
      <c r="V10" s="63"/>
    </row>
    <row r="11" spans="1:22" s="3" customFormat="1" ht="15" customHeight="1">
      <c r="A11" s="79"/>
      <c r="B11" s="4">
        <v>1</v>
      </c>
      <c r="C11" s="4" t="s">
        <v>326</v>
      </c>
      <c r="D11" s="116" t="s">
        <v>327</v>
      </c>
      <c r="E11" s="4" t="s">
        <v>328</v>
      </c>
      <c r="F11" s="116" t="s">
        <v>329</v>
      </c>
      <c r="G11" s="132">
        <v>42030</v>
      </c>
      <c r="H11" s="4" t="s">
        <v>330</v>
      </c>
      <c r="I11" s="116" t="s">
        <v>331</v>
      </c>
      <c r="J11" s="117"/>
      <c r="K11" s="107"/>
      <c r="L11" s="107"/>
      <c r="M11" s="107"/>
      <c r="N11" s="130" t="e">
        <f t="shared" ref="N11" si="0">+K11/(K11+L11)</f>
        <v>#DIV/0!</v>
      </c>
      <c r="O11" s="130" t="e">
        <f t="shared" ref="O11" si="1">+(K11+M11)/(K11+L11+M11)</f>
        <v>#DIV/0!</v>
      </c>
      <c r="P11" s="130" t="e">
        <f t="shared" ref="P11" si="2">+K11/(K11+M11)</f>
        <v>#DIV/0!</v>
      </c>
      <c r="Q11" s="108" t="e">
        <f t="shared" ref="Q11" si="3">+J11/K11</f>
        <v>#DIV/0!</v>
      </c>
      <c r="U11" s="63" t="s">
        <v>332</v>
      </c>
      <c r="V11" s="63"/>
    </row>
    <row r="12" spans="1:22" s="3" customFormat="1" ht="15" customHeight="1">
      <c r="A12" s="79"/>
      <c r="B12" s="4">
        <f>+B11+1</f>
        <v>2</v>
      </c>
      <c r="C12" s="4" t="s">
        <v>326</v>
      </c>
      <c r="D12" s="116" t="s">
        <v>333</v>
      </c>
      <c r="E12" s="4" t="s">
        <v>328</v>
      </c>
      <c r="F12" s="116" t="s">
        <v>329</v>
      </c>
      <c r="G12" s="132">
        <v>41973</v>
      </c>
      <c r="H12" s="4" t="s">
        <v>330</v>
      </c>
      <c r="I12" s="116" t="s">
        <v>331</v>
      </c>
      <c r="J12" s="117"/>
      <c r="K12" s="107"/>
      <c r="L12" s="107"/>
      <c r="M12" s="107"/>
      <c r="N12" s="130" t="e">
        <f>+K12/(K12+L12)</f>
        <v>#DIV/0!</v>
      </c>
      <c r="O12" s="130" t="e">
        <f>+(K12+M12)/(K12+L12+M12)</f>
        <v>#DIV/0!</v>
      </c>
      <c r="P12" s="130" t="e">
        <f>+K12/(K12+M12)</f>
        <v>#DIV/0!</v>
      </c>
      <c r="Q12" s="108" t="e">
        <f>+J12/K12</f>
        <v>#DIV/0!</v>
      </c>
      <c r="R12" s="38"/>
      <c r="U12" s="63" t="s">
        <v>334</v>
      </c>
      <c r="V12" s="63"/>
    </row>
    <row r="13" spans="1:22" s="3" customFormat="1" ht="15" customHeight="1">
      <c r="A13" s="79"/>
      <c r="B13" s="4">
        <f t="shared" ref="B13:B19" si="4">+B12+1</f>
        <v>3</v>
      </c>
      <c r="C13" s="4" t="s">
        <v>326</v>
      </c>
      <c r="D13" s="116" t="s">
        <v>335</v>
      </c>
      <c r="E13" s="4" t="s">
        <v>328</v>
      </c>
      <c r="F13" s="116" t="s">
        <v>329</v>
      </c>
      <c r="G13" s="132">
        <v>41973</v>
      </c>
      <c r="H13" s="4" t="s">
        <v>330</v>
      </c>
      <c r="I13" s="116" t="s">
        <v>331</v>
      </c>
      <c r="J13" s="117"/>
      <c r="K13" s="107"/>
      <c r="L13" s="107"/>
      <c r="M13" s="107"/>
      <c r="N13" s="130" t="e">
        <f>+K13/(K13+L13)</f>
        <v>#DIV/0!</v>
      </c>
      <c r="O13" s="130" t="e">
        <f>+(K13+M13)/(K13+L13+M13)</f>
        <v>#DIV/0!</v>
      </c>
      <c r="P13" s="130" t="e">
        <f>+K13/(K13+M13)</f>
        <v>#DIV/0!</v>
      </c>
      <c r="Q13" s="108" t="e">
        <f>+J13/K13</f>
        <v>#DIV/0!</v>
      </c>
      <c r="R13" s="38"/>
      <c r="U13" s="32" t="s">
        <v>336</v>
      </c>
    </row>
    <row r="14" spans="1:22" s="3" customFormat="1" ht="15" customHeight="1">
      <c r="A14" s="79"/>
      <c r="B14" s="4">
        <f t="shared" si="4"/>
        <v>4</v>
      </c>
      <c r="C14" s="4" t="s">
        <v>326</v>
      </c>
      <c r="D14" s="116" t="s">
        <v>337</v>
      </c>
      <c r="E14" s="4" t="s">
        <v>328</v>
      </c>
      <c r="F14" s="116" t="s">
        <v>329</v>
      </c>
      <c r="G14" s="132">
        <v>41973</v>
      </c>
      <c r="H14" s="4" t="s">
        <v>330</v>
      </c>
      <c r="I14" s="116" t="s">
        <v>331</v>
      </c>
      <c r="J14" s="117"/>
      <c r="K14" s="107"/>
      <c r="L14" s="107"/>
      <c r="M14" s="107"/>
      <c r="N14" s="130" t="e">
        <f t="shared" ref="N14:N22" si="5">+K14/(K14+L14)</f>
        <v>#DIV/0!</v>
      </c>
      <c r="O14" s="130" t="e">
        <f t="shared" ref="O14:O22" si="6">+(K14+M14)/(K14+L14+M14)</f>
        <v>#DIV/0!</v>
      </c>
      <c r="P14" s="130" t="e">
        <f t="shared" ref="P14:P22" si="7">+K14/(K14+M14)</f>
        <v>#DIV/0!</v>
      </c>
      <c r="Q14" s="108" t="e">
        <f t="shared" ref="Q14:Q22" si="8">+J14/K14</f>
        <v>#DIV/0!</v>
      </c>
      <c r="R14" s="38"/>
      <c r="U14" s="63"/>
      <c r="V14" s="63"/>
    </row>
    <row r="15" spans="1:22" s="3" customFormat="1" ht="15" customHeight="1">
      <c r="A15" s="79"/>
      <c r="B15" s="4">
        <f t="shared" si="4"/>
        <v>5</v>
      </c>
      <c r="C15" s="4" t="s">
        <v>326</v>
      </c>
      <c r="D15" s="116" t="s">
        <v>338</v>
      </c>
      <c r="E15" s="4" t="s">
        <v>328</v>
      </c>
      <c r="F15" s="116" t="s">
        <v>329</v>
      </c>
      <c r="G15" s="132">
        <v>41992</v>
      </c>
      <c r="H15" s="4" t="s">
        <v>330</v>
      </c>
      <c r="I15" s="116" t="s">
        <v>331</v>
      </c>
      <c r="J15" s="117"/>
      <c r="K15" s="107"/>
      <c r="L15" s="107"/>
      <c r="M15" s="107"/>
      <c r="N15" s="130" t="e">
        <f t="shared" si="5"/>
        <v>#DIV/0!</v>
      </c>
      <c r="O15" s="130" t="e">
        <f t="shared" si="6"/>
        <v>#DIV/0!</v>
      </c>
      <c r="P15" s="130" t="e">
        <f t="shared" si="7"/>
        <v>#DIV/0!</v>
      </c>
      <c r="Q15" s="108" t="e">
        <f t="shared" si="8"/>
        <v>#DIV/0!</v>
      </c>
      <c r="U15" s="63"/>
      <c r="V15" s="63"/>
    </row>
    <row r="16" spans="1:22" s="3" customFormat="1" ht="15" customHeight="1">
      <c r="A16" s="79"/>
      <c r="B16" s="4">
        <f t="shared" si="4"/>
        <v>6</v>
      </c>
      <c r="C16" s="4" t="s">
        <v>326</v>
      </c>
      <c r="D16" s="116" t="s">
        <v>339</v>
      </c>
      <c r="E16" s="4" t="s">
        <v>328</v>
      </c>
      <c r="F16" s="116" t="s">
        <v>329</v>
      </c>
      <c r="G16" s="132">
        <v>41995</v>
      </c>
      <c r="H16" s="4" t="s">
        <v>330</v>
      </c>
      <c r="I16" s="116" t="s">
        <v>331</v>
      </c>
      <c r="J16" s="117"/>
      <c r="K16" s="107"/>
      <c r="L16" s="107"/>
      <c r="M16" s="107"/>
      <c r="N16" s="130" t="e">
        <f t="shared" si="5"/>
        <v>#DIV/0!</v>
      </c>
      <c r="O16" s="130" t="e">
        <f t="shared" si="6"/>
        <v>#DIV/0!</v>
      </c>
      <c r="P16" s="130" t="e">
        <f t="shared" si="7"/>
        <v>#DIV/0!</v>
      </c>
      <c r="Q16" s="108" t="e">
        <f t="shared" si="8"/>
        <v>#DIV/0!</v>
      </c>
      <c r="U16" s="7"/>
    </row>
    <row r="17" spans="1:26" s="3" customFormat="1" ht="15" customHeight="1">
      <c r="A17" s="79"/>
      <c r="B17" s="4">
        <f t="shared" si="4"/>
        <v>7</v>
      </c>
      <c r="C17" s="4" t="s">
        <v>326</v>
      </c>
      <c r="D17" s="116" t="s">
        <v>340</v>
      </c>
      <c r="E17" s="4" t="s">
        <v>328</v>
      </c>
      <c r="F17" s="116" t="s">
        <v>329</v>
      </c>
      <c r="G17" s="132">
        <v>41995</v>
      </c>
      <c r="H17" s="4" t="s">
        <v>330</v>
      </c>
      <c r="I17" s="116" t="s">
        <v>331</v>
      </c>
      <c r="J17" s="117"/>
      <c r="K17" s="107"/>
      <c r="L17" s="107"/>
      <c r="M17" s="107"/>
      <c r="N17" s="130" t="e">
        <f t="shared" si="5"/>
        <v>#DIV/0!</v>
      </c>
      <c r="O17" s="130" t="e">
        <f t="shared" si="6"/>
        <v>#DIV/0!</v>
      </c>
      <c r="P17" s="130" t="e">
        <f t="shared" si="7"/>
        <v>#DIV/0!</v>
      </c>
      <c r="Q17" s="108" t="e">
        <f t="shared" si="8"/>
        <v>#DIV/0!</v>
      </c>
      <c r="U17" s="32"/>
    </row>
    <row r="18" spans="1:26" s="3" customFormat="1" ht="15" customHeight="1">
      <c r="A18" s="79"/>
      <c r="B18" s="4">
        <f t="shared" si="4"/>
        <v>8</v>
      </c>
      <c r="C18" s="4" t="s">
        <v>326</v>
      </c>
      <c r="D18" s="116" t="s">
        <v>341</v>
      </c>
      <c r="E18" s="4" t="s">
        <v>328</v>
      </c>
      <c r="F18" s="116" t="s">
        <v>329</v>
      </c>
      <c r="G18" s="132">
        <v>41995</v>
      </c>
      <c r="H18" s="4" t="s">
        <v>330</v>
      </c>
      <c r="I18" s="116" t="s">
        <v>331</v>
      </c>
      <c r="J18" s="117"/>
      <c r="K18" s="107"/>
      <c r="L18" s="107"/>
      <c r="M18" s="107"/>
      <c r="N18" s="130" t="e">
        <f t="shared" si="5"/>
        <v>#DIV/0!</v>
      </c>
      <c r="O18" s="130" t="e">
        <f t="shared" si="6"/>
        <v>#DIV/0!</v>
      </c>
      <c r="P18" s="130" t="e">
        <f t="shared" si="7"/>
        <v>#DIV/0!</v>
      </c>
      <c r="Q18" s="108" t="e">
        <f t="shared" si="8"/>
        <v>#DIV/0!</v>
      </c>
      <c r="R18" s="38"/>
      <c r="U18" s="32"/>
    </row>
    <row r="19" spans="1:26" s="3" customFormat="1" ht="15" customHeight="1">
      <c r="A19" s="79"/>
      <c r="B19" s="4">
        <f t="shared" si="4"/>
        <v>9</v>
      </c>
      <c r="C19" s="4" t="s">
        <v>326</v>
      </c>
      <c r="D19" s="116" t="s">
        <v>342</v>
      </c>
      <c r="E19" s="4" t="s">
        <v>328</v>
      </c>
      <c r="F19" s="116" t="s">
        <v>329</v>
      </c>
      <c r="G19" s="132">
        <v>42684</v>
      </c>
      <c r="H19" s="4" t="s">
        <v>330</v>
      </c>
      <c r="I19" s="116" t="s">
        <v>331</v>
      </c>
      <c r="J19" s="117"/>
      <c r="K19" s="107"/>
      <c r="L19" s="107"/>
      <c r="M19" s="107"/>
      <c r="N19" s="130" t="e">
        <f t="shared" si="5"/>
        <v>#DIV/0!</v>
      </c>
      <c r="O19" s="130" t="e">
        <f t="shared" si="6"/>
        <v>#DIV/0!</v>
      </c>
      <c r="P19" s="130" t="e">
        <f t="shared" si="7"/>
        <v>#DIV/0!</v>
      </c>
      <c r="Q19" s="108" t="e">
        <f t="shared" si="8"/>
        <v>#DIV/0!</v>
      </c>
      <c r="R19" s="38"/>
      <c r="U19" s="32"/>
    </row>
    <row r="20" spans="1:26" s="3" customFormat="1" ht="15" customHeight="1">
      <c r="A20" s="79"/>
      <c r="B20" s="4">
        <f t="shared" ref="B20:B22" si="9">+B19+1</f>
        <v>10</v>
      </c>
      <c r="C20" s="4" t="s">
        <v>326</v>
      </c>
      <c r="D20" s="116" t="s">
        <v>343</v>
      </c>
      <c r="E20" s="4" t="s">
        <v>328</v>
      </c>
      <c r="F20" s="116" t="s">
        <v>329</v>
      </c>
      <c r="G20" s="132">
        <v>43307</v>
      </c>
      <c r="H20" s="4" t="s">
        <v>330</v>
      </c>
      <c r="I20" s="116" t="s">
        <v>331</v>
      </c>
      <c r="J20" s="117"/>
      <c r="K20" s="107"/>
      <c r="L20" s="107"/>
      <c r="M20" s="107"/>
      <c r="N20" s="130" t="e">
        <f t="shared" si="5"/>
        <v>#DIV/0!</v>
      </c>
      <c r="O20" s="130" t="e">
        <f t="shared" si="6"/>
        <v>#DIV/0!</v>
      </c>
      <c r="P20" s="130" t="e">
        <f t="shared" si="7"/>
        <v>#DIV/0!</v>
      </c>
      <c r="Q20" s="108" t="e">
        <f t="shared" si="8"/>
        <v>#DIV/0!</v>
      </c>
      <c r="R20" s="38"/>
      <c r="U20" s="32"/>
    </row>
    <row r="21" spans="1:26" s="3" customFormat="1" ht="15" customHeight="1">
      <c r="A21" s="79"/>
      <c r="B21" s="4">
        <f t="shared" si="9"/>
        <v>11</v>
      </c>
      <c r="C21" s="4" t="s">
        <v>326</v>
      </c>
      <c r="D21" s="116" t="s">
        <v>344</v>
      </c>
      <c r="E21" s="4" t="s">
        <v>328</v>
      </c>
      <c r="F21" s="116" t="s">
        <v>329</v>
      </c>
      <c r="G21" s="132">
        <v>43307</v>
      </c>
      <c r="H21" s="4" t="s">
        <v>330</v>
      </c>
      <c r="I21" s="116" t="s">
        <v>331</v>
      </c>
      <c r="J21" s="117"/>
      <c r="K21" s="107"/>
      <c r="L21" s="107"/>
      <c r="M21" s="107"/>
      <c r="N21" s="130" t="e">
        <f t="shared" si="5"/>
        <v>#DIV/0!</v>
      </c>
      <c r="O21" s="130" t="e">
        <f t="shared" si="6"/>
        <v>#DIV/0!</v>
      </c>
      <c r="P21" s="130" t="e">
        <f t="shared" si="7"/>
        <v>#DIV/0!</v>
      </c>
      <c r="Q21" s="108" t="e">
        <f t="shared" si="8"/>
        <v>#DIV/0!</v>
      </c>
      <c r="R21" s="38"/>
      <c r="U21" s="32"/>
    </row>
    <row r="22" spans="1:26" s="3" customFormat="1" ht="15" customHeight="1">
      <c r="A22" s="79"/>
      <c r="B22" s="4">
        <f t="shared" si="9"/>
        <v>12</v>
      </c>
      <c r="C22" s="4" t="s">
        <v>326</v>
      </c>
      <c r="D22" s="116" t="s">
        <v>345</v>
      </c>
      <c r="E22" s="4" t="s">
        <v>328</v>
      </c>
      <c r="F22" s="116" t="s">
        <v>329</v>
      </c>
      <c r="G22" s="132">
        <v>41992</v>
      </c>
      <c r="H22" s="4" t="s">
        <v>330</v>
      </c>
      <c r="I22" s="116" t="s">
        <v>331</v>
      </c>
      <c r="J22" s="117"/>
      <c r="K22" s="107"/>
      <c r="L22" s="107"/>
      <c r="M22" s="107"/>
      <c r="N22" s="130" t="e">
        <f t="shared" si="5"/>
        <v>#DIV/0!</v>
      </c>
      <c r="O22" s="130" t="e">
        <f t="shared" si="6"/>
        <v>#DIV/0!</v>
      </c>
      <c r="P22" s="130" t="e">
        <f t="shared" si="7"/>
        <v>#DIV/0!</v>
      </c>
      <c r="Q22" s="108" t="e">
        <f t="shared" si="8"/>
        <v>#DIV/0!</v>
      </c>
      <c r="R22" s="38"/>
      <c r="U22" s="32"/>
    </row>
    <row r="23" spans="1:26" s="3" customFormat="1" ht="15" customHeight="1">
      <c r="A23" s="79"/>
      <c r="B23" s="215" t="s">
        <v>135</v>
      </c>
      <c r="C23" s="216"/>
      <c r="D23" s="216"/>
      <c r="E23" s="217"/>
      <c r="F23" s="11">
        <f>+COUNTA(F11:F22)</f>
        <v>12</v>
      </c>
      <c r="G23" s="12"/>
      <c r="H23" s="4"/>
      <c r="I23" s="4"/>
      <c r="J23" s="4"/>
      <c r="K23" s="4"/>
      <c r="L23" s="4"/>
      <c r="M23" s="4"/>
      <c r="N23" s="4"/>
      <c r="O23" s="4"/>
      <c r="P23" s="4"/>
      <c r="Q23" s="83"/>
      <c r="R23" s="38"/>
    </row>
    <row r="24" spans="1:26" s="3" customFormat="1" ht="15" customHeight="1">
      <c r="A24" s="105"/>
      <c r="B24" s="2"/>
      <c r="C24" s="2"/>
      <c r="D24" s="2"/>
      <c r="E24" s="2"/>
      <c r="F24" s="2"/>
      <c r="G24" s="2"/>
      <c r="H24" s="2"/>
      <c r="I24" s="2"/>
      <c r="J24" s="2"/>
      <c r="Q24" s="69"/>
      <c r="R24" s="38"/>
    </row>
    <row r="25" spans="1:26" s="3" customFormat="1" ht="15" customHeight="1">
      <c r="A25" s="80" t="s">
        <v>136</v>
      </c>
      <c r="B25" s="81" t="s">
        <v>346</v>
      </c>
      <c r="F25" s="5"/>
      <c r="K25" s="18"/>
      <c r="L25" s="18"/>
      <c r="M25" s="18"/>
      <c r="N25" s="18"/>
      <c r="O25" s="18"/>
      <c r="P25" s="18"/>
      <c r="Q25" s="118"/>
    </row>
    <row r="26" spans="1:26" s="3" customFormat="1" ht="15" customHeight="1">
      <c r="A26" s="105"/>
      <c r="B26" s="1" t="s">
        <v>66</v>
      </c>
      <c r="C26" s="1" t="s">
        <v>67</v>
      </c>
      <c r="D26" s="1" t="s">
        <v>68</v>
      </c>
      <c r="E26" s="1" t="s">
        <v>69</v>
      </c>
      <c r="F26" s="1" t="s">
        <v>22</v>
      </c>
      <c r="G26" s="1" t="s">
        <v>70</v>
      </c>
      <c r="H26" s="1" t="s">
        <v>71</v>
      </c>
      <c r="I26" s="1" t="s">
        <v>72</v>
      </c>
      <c r="J26" s="1" t="s">
        <v>73</v>
      </c>
      <c r="K26" s="1" t="s">
        <v>74</v>
      </c>
      <c r="L26" s="1" t="s">
        <v>75</v>
      </c>
      <c r="M26" s="1" t="s">
        <v>76</v>
      </c>
      <c r="N26" s="1" t="s">
        <v>77</v>
      </c>
      <c r="O26" s="1" t="s">
        <v>78</v>
      </c>
      <c r="P26" s="1" t="s">
        <v>79</v>
      </c>
      <c r="Q26" s="82" t="s">
        <v>81</v>
      </c>
    </row>
    <row r="27" spans="1:26" s="18" customFormat="1" ht="15" customHeight="1">
      <c r="A27" s="105"/>
      <c r="B27" s="4">
        <v>1</v>
      </c>
      <c r="C27" s="4" t="s">
        <v>326</v>
      </c>
      <c r="D27" s="119" t="s">
        <v>347</v>
      </c>
      <c r="E27" s="4" t="s">
        <v>348</v>
      </c>
      <c r="F27" s="116" t="s">
        <v>349</v>
      </c>
      <c r="G27" s="132">
        <v>41060</v>
      </c>
      <c r="H27" s="4" t="s">
        <v>85</v>
      </c>
      <c r="I27" s="116">
        <v>27.3</v>
      </c>
      <c r="J27" s="117"/>
      <c r="K27" s="107"/>
      <c r="L27" s="107"/>
      <c r="M27" s="107"/>
      <c r="N27" s="130" t="e">
        <f t="shared" ref="N27:N37" si="10">+K27/(K27+L27)</f>
        <v>#DIV/0!</v>
      </c>
      <c r="O27" s="130" t="e">
        <f t="shared" ref="O27:O37" si="11">+(K27+M27)/(K27+L27+M27)</f>
        <v>#DIV/0!</v>
      </c>
      <c r="P27" s="130" t="e">
        <f t="shared" ref="P27:P37" si="12">+K27/(K27+M27)</f>
        <v>#DIV/0!</v>
      </c>
      <c r="Q27" s="108" t="e">
        <f t="shared" ref="Q27:Q37" si="13">+J27/K27</f>
        <v>#DIV/0!</v>
      </c>
      <c r="U27" s="3"/>
      <c r="V27" s="3"/>
      <c r="W27" s="3"/>
      <c r="X27" s="3"/>
      <c r="Y27" s="3"/>
      <c r="Z27" s="3"/>
    </row>
    <row r="28" spans="1:26" s="18" customFormat="1" ht="15" customHeight="1">
      <c r="A28" s="105"/>
      <c r="B28" s="4">
        <f>+B27+1</f>
        <v>2</v>
      </c>
      <c r="C28" s="4" t="s">
        <v>326</v>
      </c>
      <c r="D28" s="119" t="s">
        <v>350</v>
      </c>
      <c r="E28" s="4" t="s">
        <v>348</v>
      </c>
      <c r="F28" s="116" t="s">
        <v>349</v>
      </c>
      <c r="G28" s="132">
        <v>41060</v>
      </c>
      <c r="H28" s="4" t="s">
        <v>85</v>
      </c>
      <c r="I28" s="116">
        <v>27.3</v>
      </c>
      <c r="J28" s="117"/>
      <c r="K28" s="107"/>
      <c r="L28" s="107"/>
      <c r="M28" s="107"/>
      <c r="N28" s="130" t="e">
        <f t="shared" si="10"/>
        <v>#DIV/0!</v>
      </c>
      <c r="O28" s="130" t="e">
        <f t="shared" si="11"/>
        <v>#DIV/0!</v>
      </c>
      <c r="P28" s="130" t="e">
        <f t="shared" si="12"/>
        <v>#DIV/0!</v>
      </c>
      <c r="Q28" s="108" t="e">
        <f t="shared" si="13"/>
        <v>#DIV/0!</v>
      </c>
      <c r="W28" s="3"/>
      <c r="X28" s="3"/>
      <c r="Y28" s="3"/>
      <c r="Z28" s="3"/>
    </row>
    <row r="29" spans="1:26" s="18" customFormat="1" ht="15" customHeight="1">
      <c r="A29" s="105"/>
      <c r="B29" s="4">
        <f t="shared" ref="B29:B48" si="14">+B28+1</f>
        <v>3</v>
      </c>
      <c r="C29" s="4" t="s">
        <v>326</v>
      </c>
      <c r="D29" s="119" t="s">
        <v>351</v>
      </c>
      <c r="E29" s="4" t="s">
        <v>348</v>
      </c>
      <c r="F29" s="116" t="s">
        <v>349</v>
      </c>
      <c r="G29" s="132">
        <v>41060</v>
      </c>
      <c r="H29" s="4" t="s">
        <v>85</v>
      </c>
      <c r="I29" s="116">
        <v>27.3</v>
      </c>
      <c r="J29" s="117"/>
      <c r="K29" s="107"/>
      <c r="L29" s="107"/>
      <c r="M29" s="107"/>
      <c r="N29" s="130" t="e">
        <f t="shared" si="10"/>
        <v>#DIV/0!</v>
      </c>
      <c r="O29" s="130" t="e">
        <f t="shared" si="11"/>
        <v>#DIV/0!</v>
      </c>
      <c r="P29" s="130" t="e">
        <f t="shared" si="12"/>
        <v>#DIV/0!</v>
      </c>
      <c r="Q29" s="108" t="e">
        <f t="shared" si="13"/>
        <v>#DIV/0!</v>
      </c>
      <c r="W29" s="3"/>
      <c r="X29" s="3"/>
      <c r="Y29" s="3"/>
      <c r="Z29" s="3"/>
    </row>
    <row r="30" spans="1:26" s="18" customFormat="1" ht="15" customHeight="1">
      <c r="A30" s="105"/>
      <c r="B30" s="4">
        <f t="shared" si="14"/>
        <v>4</v>
      </c>
      <c r="C30" s="4" t="s">
        <v>326</v>
      </c>
      <c r="D30" s="119" t="s">
        <v>352</v>
      </c>
      <c r="E30" s="4" t="s">
        <v>348</v>
      </c>
      <c r="F30" s="116" t="s">
        <v>349</v>
      </c>
      <c r="G30" s="132">
        <v>41060</v>
      </c>
      <c r="H30" s="4" t="s">
        <v>85</v>
      </c>
      <c r="I30" s="116">
        <v>27.3</v>
      </c>
      <c r="J30" s="117"/>
      <c r="K30" s="107"/>
      <c r="L30" s="107"/>
      <c r="M30" s="107"/>
      <c r="N30" s="130" t="e">
        <f t="shared" si="10"/>
        <v>#DIV/0!</v>
      </c>
      <c r="O30" s="130" t="e">
        <f t="shared" si="11"/>
        <v>#DIV/0!</v>
      </c>
      <c r="P30" s="130" t="e">
        <f t="shared" si="12"/>
        <v>#DIV/0!</v>
      </c>
      <c r="Q30" s="108" t="e">
        <f t="shared" si="13"/>
        <v>#DIV/0!</v>
      </c>
      <c r="W30" s="3"/>
      <c r="X30" s="3"/>
      <c r="Y30" s="3"/>
      <c r="Z30" s="3"/>
    </row>
    <row r="31" spans="1:26" s="18" customFormat="1" ht="15" customHeight="1">
      <c r="A31" s="105"/>
      <c r="B31" s="4">
        <f t="shared" si="14"/>
        <v>5</v>
      </c>
      <c r="C31" s="4" t="s">
        <v>326</v>
      </c>
      <c r="D31" s="119" t="s">
        <v>353</v>
      </c>
      <c r="E31" s="4" t="s">
        <v>348</v>
      </c>
      <c r="F31" s="116" t="s">
        <v>349</v>
      </c>
      <c r="G31" s="132">
        <v>41121</v>
      </c>
      <c r="H31" s="4" t="s">
        <v>85</v>
      </c>
      <c r="I31" s="116">
        <v>27.3</v>
      </c>
      <c r="J31" s="117"/>
      <c r="K31" s="107"/>
      <c r="L31" s="107"/>
      <c r="M31" s="107"/>
      <c r="N31" s="130" t="e">
        <f t="shared" si="10"/>
        <v>#DIV/0!</v>
      </c>
      <c r="O31" s="130" t="e">
        <f t="shared" si="11"/>
        <v>#DIV/0!</v>
      </c>
      <c r="P31" s="130" t="e">
        <f t="shared" si="12"/>
        <v>#DIV/0!</v>
      </c>
      <c r="Q31" s="108" t="e">
        <f t="shared" si="13"/>
        <v>#DIV/0!</v>
      </c>
      <c r="W31" s="3"/>
      <c r="X31" s="3"/>
      <c r="Y31" s="3"/>
      <c r="Z31" s="3"/>
    </row>
    <row r="32" spans="1:26" s="18" customFormat="1" ht="15" customHeight="1">
      <c r="A32" s="105"/>
      <c r="B32" s="4">
        <f t="shared" si="14"/>
        <v>6</v>
      </c>
      <c r="C32" s="4" t="s">
        <v>326</v>
      </c>
      <c r="D32" s="116" t="s">
        <v>354</v>
      </c>
      <c r="E32" s="4" t="s">
        <v>348</v>
      </c>
      <c r="F32" s="116" t="s">
        <v>349</v>
      </c>
      <c r="G32" s="132">
        <v>41121</v>
      </c>
      <c r="H32" s="4" t="s">
        <v>85</v>
      </c>
      <c r="I32" s="116">
        <v>27.3</v>
      </c>
      <c r="J32" s="117"/>
      <c r="K32" s="107"/>
      <c r="L32" s="107"/>
      <c r="M32" s="107"/>
      <c r="N32" s="130" t="e">
        <f t="shared" si="10"/>
        <v>#DIV/0!</v>
      </c>
      <c r="O32" s="130" t="e">
        <f t="shared" si="11"/>
        <v>#DIV/0!</v>
      </c>
      <c r="P32" s="130" t="e">
        <f t="shared" si="12"/>
        <v>#DIV/0!</v>
      </c>
      <c r="Q32" s="108" t="e">
        <f t="shared" si="13"/>
        <v>#DIV/0!</v>
      </c>
      <c r="W32" s="3"/>
      <c r="X32" s="3"/>
      <c r="Y32" s="3"/>
      <c r="Z32" s="3"/>
    </row>
    <row r="33" spans="1:26" s="18" customFormat="1" ht="15" customHeight="1">
      <c r="A33" s="105"/>
      <c r="B33" s="4">
        <f t="shared" si="14"/>
        <v>7</v>
      </c>
      <c r="C33" s="4" t="s">
        <v>326</v>
      </c>
      <c r="D33" s="122" t="s">
        <v>355</v>
      </c>
      <c r="E33" s="4" t="s">
        <v>348</v>
      </c>
      <c r="F33" s="116" t="s">
        <v>349</v>
      </c>
      <c r="G33" s="132">
        <v>41121</v>
      </c>
      <c r="H33" s="4" t="s">
        <v>85</v>
      </c>
      <c r="I33" s="116">
        <v>27.3</v>
      </c>
      <c r="J33" s="117"/>
      <c r="K33" s="107"/>
      <c r="L33" s="107"/>
      <c r="M33" s="107"/>
      <c r="N33" s="130" t="e">
        <f t="shared" si="10"/>
        <v>#DIV/0!</v>
      </c>
      <c r="O33" s="130" t="e">
        <f t="shared" si="11"/>
        <v>#DIV/0!</v>
      </c>
      <c r="P33" s="130" t="e">
        <f t="shared" si="12"/>
        <v>#DIV/0!</v>
      </c>
      <c r="Q33" s="108" t="e">
        <f t="shared" si="13"/>
        <v>#DIV/0!</v>
      </c>
      <c r="W33" s="3"/>
      <c r="X33" s="3"/>
      <c r="Y33" s="3"/>
      <c r="Z33" s="3"/>
    </row>
    <row r="34" spans="1:26" s="18" customFormat="1" ht="15" customHeight="1">
      <c r="A34" s="105"/>
      <c r="B34" s="4">
        <f t="shared" si="14"/>
        <v>8</v>
      </c>
      <c r="C34" s="4" t="s">
        <v>326</v>
      </c>
      <c r="D34" s="116" t="s">
        <v>356</v>
      </c>
      <c r="E34" s="4" t="s">
        <v>348</v>
      </c>
      <c r="F34" s="116" t="s">
        <v>349</v>
      </c>
      <c r="G34" s="132">
        <v>41151</v>
      </c>
      <c r="H34" s="4" t="s">
        <v>85</v>
      </c>
      <c r="I34" s="116">
        <v>27.2</v>
      </c>
      <c r="J34" s="117"/>
      <c r="K34" s="107"/>
      <c r="L34" s="107"/>
      <c r="M34" s="107"/>
      <c r="N34" s="130" t="e">
        <f t="shared" si="10"/>
        <v>#DIV/0!</v>
      </c>
      <c r="O34" s="130" t="e">
        <f t="shared" si="11"/>
        <v>#DIV/0!</v>
      </c>
      <c r="P34" s="130" t="e">
        <f t="shared" si="12"/>
        <v>#DIV/0!</v>
      </c>
      <c r="Q34" s="108" t="e">
        <f t="shared" si="13"/>
        <v>#DIV/0!</v>
      </c>
      <c r="W34" s="3"/>
      <c r="X34" s="3"/>
      <c r="Y34" s="3"/>
      <c r="Z34" s="3"/>
    </row>
    <row r="35" spans="1:26" s="18" customFormat="1" ht="15" customHeight="1">
      <c r="A35" s="105"/>
      <c r="B35" s="4">
        <f t="shared" si="14"/>
        <v>9</v>
      </c>
      <c r="C35" s="4" t="s">
        <v>326</v>
      </c>
      <c r="D35" s="116" t="s">
        <v>357</v>
      </c>
      <c r="E35" s="4" t="s">
        <v>348</v>
      </c>
      <c r="F35" s="116" t="s">
        <v>349</v>
      </c>
      <c r="G35" s="132">
        <v>42079</v>
      </c>
      <c r="H35" s="4" t="s">
        <v>85</v>
      </c>
      <c r="I35" s="116">
        <v>27</v>
      </c>
      <c r="J35" s="117"/>
      <c r="K35" s="107"/>
      <c r="L35" s="107"/>
      <c r="M35" s="107"/>
      <c r="N35" s="130" t="e">
        <f t="shared" si="10"/>
        <v>#DIV/0!</v>
      </c>
      <c r="O35" s="130" t="e">
        <f t="shared" si="11"/>
        <v>#DIV/0!</v>
      </c>
      <c r="P35" s="130" t="e">
        <f t="shared" si="12"/>
        <v>#DIV/0!</v>
      </c>
      <c r="Q35" s="108" t="e">
        <f t="shared" si="13"/>
        <v>#DIV/0!</v>
      </c>
      <c r="W35" s="3"/>
      <c r="X35" s="3"/>
      <c r="Y35" s="3"/>
      <c r="Z35" s="3"/>
    </row>
    <row r="36" spans="1:26" s="18" customFormat="1" ht="15" customHeight="1">
      <c r="A36" s="105"/>
      <c r="B36" s="4">
        <f t="shared" si="14"/>
        <v>10</v>
      </c>
      <c r="C36" s="4" t="s">
        <v>326</v>
      </c>
      <c r="D36" s="116" t="s">
        <v>358</v>
      </c>
      <c r="E36" s="4" t="s">
        <v>348</v>
      </c>
      <c r="F36" s="116" t="s">
        <v>349</v>
      </c>
      <c r="G36" s="132">
        <v>42025</v>
      </c>
      <c r="H36" s="4" t="s">
        <v>85</v>
      </c>
      <c r="I36" s="116">
        <v>27</v>
      </c>
      <c r="J36" s="117"/>
      <c r="K36" s="107"/>
      <c r="L36" s="107"/>
      <c r="M36" s="107"/>
      <c r="N36" s="130" t="e">
        <f t="shared" si="10"/>
        <v>#DIV/0!</v>
      </c>
      <c r="O36" s="130" t="e">
        <f t="shared" si="11"/>
        <v>#DIV/0!</v>
      </c>
      <c r="P36" s="130" t="e">
        <f t="shared" si="12"/>
        <v>#DIV/0!</v>
      </c>
      <c r="Q36" s="108" t="e">
        <f t="shared" si="13"/>
        <v>#DIV/0!</v>
      </c>
      <c r="W36" s="3"/>
      <c r="X36" s="3"/>
      <c r="Y36" s="3"/>
      <c r="Z36" s="3"/>
    </row>
    <row r="37" spans="1:26" s="18" customFormat="1" ht="15" customHeight="1">
      <c r="A37" s="105"/>
      <c r="B37" s="4">
        <f t="shared" si="14"/>
        <v>11</v>
      </c>
      <c r="C37" s="4" t="s">
        <v>326</v>
      </c>
      <c r="D37" s="116" t="s">
        <v>359</v>
      </c>
      <c r="E37" s="4" t="s">
        <v>348</v>
      </c>
      <c r="F37" s="116" t="s">
        <v>349</v>
      </c>
      <c r="G37" s="132">
        <v>42025</v>
      </c>
      <c r="H37" s="4" t="s">
        <v>85</v>
      </c>
      <c r="I37" s="116">
        <v>27</v>
      </c>
      <c r="J37" s="117"/>
      <c r="K37" s="107"/>
      <c r="L37" s="107"/>
      <c r="M37" s="107"/>
      <c r="N37" s="130" t="e">
        <f t="shared" si="10"/>
        <v>#DIV/0!</v>
      </c>
      <c r="O37" s="130" t="e">
        <f t="shared" si="11"/>
        <v>#DIV/0!</v>
      </c>
      <c r="P37" s="130" t="e">
        <f t="shared" si="12"/>
        <v>#DIV/0!</v>
      </c>
      <c r="Q37" s="108" t="e">
        <f t="shared" si="13"/>
        <v>#DIV/0!</v>
      </c>
      <c r="W37" s="3"/>
      <c r="X37" s="3"/>
      <c r="Y37" s="3"/>
      <c r="Z37" s="3"/>
    </row>
    <row r="38" spans="1:26" s="18" customFormat="1" ht="15" customHeight="1">
      <c r="A38" s="105"/>
      <c r="B38" s="4">
        <f t="shared" si="14"/>
        <v>12</v>
      </c>
      <c r="C38" s="4" t="s">
        <v>326</v>
      </c>
      <c r="D38" s="116" t="s">
        <v>360</v>
      </c>
      <c r="E38" s="4" t="s">
        <v>348</v>
      </c>
      <c r="F38" s="116" t="s">
        <v>349</v>
      </c>
      <c r="G38" s="132">
        <v>42079</v>
      </c>
      <c r="H38" s="4" t="s">
        <v>85</v>
      </c>
      <c r="I38" s="116">
        <v>27</v>
      </c>
      <c r="J38" s="117"/>
      <c r="K38" s="107"/>
      <c r="L38" s="107"/>
      <c r="M38" s="107"/>
      <c r="N38" s="130" t="e">
        <f t="shared" ref="N38" si="15">+K38/(K38+L38)</f>
        <v>#DIV/0!</v>
      </c>
      <c r="O38" s="130" t="e">
        <f t="shared" ref="O38" si="16">+(K38+M38)/(K38+L38+M38)</f>
        <v>#DIV/0!</v>
      </c>
      <c r="P38" s="130" t="e">
        <f t="shared" ref="P38" si="17">+K38/(K38+M38)</f>
        <v>#DIV/0!</v>
      </c>
      <c r="Q38" s="108" t="e">
        <f t="shared" ref="Q38" si="18">+J38/K38</f>
        <v>#DIV/0!</v>
      </c>
      <c r="W38" s="3"/>
      <c r="X38" s="3"/>
      <c r="Y38" s="3"/>
      <c r="Z38" s="3"/>
    </row>
    <row r="39" spans="1:26" s="18" customFormat="1" ht="15" customHeight="1">
      <c r="A39" s="105"/>
      <c r="B39" s="4">
        <f t="shared" si="14"/>
        <v>13</v>
      </c>
      <c r="C39" s="4" t="s">
        <v>326</v>
      </c>
      <c r="D39" s="116" t="s">
        <v>361</v>
      </c>
      <c r="E39" s="4" t="s">
        <v>348</v>
      </c>
      <c r="F39" s="116" t="s">
        <v>349</v>
      </c>
      <c r="G39" s="132">
        <v>42079</v>
      </c>
      <c r="H39" s="4" t="s">
        <v>85</v>
      </c>
      <c r="I39" s="116">
        <v>27</v>
      </c>
      <c r="J39" s="117"/>
      <c r="K39" s="107"/>
      <c r="L39" s="107"/>
      <c r="M39" s="107"/>
      <c r="N39" s="130" t="e">
        <f t="shared" ref="N39:N41" si="19">+K39/(K39+L39)</f>
        <v>#DIV/0!</v>
      </c>
      <c r="O39" s="130" t="e">
        <f t="shared" ref="O39:O41" si="20">+(K39+M39)/(K39+L39+M39)</f>
        <v>#DIV/0!</v>
      </c>
      <c r="P39" s="130" t="e">
        <f t="shared" ref="P39:P41" si="21">+K39/(K39+M39)</f>
        <v>#DIV/0!</v>
      </c>
      <c r="Q39" s="108" t="e">
        <f t="shared" ref="Q39:Q41" si="22">+J39/K39</f>
        <v>#DIV/0!</v>
      </c>
      <c r="W39" s="3"/>
      <c r="X39" s="3"/>
      <c r="Y39" s="3"/>
      <c r="Z39" s="3"/>
    </row>
    <row r="40" spans="1:26" s="18" customFormat="1" ht="15" customHeight="1">
      <c r="A40" s="105"/>
      <c r="B40" s="4">
        <f t="shared" si="14"/>
        <v>14</v>
      </c>
      <c r="C40" s="4" t="s">
        <v>326</v>
      </c>
      <c r="D40" s="116" t="s">
        <v>362</v>
      </c>
      <c r="E40" s="4" t="s">
        <v>348</v>
      </c>
      <c r="F40" s="116" t="s">
        <v>349</v>
      </c>
      <c r="G40" s="132">
        <v>42079</v>
      </c>
      <c r="H40" s="4" t="s">
        <v>85</v>
      </c>
      <c r="I40" s="116">
        <v>27</v>
      </c>
      <c r="J40" s="117"/>
      <c r="K40" s="107"/>
      <c r="L40" s="107"/>
      <c r="M40" s="107"/>
      <c r="N40" s="130" t="e">
        <f t="shared" si="19"/>
        <v>#DIV/0!</v>
      </c>
      <c r="O40" s="130" t="e">
        <f t="shared" si="20"/>
        <v>#DIV/0!</v>
      </c>
      <c r="P40" s="130" t="e">
        <f t="shared" si="21"/>
        <v>#DIV/0!</v>
      </c>
      <c r="Q40" s="108" t="e">
        <f t="shared" si="22"/>
        <v>#DIV/0!</v>
      </c>
      <c r="W40" s="3"/>
      <c r="X40" s="3"/>
      <c r="Y40" s="3"/>
      <c r="Z40" s="3"/>
    </row>
    <row r="41" spans="1:26" s="18" customFormat="1" ht="15" customHeight="1">
      <c r="A41" s="105"/>
      <c r="B41" s="4">
        <f t="shared" si="14"/>
        <v>15</v>
      </c>
      <c r="C41" s="4" t="s">
        <v>326</v>
      </c>
      <c r="D41" s="116" t="s">
        <v>363</v>
      </c>
      <c r="E41" s="4" t="s">
        <v>348</v>
      </c>
      <c r="F41" s="116" t="s">
        <v>349</v>
      </c>
      <c r="G41" s="132">
        <v>42079</v>
      </c>
      <c r="H41" s="4" t="s">
        <v>85</v>
      </c>
      <c r="I41" s="116">
        <v>27</v>
      </c>
      <c r="J41" s="117"/>
      <c r="K41" s="107"/>
      <c r="L41" s="107"/>
      <c r="M41" s="107"/>
      <c r="N41" s="130" t="e">
        <f t="shared" si="19"/>
        <v>#DIV/0!</v>
      </c>
      <c r="O41" s="130" t="e">
        <f t="shared" si="20"/>
        <v>#DIV/0!</v>
      </c>
      <c r="P41" s="130" t="e">
        <f t="shared" si="21"/>
        <v>#DIV/0!</v>
      </c>
      <c r="Q41" s="108" t="e">
        <f t="shared" si="22"/>
        <v>#DIV/0!</v>
      </c>
      <c r="W41" s="3"/>
      <c r="X41" s="3"/>
      <c r="Y41" s="3"/>
      <c r="Z41" s="3"/>
    </row>
    <row r="42" spans="1:26" s="18" customFormat="1" ht="15" customHeight="1">
      <c r="A42" s="105"/>
      <c r="B42" s="4">
        <f t="shared" si="14"/>
        <v>16</v>
      </c>
      <c r="C42" s="4" t="s">
        <v>326</v>
      </c>
      <c r="D42" s="119" t="s">
        <v>364</v>
      </c>
      <c r="E42" s="4" t="s">
        <v>348</v>
      </c>
      <c r="F42" s="116" t="s">
        <v>349</v>
      </c>
      <c r="G42" s="132">
        <v>42080</v>
      </c>
      <c r="H42" s="4" t="s">
        <v>85</v>
      </c>
      <c r="I42" s="116">
        <v>27</v>
      </c>
      <c r="J42" s="117"/>
      <c r="K42" s="107"/>
      <c r="L42" s="107"/>
      <c r="M42" s="107"/>
      <c r="N42" s="130" t="e">
        <f t="shared" ref="N42:N47" si="23">+K42/(K42+L42)</f>
        <v>#DIV/0!</v>
      </c>
      <c r="O42" s="130" t="e">
        <f t="shared" ref="O42:O47" si="24">+(K42+M42)/(K42+L42+M42)</f>
        <v>#DIV/0!</v>
      </c>
      <c r="P42" s="130" t="e">
        <f t="shared" ref="P42:P47" si="25">+K42/(K42+M42)</f>
        <v>#DIV/0!</v>
      </c>
      <c r="Q42" s="108" t="e">
        <f t="shared" ref="Q42:Q47" si="26">+J42/K42</f>
        <v>#DIV/0!</v>
      </c>
      <c r="W42" s="3"/>
      <c r="X42" s="3"/>
      <c r="Y42" s="3"/>
      <c r="Z42" s="3"/>
    </row>
    <row r="43" spans="1:26" s="18" customFormat="1" ht="15" customHeight="1">
      <c r="A43" s="105"/>
      <c r="B43" s="4">
        <f t="shared" si="14"/>
        <v>17</v>
      </c>
      <c r="C43" s="4" t="s">
        <v>326</v>
      </c>
      <c r="D43" s="119" t="s">
        <v>365</v>
      </c>
      <c r="E43" s="4" t="s">
        <v>348</v>
      </c>
      <c r="F43" s="116" t="s">
        <v>349</v>
      </c>
      <c r="G43" s="132">
        <v>42025</v>
      </c>
      <c r="H43" s="4" t="s">
        <v>85</v>
      </c>
      <c r="I43" s="116">
        <v>27</v>
      </c>
      <c r="J43" s="117"/>
      <c r="K43" s="107"/>
      <c r="L43" s="107"/>
      <c r="M43" s="107"/>
      <c r="N43" s="130" t="e">
        <f t="shared" ref="N43" si="27">+K43/(K43+L43)</f>
        <v>#DIV/0!</v>
      </c>
      <c r="O43" s="130" t="e">
        <f t="shared" ref="O43" si="28">+(K43+M43)/(K43+L43+M43)</f>
        <v>#DIV/0!</v>
      </c>
      <c r="P43" s="130" t="e">
        <f t="shared" ref="P43" si="29">+K43/(K43+M43)</f>
        <v>#DIV/0!</v>
      </c>
      <c r="Q43" s="108" t="e">
        <f t="shared" ref="Q43" si="30">+J43/K43</f>
        <v>#DIV/0!</v>
      </c>
      <c r="W43" s="3"/>
      <c r="X43" s="3"/>
      <c r="Y43" s="3"/>
      <c r="Z43" s="3"/>
    </row>
    <row r="44" spans="1:26" s="18" customFormat="1" ht="15" customHeight="1">
      <c r="A44" s="105"/>
      <c r="B44" s="4">
        <f t="shared" si="14"/>
        <v>18</v>
      </c>
      <c r="C44" s="4" t="s">
        <v>326</v>
      </c>
      <c r="D44" s="119" t="s">
        <v>366</v>
      </c>
      <c r="E44" s="4" t="s">
        <v>348</v>
      </c>
      <c r="F44" s="116" t="s">
        <v>349</v>
      </c>
      <c r="G44" s="132">
        <v>42025</v>
      </c>
      <c r="H44" s="4" t="s">
        <v>85</v>
      </c>
      <c r="I44" s="116">
        <v>27</v>
      </c>
      <c r="J44" s="117"/>
      <c r="K44" s="107"/>
      <c r="L44" s="107"/>
      <c r="M44" s="107"/>
      <c r="N44" s="130" t="e">
        <f t="shared" si="23"/>
        <v>#DIV/0!</v>
      </c>
      <c r="O44" s="130" t="e">
        <f t="shared" si="24"/>
        <v>#DIV/0!</v>
      </c>
      <c r="P44" s="130" t="e">
        <f t="shared" si="25"/>
        <v>#DIV/0!</v>
      </c>
      <c r="Q44" s="108" t="e">
        <f t="shared" si="26"/>
        <v>#DIV/0!</v>
      </c>
      <c r="W44" s="3"/>
      <c r="X44" s="3"/>
      <c r="Y44" s="3"/>
      <c r="Z44" s="3"/>
    </row>
    <row r="45" spans="1:26" s="18" customFormat="1" ht="15" customHeight="1">
      <c r="A45" s="105"/>
      <c r="B45" s="4">
        <f t="shared" si="14"/>
        <v>19</v>
      </c>
      <c r="C45" s="4" t="s">
        <v>326</v>
      </c>
      <c r="D45" s="119" t="s">
        <v>367</v>
      </c>
      <c r="E45" s="4" t="s">
        <v>348</v>
      </c>
      <c r="F45" s="116" t="s">
        <v>349</v>
      </c>
      <c r="G45" s="132">
        <v>42025</v>
      </c>
      <c r="H45" s="4" t="s">
        <v>85</v>
      </c>
      <c r="I45" s="116">
        <v>27</v>
      </c>
      <c r="J45" s="117"/>
      <c r="K45" s="107"/>
      <c r="L45" s="107"/>
      <c r="M45" s="107"/>
      <c r="N45" s="130" t="e">
        <f t="shared" si="23"/>
        <v>#DIV/0!</v>
      </c>
      <c r="O45" s="130" t="e">
        <f t="shared" si="24"/>
        <v>#DIV/0!</v>
      </c>
      <c r="P45" s="130" t="e">
        <f t="shared" si="25"/>
        <v>#DIV/0!</v>
      </c>
      <c r="Q45" s="108" t="e">
        <f t="shared" si="26"/>
        <v>#DIV/0!</v>
      </c>
      <c r="W45" s="3"/>
      <c r="X45" s="3"/>
      <c r="Y45" s="3"/>
      <c r="Z45" s="3"/>
    </row>
    <row r="46" spans="1:26" s="18" customFormat="1" ht="15" customHeight="1">
      <c r="A46" s="105"/>
      <c r="B46" s="4">
        <f t="shared" si="14"/>
        <v>20</v>
      </c>
      <c r="C46" s="4" t="s">
        <v>326</v>
      </c>
      <c r="D46" s="119" t="s">
        <v>368</v>
      </c>
      <c r="E46" s="4" t="s">
        <v>348</v>
      </c>
      <c r="F46" s="116" t="s">
        <v>349</v>
      </c>
      <c r="G46" s="132">
        <v>42079</v>
      </c>
      <c r="H46" s="4" t="s">
        <v>85</v>
      </c>
      <c r="I46" s="116">
        <v>27</v>
      </c>
      <c r="J46" s="117"/>
      <c r="K46" s="107"/>
      <c r="L46" s="107"/>
      <c r="M46" s="107"/>
      <c r="N46" s="130" t="e">
        <f t="shared" si="23"/>
        <v>#DIV/0!</v>
      </c>
      <c r="O46" s="130" t="e">
        <f t="shared" si="24"/>
        <v>#DIV/0!</v>
      </c>
      <c r="P46" s="130" t="e">
        <f t="shared" si="25"/>
        <v>#DIV/0!</v>
      </c>
      <c r="Q46" s="108" t="e">
        <f t="shared" si="26"/>
        <v>#DIV/0!</v>
      </c>
      <c r="W46" s="3"/>
      <c r="X46" s="3"/>
      <c r="Y46" s="3"/>
      <c r="Z46" s="3"/>
    </row>
    <row r="47" spans="1:26" s="18" customFormat="1" ht="15" customHeight="1">
      <c r="A47" s="105"/>
      <c r="B47" s="4">
        <f t="shared" si="14"/>
        <v>21</v>
      </c>
      <c r="C47" s="4" t="s">
        <v>326</v>
      </c>
      <c r="D47" s="119" t="s">
        <v>369</v>
      </c>
      <c r="E47" s="4" t="s">
        <v>348</v>
      </c>
      <c r="F47" s="116" t="s">
        <v>349</v>
      </c>
      <c r="G47" s="132">
        <v>41121</v>
      </c>
      <c r="H47" s="4" t="s">
        <v>85</v>
      </c>
      <c r="I47" s="116">
        <v>27.3</v>
      </c>
      <c r="J47" s="117"/>
      <c r="K47" s="107"/>
      <c r="L47" s="107"/>
      <c r="M47" s="107"/>
      <c r="N47" s="130" t="e">
        <f t="shared" si="23"/>
        <v>#DIV/0!</v>
      </c>
      <c r="O47" s="130" t="e">
        <f t="shared" si="24"/>
        <v>#DIV/0!</v>
      </c>
      <c r="P47" s="130" t="e">
        <f t="shared" si="25"/>
        <v>#DIV/0!</v>
      </c>
      <c r="Q47" s="108" t="e">
        <f t="shared" si="26"/>
        <v>#DIV/0!</v>
      </c>
      <c r="W47" s="3"/>
      <c r="X47" s="3"/>
      <c r="Y47" s="3"/>
      <c r="Z47" s="3"/>
    </row>
    <row r="48" spans="1:26" s="18" customFormat="1" ht="15" customHeight="1">
      <c r="A48" s="105"/>
      <c r="B48" s="4">
        <f t="shared" si="14"/>
        <v>22</v>
      </c>
      <c r="C48" s="4" t="s">
        <v>326</v>
      </c>
      <c r="D48" s="116" t="s">
        <v>370</v>
      </c>
      <c r="E48" s="4" t="s">
        <v>348</v>
      </c>
      <c r="F48" s="116" t="s">
        <v>349</v>
      </c>
      <c r="G48" s="132">
        <v>42025</v>
      </c>
      <c r="H48" s="4" t="s">
        <v>85</v>
      </c>
      <c r="I48" s="116">
        <v>27</v>
      </c>
      <c r="J48" s="117"/>
      <c r="K48" s="107"/>
      <c r="L48" s="107"/>
      <c r="M48" s="107"/>
      <c r="N48" s="130" t="e">
        <f t="shared" ref="N48" si="31">+K48/(K48+L48)</f>
        <v>#DIV/0!</v>
      </c>
      <c r="O48" s="130" t="e">
        <f t="shared" ref="O48" si="32">+(K48+M48)/(K48+L48+M48)</f>
        <v>#DIV/0!</v>
      </c>
      <c r="P48" s="130" t="e">
        <f t="shared" ref="P48" si="33">+K48/(K48+M48)</f>
        <v>#DIV/0!</v>
      </c>
      <c r="Q48" s="108" t="e">
        <f t="shared" ref="Q48" si="34">+J48/K48</f>
        <v>#DIV/0!</v>
      </c>
      <c r="W48" s="3"/>
      <c r="X48" s="3"/>
      <c r="Y48" s="3"/>
      <c r="Z48" s="3"/>
    </row>
    <row r="49" spans="1:26" s="18" customFormat="1" ht="15" customHeight="1">
      <c r="A49" s="105"/>
      <c r="B49" s="215" t="s">
        <v>135</v>
      </c>
      <c r="C49" s="216"/>
      <c r="D49" s="216"/>
      <c r="E49" s="217"/>
      <c r="F49" s="11">
        <f>+COUNTA(F27:F48)</f>
        <v>22</v>
      </c>
      <c r="G49" s="12"/>
      <c r="H49" s="4"/>
      <c r="I49" s="4"/>
      <c r="J49" s="4"/>
      <c r="K49" s="13"/>
      <c r="L49" s="13"/>
      <c r="M49" s="13"/>
      <c r="N49" s="13"/>
      <c r="O49" s="13"/>
      <c r="P49" s="13"/>
      <c r="Q49" s="84"/>
      <c r="W49" s="3"/>
      <c r="X49" s="3"/>
      <c r="Y49" s="3"/>
      <c r="Z49" s="3"/>
    </row>
    <row r="50" spans="1:26" s="18" customFormat="1" ht="15" customHeight="1">
      <c r="A50" s="105"/>
      <c r="K50" s="93"/>
      <c r="L50" s="93"/>
      <c r="M50" s="93"/>
      <c r="N50" s="93"/>
      <c r="O50" s="93"/>
      <c r="P50" s="93"/>
      <c r="Q50" s="97"/>
      <c r="W50" s="3"/>
      <c r="X50" s="3"/>
      <c r="Y50" s="3"/>
      <c r="Z50" s="3"/>
    </row>
    <row r="51" spans="1:26" s="18" customFormat="1" ht="15" customHeight="1">
      <c r="A51" s="80" t="s">
        <v>245</v>
      </c>
      <c r="B51" s="81" t="s">
        <v>371</v>
      </c>
      <c r="C51" s="3"/>
      <c r="D51" s="3"/>
      <c r="E51" s="3"/>
      <c r="F51" s="5"/>
      <c r="G51" s="3"/>
      <c r="H51" s="3"/>
      <c r="I51" s="3"/>
      <c r="J51" s="3"/>
      <c r="K51" s="94"/>
      <c r="L51" s="94"/>
      <c r="M51" s="94"/>
      <c r="N51" s="94"/>
      <c r="O51" s="94"/>
      <c r="P51" s="94"/>
      <c r="Q51" s="98"/>
      <c r="W51" s="3"/>
      <c r="X51" s="3"/>
      <c r="Y51" s="3"/>
      <c r="Z51" s="3"/>
    </row>
    <row r="52" spans="1:26" s="18" customFormat="1" ht="15" customHeight="1">
      <c r="A52" s="105"/>
      <c r="B52" s="1" t="s">
        <v>66</v>
      </c>
      <c r="C52" s="1" t="s">
        <v>67</v>
      </c>
      <c r="D52" s="1" t="s">
        <v>68</v>
      </c>
      <c r="E52" s="1" t="s">
        <v>69</v>
      </c>
      <c r="F52" s="1" t="s">
        <v>22</v>
      </c>
      <c r="G52" s="1" t="s">
        <v>70</v>
      </c>
      <c r="H52" s="1" t="s">
        <v>71</v>
      </c>
      <c r="I52" s="1" t="s">
        <v>72</v>
      </c>
      <c r="J52" s="1" t="s">
        <v>73</v>
      </c>
      <c r="K52" s="1" t="s">
        <v>74</v>
      </c>
      <c r="L52" s="1" t="s">
        <v>75</v>
      </c>
      <c r="M52" s="1" t="s">
        <v>76</v>
      </c>
      <c r="N52" s="1" t="s">
        <v>77</v>
      </c>
      <c r="O52" s="1" t="s">
        <v>78</v>
      </c>
      <c r="P52" s="1" t="s">
        <v>79</v>
      </c>
      <c r="Q52" s="82" t="s">
        <v>81</v>
      </c>
      <c r="W52" s="3"/>
      <c r="X52" s="3"/>
      <c r="Y52" s="3"/>
      <c r="Z52" s="3"/>
    </row>
    <row r="53" spans="1:26" s="18" customFormat="1" ht="15" customHeight="1">
      <c r="A53" s="105"/>
      <c r="B53" s="116">
        <v>1</v>
      </c>
      <c r="C53" s="4" t="s">
        <v>326</v>
      </c>
      <c r="D53" s="119" t="s">
        <v>372</v>
      </c>
      <c r="E53" s="4" t="s">
        <v>328</v>
      </c>
      <c r="F53" s="4" t="s">
        <v>373</v>
      </c>
      <c r="G53" s="132">
        <v>41992</v>
      </c>
      <c r="H53" s="4" t="s">
        <v>374</v>
      </c>
      <c r="I53" s="116" t="s">
        <v>375</v>
      </c>
      <c r="J53" s="117"/>
      <c r="K53" s="107"/>
      <c r="L53" s="107"/>
      <c r="M53" s="107"/>
      <c r="N53" s="130" t="e">
        <f t="shared" ref="N53:N54" si="35">+K53/(K53+L53)</f>
        <v>#DIV/0!</v>
      </c>
      <c r="O53" s="130" t="e">
        <f>+(K53+M53)/(K53+L53+M53)</f>
        <v>#DIV/0!</v>
      </c>
      <c r="P53" s="130" t="e">
        <f>+K53/(K53+M53)</f>
        <v>#DIV/0!</v>
      </c>
      <c r="Q53" s="108"/>
      <c r="W53" s="3"/>
      <c r="X53" s="3"/>
      <c r="Y53" s="3"/>
      <c r="Z53" s="3"/>
    </row>
    <row r="54" spans="1:26" s="3" customFormat="1" ht="15" customHeight="1">
      <c r="A54" s="105"/>
      <c r="B54" s="116">
        <f>+B53+1</f>
        <v>2</v>
      </c>
      <c r="C54" s="4" t="s">
        <v>326</v>
      </c>
      <c r="D54" s="119" t="s">
        <v>376</v>
      </c>
      <c r="E54" s="4" t="s">
        <v>328</v>
      </c>
      <c r="F54" s="4" t="s">
        <v>373</v>
      </c>
      <c r="G54" s="132">
        <v>41995</v>
      </c>
      <c r="H54" s="4" t="s">
        <v>374</v>
      </c>
      <c r="I54" s="116" t="s">
        <v>375</v>
      </c>
      <c r="J54" s="117"/>
      <c r="K54" s="107"/>
      <c r="L54" s="107"/>
      <c r="M54" s="107"/>
      <c r="N54" s="130" t="e">
        <f t="shared" si="35"/>
        <v>#DIV/0!</v>
      </c>
      <c r="O54" s="130" t="e">
        <f t="shared" ref="O54" si="36">+(K54+M54)/(K54+L54+M54)</f>
        <v>#DIV/0!</v>
      </c>
      <c r="P54" s="130" t="e">
        <f t="shared" ref="P54" si="37">+K54/(K54+M54)</f>
        <v>#DIV/0!</v>
      </c>
      <c r="Q54" s="108" t="e">
        <f t="shared" ref="Q54" si="38">+J54/K54</f>
        <v>#DIV/0!</v>
      </c>
      <c r="U54" s="18"/>
      <c r="V54" s="18"/>
    </row>
    <row r="55" spans="1:26">
      <c r="A55" s="105"/>
      <c r="B55" s="231" t="s">
        <v>135</v>
      </c>
      <c r="C55" s="231"/>
      <c r="D55" s="231"/>
      <c r="E55" s="231"/>
      <c r="F55" s="11">
        <f>+COUNTA(F53:F54)</f>
        <v>2</v>
      </c>
      <c r="G55" s="12"/>
      <c r="H55" s="4"/>
      <c r="I55" s="4"/>
      <c r="J55" s="4"/>
      <c r="K55" s="13"/>
      <c r="L55" s="13"/>
      <c r="M55" s="13"/>
      <c r="N55" s="13"/>
      <c r="O55" s="13"/>
      <c r="P55" s="13"/>
      <c r="Q55" s="84"/>
      <c r="U55" s="18"/>
      <c r="V55" s="18"/>
      <c r="W55" s="3"/>
      <c r="X55" s="3"/>
      <c r="Y55" s="3"/>
      <c r="Z55" s="3"/>
    </row>
    <row r="56" spans="1:2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20"/>
      <c r="L56" s="120"/>
      <c r="M56" s="120"/>
      <c r="N56" s="120"/>
      <c r="O56" s="120"/>
      <c r="P56" s="120"/>
      <c r="Q56" s="120"/>
      <c r="W56" s="3"/>
      <c r="X56" s="3"/>
      <c r="Y56" s="3"/>
      <c r="Z56" s="3"/>
    </row>
    <row r="57" spans="1:26">
      <c r="C57" s="120"/>
      <c r="D57" s="120"/>
      <c r="E57" s="120"/>
      <c r="K57" s="120"/>
      <c r="L57" s="120"/>
      <c r="M57" s="120"/>
      <c r="N57" s="120"/>
      <c r="O57" s="120"/>
      <c r="P57" s="120"/>
      <c r="Q57" s="120"/>
      <c r="W57" s="3"/>
      <c r="X57" s="3"/>
      <c r="Y57" s="3"/>
      <c r="Z57" s="3"/>
    </row>
    <row r="58" spans="1:26">
      <c r="C58" s="120"/>
      <c r="D58" s="120"/>
      <c r="E58" s="120"/>
      <c r="K58" s="120"/>
      <c r="L58" s="120"/>
      <c r="M58" s="120"/>
      <c r="N58" s="120"/>
      <c r="O58" s="120"/>
      <c r="P58" s="120"/>
      <c r="Q58" s="120"/>
      <c r="W58" s="3"/>
      <c r="X58" s="3"/>
      <c r="Y58" s="3"/>
      <c r="Z58" s="3"/>
    </row>
    <row r="59" spans="1:26">
      <c r="C59" s="120"/>
      <c r="D59" s="120"/>
      <c r="E59" s="120"/>
      <c r="K59" s="120"/>
      <c r="L59" s="120"/>
      <c r="M59" s="120"/>
      <c r="N59" s="120"/>
      <c r="O59" s="120"/>
      <c r="P59" s="120"/>
      <c r="Q59" s="120"/>
      <c r="W59" s="3"/>
      <c r="X59" s="3"/>
      <c r="Y59" s="3"/>
      <c r="Z59" s="3"/>
    </row>
    <row r="60" spans="1:26">
      <c r="C60" s="120"/>
      <c r="D60" s="120"/>
      <c r="E60" s="120"/>
      <c r="K60" s="120"/>
      <c r="L60" s="120"/>
      <c r="M60" s="120"/>
      <c r="N60" s="120"/>
      <c r="O60" s="120"/>
      <c r="P60" s="120"/>
      <c r="Q60" s="120"/>
      <c r="W60" s="3"/>
      <c r="X60" s="3"/>
      <c r="Y60" s="3"/>
      <c r="Z60" s="3"/>
    </row>
    <row r="61" spans="1:26">
      <c r="C61" s="120"/>
      <c r="D61" s="120"/>
      <c r="E61" s="120"/>
      <c r="K61" s="120"/>
      <c r="L61" s="120"/>
      <c r="M61" s="120"/>
      <c r="N61" s="120"/>
      <c r="O61" s="120"/>
      <c r="P61" s="120"/>
      <c r="Q61" s="120"/>
      <c r="W61" s="3"/>
      <c r="X61" s="3"/>
      <c r="Y61" s="3"/>
      <c r="Z61" s="3"/>
    </row>
    <row r="62" spans="1:26">
      <c r="C62" s="120"/>
      <c r="D62" s="120"/>
      <c r="E62" s="120"/>
      <c r="K62" s="120"/>
      <c r="L62" s="120"/>
      <c r="M62" s="120"/>
      <c r="N62" s="120"/>
      <c r="O62" s="120"/>
      <c r="P62" s="120"/>
      <c r="Q62" s="120"/>
      <c r="W62" s="3"/>
      <c r="X62" s="3"/>
      <c r="Y62" s="3"/>
      <c r="Z62" s="3"/>
    </row>
    <row r="63" spans="1:26">
      <c r="C63" s="120"/>
      <c r="D63" s="120"/>
      <c r="E63" s="120"/>
      <c r="K63" s="120"/>
      <c r="L63" s="120"/>
      <c r="M63" s="120"/>
      <c r="N63" s="120"/>
      <c r="O63" s="120"/>
      <c r="P63" s="120"/>
      <c r="Q63" s="120"/>
      <c r="W63" s="3"/>
      <c r="X63" s="3"/>
      <c r="Y63" s="3"/>
      <c r="Z63" s="3"/>
    </row>
    <row r="64" spans="1:26">
      <c r="C64" s="120"/>
      <c r="D64" s="120"/>
      <c r="E64" s="120"/>
      <c r="K64" s="120"/>
      <c r="L64" s="120"/>
      <c r="M64" s="120"/>
      <c r="N64" s="120"/>
      <c r="O64" s="120"/>
      <c r="P64" s="120"/>
      <c r="Q64" s="120"/>
      <c r="W64" s="3"/>
      <c r="X64" s="3"/>
      <c r="Y64" s="3"/>
      <c r="Z64" s="3"/>
    </row>
    <row r="65" spans="3:26">
      <c r="C65" s="120"/>
      <c r="D65" s="120"/>
      <c r="E65" s="120"/>
      <c r="K65" s="120"/>
      <c r="L65" s="120"/>
      <c r="M65" s="120"/>
      <c r="N65" s="120"/>
      <c r="O65" s="120"/>
      <c r="P65" s="120"/>
      <c r="Q65" s="120"/>
      <c r="W65" s="3"/>
      <c r="X65" s="3"/>
      <c r="Y65" s="3"/>
      <c r="Z65" s="3"/>
    </row>
    <row r="66" spans="3:26">
      <c r="C66" s="120"/>
      <c r="D66" s="120"/>
      <c r="E66" s="120"/>
      <c r="K66" s="120"/>
      <c r="L66" s="120"/>
      <c r="M66" s="120"/>
      <c r="N66" s="120"/>
      <c r="O66" s="120"/>
      <c r="P66" s="120"/>
      <c r="Q66" s="120"/>
      <c r="W66" s="3"/>
      <c r="X66" s="3"/>
      <c r="Y66" s="3"/>
      <c r="Z66" s="3"/>
    </row>
    <row r="67" spans="3:26">
      <c r="K67" s="120"/>
      <c r="L67" s="120"/>
      <c r="M67" s="120"/>
      <c r="N67" s="120"/>
      <c r="O67" s="120"/>
      <c r="P67" s="120"/>
      <c r="Q67" s="120"/>
      <c r="W67" s="3"/>
      <c r="X67" s="3"/>
      <c r="Y67" s="3"/>
      <c r="Z67" s="3"/>
    </row>
    <row r="68" spans="3:26">
      <c r="K68" s="120"/>
      <c r="L68" s="120"/>
      <c r="M68" s="120"/>
      <c r="N68" s="120"/>
      <c r="O68" s="120"/>
      <c r="P68" s="120"/>
      <c r="Q68" s="120"/>
      <c r="W68" s="3"/>
      <c r="X68" s="3"/>
      <c r="Y68" s="3"/>
      <c r="Z68" s="3"/>
    </row>
    <row r="69" spans="3:26">
      <c r="K69" s="120"/>
      <c r="L69" s="120"/>
      <c r="M69" s="120"/>
      <c r="N69" s="120"/>
      <c r="O69" s="120"/>
      <c r="P69" s="120"/>
      <c r="Q69" s="120"/>
      <c r="W69" s="3"/>
      <c r="X69" s="3"/>
      <c r="Y69" s="3"/>
      <c r="Z69" s="3"/>
    </row>
    <row r="70" spans="3:26">
      <c r="K70" s="120"/>
      <c r="L70" s="120"/>
      <c r="M70" s="120"/>
      <c r="N70" s="120"/>
      <c r="O70" s="120"/>
      <c r="P70" s="120"/>
      <c r="Q70" s="120"/>
      <c r="W70" s="3"/>
      <c r="X70" s="3"/>
      <c r="Y70" s="3"/>
      <c r="Z70" s="3"/>
    </row>
    <row r="71" spans="3:26">
      <c r="K71" s="120"/>
      <c r="L71" s="120"/>
      <c r="M71" s="120"/>
      <c r="N71" s="120"/>
      <c r="O71" s="120"/>
      <c r="P71" s="120"/>
      <c r="Q71" s="120"/>
      <c r="W71" s="3"/>
      <c r="X71" s="3"/>
      <c r="Y71" s="3"/>
      <c r="Z71" s="3"/>
    </row>
    <row r="72" spans="3:26">
      <c r="K72" s="120"/>
      <c r="L72" s="120"/>
      <c r="M72" s="120"/>
      <c r="N72" s="120"/>
      <c r="O72" s="120"/>
      <c r="P72" s="120"/>
      <c r="Q72" s="120"/>
      <c r="W72" s="3"/>
      <c r="X72" s="3"/>
      <c r="Y72" s="3"/>
      <c r="Z72" s="3"/>
    </row>
    <row r="73" spans="3:26">
      <c r="K73" s="120"/>
      <c r="L73" s="120"/>
      <c r="M73" s="120"/>
      <c r="N73" s="120"/>
      <c r="O73" s="120"/>
      <c r="P73" s="120"/>
      <c r="Q73" s="120"/>
      <c r="W73" s="3"/>
      <c r="X73" s="3"/>
      <c r="Y73" s="3"/>
      <c r="Z73" s="3"/>
    </row>
    <row r="74" spans="3:26">
      <c r="K74" s="120"/>
      <c r="L74" s="120"/>
      <c r="M74" s="120"/>
      <c r="N74" s="120"/>
      <c r="O74" s="120"/>
      <c r="P74" s="120"/>
      <c r="Q74" s="120"/>
      <c r="W74" s="3"/>
      <c r="X74" s="3"/>
      <c r="Y74" s="3"/>
      <c r="Z74" s="3"/>
    </row>
    <row r="75" spans="3:26">
      <c r="K75" s="120"/>
      <c r="L75" s="120"/>
      <c r="M75" s="120"/>
      <c r="N75" s="120"/>
      <c r="O75" s="120"/>
      <c r="P75" s="120"/>
      <c r="Q75" s="120"/>
      <c r="W75" s="3"/>
      <c r="X75" s="3"/>
      <c r="Y75" s="3"/>
      <c r="Z75" s="3"/>
    </row>
    <row r="76" spans="3:26">
      <c r="K76" s="120"/>
      <c r="L76" s="120"/>
      <c r="M76" s="120"/>
      <c r="N76" s="120"/>
      <c r="O76" s="120"/>
      <c r="P76" s="120"/>
      <c r="Q76" s="120"/>
      <c r="W76" s="3"/>
      <c r="X76" s="3"/>
      <c r="Y76" s="3"/>
      <c r="Z76" s="3"/>
    </row>
    <row r="77" spans="3:26">
      <c r="K77" s="120"/>
      <c r="L77" s="120"/>
      <c r="M77" s="120"/>
      <c r="N77" s="120"/>
      <c r="O77" s="120"/>
      <c r="P77" s="120"/>
      <c r="Q77" s="120"/>
      <c r="W77" s="3"/>
      <c r="X77" s="3"/>
      <c r="Y77" s="3"/>
      <c r="Z77" s="3"/>
    </row>
    <row r="78" spans="3:26">
      <c r="K78" s="120"/>
      <c r="L78" s="120"/>
      <c r="M78" s="120"/>
      <c r="N78" s="120"/>
      <c r="O78" s="120"/>
      <c r="P78" s="120"/>
      <c r="Q78" s="120"/>
      <c r="W78" s="3"/>
      <c r="X78" s="3"/>
      <c r="Y78" s="3"/>
      <c r="Z78" s="3"/>
    </row>
    <row r="79" spans="3:26">
      <c r="K79" s="120"/>
      <c r="L79" s="120"/>
      <c r="M79" s="120"/>
      <c r="N79" s="120"/>
      <c r="O79" s="120"/>
      <c r="P79" s="120"/>
      <c r="Q79" s="120"/>
      <c r="W79" s="3"/>
      <c r="X79" s="3"/>
      <c r="Y79" s="3"/>
      <c r="Z79" s="3"/>
    </row>
    <row r="80" spans="3:26">
      <c r="K80" s="120"/>
      <c r="L80" s="120"/>
      <c r="M80" s="120"/>
      <c r="N80" s="120"/>
      <c r="O80" s="120"/>
      <c r="P80" s="120"/>
      <c r="Q80" s="120"/>
      <c r="W80" s="3"/>
      <c r="X80" s="3"/>
      <c r="Y80" s="3"/>
      <c r="Z80" s="3"/>
    </row>
    <row r="81" spans="11:26">
      <c r="K81" s="120"/>
      <c r="L81" s="120"/>
      <c r="M81" s="120"/>
      <c r="N81" s="120"/>
      <c r="O81" s="120"/>
      <c r="P81" s="120"/>
      <c r="Q81" s="120"/>
      <c r="W81" s="3"/>
      <c r="X81" s="3"/>
      <c r="Y81" s="3"/>
      <c r="Z81" s="3"/>
    </row>
    <row r="82" spans="11:26">
      <c r="K82" s="120"/>
      <c r="L82" s="120"/>
      <c r="M82" s="120"/>
      <c r="N82" s="120"/>
      <c r="O82" s="120"/>
      <c r="P82" s="120"/>
      <c r="Q82" s="120"/>
      <c r="W82" s="3"/>
      <c r="X82" s="3"/>
      <c r="Y82" s="3"/>
      <c r="Z82" s="3"/>
    </row>
    <row r="83" spans="11:26">
      <c r="K83" s="120"/>
      <c r="L83" s="120"/>
      <c r="M83" s="120"/>
      <c r="N83" s="120"/>
      <c r="O83" s="120"/>
      <c r="P83" s="120"/>
      <c r="Q83" s="120"/>
      <c r="W83" s="3"/>
      <c r="X83" s="3"/>
      <c r="Y83" s="3"/>
      <c r="Z83" s="3"/>
    </row>
    <row r="84" spans="11:26">
      <c r="K84" s="120"/>
      <c r="L84" s="120"/>
      <c r="M84" s="120"/>
      <c r="N84" s="120"/>
      <c r="O84" s="120"/>
      <c r="P84" s="120"/>
      <c r="Q84" s="120"/>
      <c r="W84" s="3"/>
      <c r="X84" s="3"/>
      <c r="Y84" s="3"/>
      <c r="Z84" s="3"/>
    </row>
    <row r="85" spans="11:26">
      <c r="K85" s="120"/>
      <c r="L85" s="120"/>
      <c r="M85" s="120"/>
      <c r="N85" s="120"/>
      <c r="O85" s="120"/>
      <c r="P85" s="120"/>
      <c r="Q85" s="120"/>
      <c r="W85" s="3"/>
      <c r="X85" s="3"/>
      <c r="Y85" s="3"/>
      <c r="Z85" s="3"/>
    </row>
    <row r="86" spans="11:26">
      <c r="K86" s="120"/>
      <c r="L86" s="120"/>
      <c r="M86" s="120"/>
      <c r="N86" s="120"/>
      <c r="O86" s="120"/>
      <c r="P86" s="120"/>
      <c r="Q86" s="120"/>
      <c r="W86" s="3"/>
      <c r="X86" s="3"/>
      <c r="Y86" s="3"/>
      <c r="Z86" s="3"/>
    </row>
    <row r="87" spans="11:26">
      <c r="K87" s="120"/>
      <c r="L87" s="120"/>
      <c r="M87" s="120"/>
      <c r="N87" s="120"/>
      <c r="O87" s="120"/>
      <c r="P87" s="120"/>
      <c r="Q87" s="120"/>
      <c r="W87" s="3"/>
      <c r="X87" s="3"/>
      <c r="Y87" s="3"/>
      <c r="Z87" s="3"/>
    </row>
    <row r="88" spans="11:26">
      <c r="K88" s="120"/>
      <c r="L88" s="120"/>
      <c r="M88" s="120"/>
      <c r="N88" s="120"/>
      <c r="O88" s="120"/>
      <c r="P88" s="120"/>
      <c r="Q88" s="120"/>
      <c r="W88" s="3"/>
      <c r="X88" s="3"/>
      <c r="Y88" s="3"/>
      <c r="Z88" s="3"/>
    </row>
    <row r="89" spans="11:26">
      <c r="K89" s="120"/>
      <c r="L89" s="120"/>
      <c r="M89" s="120"/>
      <c r="N89" s="120"/>
      <c r="O89" s="120"/>
      <c r="P89" s="120"/>
      <c r="Q89" s="120"/>
      <c r="W89" s="3"/>
      <c r="X89" s="3"/>
      <c r="Y89" s="3"/>
      <c r="Z89" s="3"/>
    </row>
    <row r="90" spans="11:26">
      <c r="K90" s="120"/>
      <c r="L90" s="120"/>
      <c r="M90" s="120"/>
      <c r="N90" s="120"/>
      <c r="O90" s="120"/>
      <c r="P90" s="120"/>
      <c r="Q90" s="120"/>
      <c r="W90" s="3"/>
      <c r="X90" s="3"/>
      <c r="Y90" s="3"/>
      <c r="Z90" s="3"/>
    </row>
    <row r="91" spans="11:26">
      <c r="K91" s="120"/>
      <c r="L91" s="120"/>
      <c r="M91" s="120"/>
      <c r="N91" s="120"/>
      <c r="O91" s="120"/>
      <c r="P91" s="120"/>
      <c r="Q91" s="120"/>
      <c r="W91" s="3"/>
      <c r="X91" s="3"/>
      <c r="Y91" s="3"/>
      <c r="Z91" s="3"/>
    </row>
    <row r="92" spans="11:26">
      <c r="K92" s="120"/>
      <c r="L92" s="120"/>
      <c r="M92" s="120"/>
      <c r="N92" s="120"/>
      <c r="O92" s="120"/>
      <c r="P92" s="120"/>
      <c r="Q92" s="120"/>
      <c r="W92" s="3"/>
      <c r="X92" s="3"/>
      <c r="Y92" s="3"/>
      <c r="Z92" s="3"/>
    </row>
    <row r="93" spans="11:26">
      <c r="K93" s="120"/>
      <c r="L93" s="120"/>
      <c r="M93" s="120"/>
      <c r="N93" s="120"/>
      <c r="O93" s="120"/>
      <c r="P93" s="120"/>
      <c r="Q93" s="120"/>
      <c r="W93" s="3"/>
      <c r="X93" s="3"/>
      <c r="Y93" s="3"/>
      <c r="Z93" s="3"/>
    </row>
    <row r="94" spans="11:26">
      <c r="K94" s="120"/>
      <c r="L94" s="120"/>
      <c r="M94" s="120"/>
      <c r="N94" s="120"/>
      <c r="O94" s="120"/>
      <c r="P94" s="120"/>
      <c r="Q94" s="120"/>
      <c r="W94" s="3"/>
      <c r="X94" s="3"/>
      <c r="Y94" s="3"/>
      <c r="Z94" s="3"/>
    </row>
    <row r="95" spans="11:26">
      <c r="K95" s="120"/>
      <c r="L95" s="120"/>
      <c r="M95" s="120"/>
      <c r="N95" s="120"/>
      <c r="O95" s="120"/>
      <c r="P95" s="120"/>
      <c r="Q95" s="120"/>
      <c r="W95" s="3"/>
      <c r="X95" s="3"/>
      <c r="Y95" s="3"/>
      <c r="Z95" s="3"/>
    </row>
    <row r="96" spans="11:26">
      <c r="K96" s="120"/>
      <c r="L96" s="120"/>
      <c r="M96" s="120"/>
      <c r="N96" s="120"/>
      <c r="O96" s="120"/>
      <c r="P96" s="120"/>
      <c r="Q96" s="120"/>
      <c r="W96" s="3"/>
      <c r="X96" s="3"/>
      <c r="Y96" s="3"/>
      <c r="Z96" s="3"/>
    </row>
    <row r="97" spans="11:26">
      <c r="K97" s="120"/>
      <c r="L97" s="120"/>
      <c r="M97" s="120"/>
      <c r="N97" s="120"/>
      <c r="O97" s="120"/>
      <c r="P97" s="120"/>
      <c r="Q97" s="120"/>
      <c r="W97" s="3"/>
      <c r="X97" s="3"/>
      <c r="Y97" s="3"/>
      <c r="Z97" s="3"/>
    </row>
    <row r="98" spans="11:26">
      <c r="K98" s="120"/>
      <c r="L98" s="120"/>
      <c r="M98" s="120"/>
      <c r="N98" s="120"/>
      <c r="O98" s="120"/>
      <c r="P98" s="120"/>
      <c r="Q98" s="120"/>
      <c r="W98" s="3"/>
      <c r="X98" s="3"/>
      <c r="Y98" s="3"/>
      <c r="Z98" s="3"/>
    </row>
    <row r="99" spans="11:26">
      <c r="K99" s="120"/>
      <c r="L99" s="120"/>
      <c r="M99" s="120"/>
      <c r="N99" s="120"/>
      <c r="O99" s="120"/>
      <c r="P99" s="120"/>
      <c r="Q99" s="120"/>
      <c r="W99" s="3"/>
      <c r="X99" s="3"/>
      <c r="Y99" s="3"/>
      <c r="Z99" s="3"/>
    </row>
    <row r="100" spans="11:26">
      <c r="K100" s="120"/>
      <c r="L100" s="120"/>
      <c r="M100" s="120"/>
      <c r="N100" s="120"/>
      <c r="O100" s="120"/>
      <c r="P100" s="120"/>
      <c r="Q100" s="120"/>
      <c r="W100" s="3"/>
      <c r="X100" s="3"/>
      <c r="Y100" s="3"/>
      <c r="Z100" s="3"/>
    </row>
    <row r="101" spans="11:26">
      <c r="K101" s="120"/>
      <c r="L101" s="120"/>
      <c r="M101" s="120"/>
      <c r="N101" s="120"/>
      <c r="O101" s="120"/>
      <c r="P101" s="120"/>
      <c r="Q101" s="120"/>
      <c r="W101" s="3"/>
      <c r="X101" s="3"/>
      <c r="Y101" s="3"/>
      <c r="Z101" s="3"/>
    </row>
    <row r="102" spans="11:26">
      <c r="K102" s="120"/>
      <c r="L102" s="120"/>
      <c r="M102" s="120"/>
      <c r="N102" s="120"/>
      <c r="O102" s="120"/>
      <c r="P102" s="120"/>
      <c r="Q102" s="120"/>
      <c r="W102" s="3"/>
      <c r="X102" s="3"/>
      <c r="Y102" s="3"/>
      <c r="Z102" s="3"/>
    </row>
    <row r="103" spans="11:26">
      <c r="K103" s="120"/>
      <c r="L103" s="120"/>
      <c r="M103" s="120"/>
      <c r="N103" s="120"/>
      <c r="O103" s="120"/>
      <c r="P103" s="120"/>
      <c r="Q103" s="120"/>
      <c r="W103" s="3"/>
      <c r="X103" s="3"/>
      <c r="Y103" s="3"/>
      <c r="Z103" s="3"/>
    </row>
    <row r="104" spans="11:26">
      <c r="K104" s="120"/>
      <c r="L104" s="120"/>
      <c r="M104" s="120"/>
      <c r="N104" s="120"/>
      <c r="O104" s="120"/>
      <c r="P104" s="120"/>
      <c r="Q104" s="120"/>
      <c r="W104" s="3"/>
      <c r="X104" s="3"/>
      <c r="Y104" s="3"/>
      <c r="Z104" s="3"/>
    </row>
    <row r="105" spans="11:26">
      <c r="K105" s="120"/>
      <c r="L105" s="120"/>
      <c r="M105" s="120"/>
      <c r="N105" s="120"/>
      <c r="O105" s="120"/>
      <c r="P105" s="120"/>
      <c r="Q105" s="120"/>
      <c r="W105" s="3"/>
      <c r="X105" s="3"/>
      <c r="Y105" s="3"/>
      <c r="Z105" s="3"/>
    </row>
    <row r="106" spans="11:26">
      <c r="K106" s="120"/>
      <c r="L106" s="120"/>
      <c r="M106" s="120"/>
      <c r="N106" s="120"/>
      <c r="O106" s="120"/>
      <c r="P106" s="120"/>
      <c r="Q106" s="120"/>
      <c r="W106" s="3"/>
      <c r="X106" s="3"/>
      <c r="Y106" s="3"/>
      <c r="Z106" s="3"/>
    </row>
    <row r="107" spans="11:26">
      <c r="K107" s="120"/>
      <c r="L107" s="120"/>
      <c r="M107" s="120"/>
      <c r="N107" s="120"/>
      <c r="O107" s="120"/>
      <c r="P107" s="120"/>
      <c r="Q107" s="120"/>
      <c r="W107" s="3"/>
      <c r="X107" s="3"/>
      <c r="Y107" s="3"/>
      <c r="Z107" s="3"/>
    </row>
    <row r="108" spans="11:26">
      <c r="K108" s="120"/>
      <c r="L108" s="120"/>
      <c r="M108" s="120"/>
      <c r="N108" s="120"/>
      <c r="O108" s="120"/>
      <c r="P108" s="120"/>
      <c r="Q108" s="120"/>
      <c r="W108" s="3"/>
      <c r="X108" s="3"/>
      <c r="Y108" s="3"/>
      <c r="Z108" s="3"/>
    </row>
    <row r="109" spans="11:26">
      <c r="K109" s="120"/>
      <c r="L109" s="120"/>
      <c r="M109" s="120"/>
      <c r="N109" s="120"/>
      <c r="O109" s="120"/>
      <c r="P109" s="120"/>
      <c r="Q109" s="120"/>
      <c r="W109" s="3"/>
      <c r="X109" s="3"/>
      <c r="Y109" s="3"/>
      <c r="Z109" s="3"/>
    </row>
    <row r="110" spans="11:26">
      <c r="K110" s="120"/>
      <c r="L110" s="120"/>
      <c r="M110" s="120"/>
      <c r="N110" s="120"/>
      <c r="O110" s="120"/>
      <c r="P110" s="120"/>
      <c r="Q110" s="120"/>
      <c r="W110" s="3"/>
      <c r="X110" s="3"/>
      <c r="Y110" s="3"/>
      <c r="Z110" s="3"/>
    </row>
    <row r="111" spans="11:26">
      <c r="K111" s="120"/>
      <c r="L111" s="120"/>
      <c r="M111" s="120"/>
      <c r="N111" s="120"/>
      <c r="O111" s="120"/>
      <c r="P111" s="120"/>
      <c r="Q111" s="120"/>
      <c r="W111" s="3"/>
      <c r="X111" s="3"/>
      <c r="Y111" s="3"/>
      <c r="Z111" s="3"/>
    </row>
    <row r="112" spans="11:26">
      <c r="K112" s="120"/>
      <c r="L112" s="120"/>
      <c r="M112" s="120"/>
      <c r="N112" s="120"/>
      <c r="O112" s="120"/>
      <c r="P112" s="120"/>
      <c r="Q112" s="120"/>
      <c r="W112" s="3"/>
      <c r="X112" s="3"/>
      <c r="Y112" s="3"/>
      <c r="Z112" s="3"/>
    </row>
    <row r="113" spans="11:26">
      <c r="K113" s="120"/>
      <c r="L113" s="120"/>
      <c r="M113" s="120"/>
      <c r="N113" s="120"/>
      <c r="O113" s="120"/>
      <c r="P113" s="120"/>
      <c r="Q113" s="120"/>
      <c r="W113" s="3"/>
      <c r="X113" s="3"/>
      <c r="Y113" s="3"/>
      <c r="Z113" s="3"/>
    </row>
    <row r="114" spans="11:26">
      <c r="K114" s="120"/>
      <c r="L114" s="120"/>
      <c r="M114" s="120"/>
      <c r="N114" s="120"/>
      <c r="O114" s="120"/>
      <c r="P114" s="120"/>
      <c r="Q114" s="120"/>
      <c r="W114" s="3"/>
      <c r="X114" s="3"/>
      <c r="Y114" s="3"/>
      <c r="Z114" s="3"/>
    </row>
    <row r="115" spans="11:26">
      <c r="K115" s="120"/>
      <c r="L115" s="120"/>
      <c r="M115" s="120"/>
      <c r="N115" s="120"/>
      <c r="O115" s="120"/>
      <c r="P115" s="120"/>
      <c r="Q115" s="120"/>
      <c r="W115" s="3"/>
      <c r="X115" s="3"/>
      <c r="Y115" s="3"/>
      <c r="Z115" s="3"/>
    </row>
    <row r="116" spans="11:26">
      <c r="K116" s="120"/>
      <c r="L116" s="120"/>
      <c r="M116" s="120"/>
      <c r="N116" s="120"/>
      <c r="O116" s="120"/>
      <c r="P116" s="120"/>
      <c r="Q116" s="120"/>
      <c r="W116" s="3"/>
      <c r="X116" s="3"/>
      <c r="Y116" s="3"/>
      <c r="Z116" s="3"/>
    </row>
    <row r="117" spans="11:26">
      <c r="K117" s="120"/>
      <c r="L117" s="120"/>
      <c r="M117" s="120"/>
      <c r="N117" s="120"/>
      <c r="O117" s="120"/>
      <c r="P117" s="120"/>
      <c r="Q117" s="120"/>
      <c r="W117" s="3"/>
      <c r="X117" s="3"/>
      <c r="Y117" s="3"/>
      <c r="Z117" s="3"/>
    </row>
    <row r="118" spans="11:26">
      <c r="K118" s="120"/>
      <c r="L118" s="120"/>
      <c r="M118" s="120"/>
      <c r="N118" s="120"/>
      <c r="O118" s="120"/>
      <c r="P118" s="120"/>
      <c r="Q118" s="120"/>
      <c r="W118" s="3"/>
      <c r="X118" s="3"/>
      <c r="Y118" s="3"/>
      <c r="Z118" s="3"/>
    </row>
    <row r="119" spans="11:26">
      <c r="K119" s="120"/>
      <c r="L119" s="120"/>
      <c r="M119" s="120"/>
      <c r="N119" s="120"/>
      <c r="O119" s="120"/>
      <c r="P119" s="120"/>
      <c r="Q119" s="120"/>
      <c r="W119" s="3"/>
      <c r="X119" s="3"/>
      <c r="Y119" s="3"/>
      <c r="Z119" s="3"/>
    </row>
    <row r="120" spans="11:26">
      <c r="K120" s="120"/>
      <c r="L120" s="120"/>
      <c r="M120" s="120"/>
      <c r="N120" s="120"/>
      <c r="O120" s="120"/>
      <c r="P120" s="120"/>
      <c r="Q120" s="120"/>
      <c r="W120" s="3"/>
      <c r="X120" s="3"/>
      <c r="Y120" s="3"/>
      <c r="Z120" s="3"/>
    </row>
    <row r="121" spans="11:26">
      <c r="K121" s="120"/>
      <c r="L121" s="120"/>
      <c r="M121" s="120"/>
      <c r="N121" s="120"/>
      <c r="O121" s="120"/>
      <c r="P121" s="120"/>
      <c r="Q121" s="120"/>
      <c r="W121" s="3"/>
      <c r="X121" s="3"/>
      <c r="Y121" s="3"/>
      <c r="Z121" s="3"/>
    </row>
    <row r="122" spans="11:26">
      <c r="K122" s="120"/>
      <c r="L122" s="120"/>
      <c r="M122" s="120"/>
      <c r="N122" s="120"/>
      <c r="O122" s="120"/>
      <c r="P122" s="120"/>
      <c r="Q122" s="120"/>
      <c r="W122" s="3"/>
      <c r="X122" s="3"/>
      <c r="Y122" s="3"/>
      <c r="Z122" s="3"/>
    </row>
    <row r="123" spans="11:26">
      <c r="K123" s="120"/>
      <c r="L123" s="120"/>
      <c r="M123" s="120"/>
      <c r="N123" s="120"/>
      <c r="O123" s="120"/>
      <c r="P123" s="120"/>
      <c r="Q123" s="120"/>
      <c r="W123" s="3"/>
      <c r="X123" s="3"/>
      <c r="Y123" s="3"/>
      <c r="Z123" s="3"/>
    </row>
    <row r="124" spans="11:26">
      <c r="K124" s="120"/>
      <c r="L124" s="120"/>
      <c r="M124" s="120"/>
      <c r="N124" s="120"/>
      <c r="O124" s="120"/>
      <c r="P124" s="120"/>
      <c r="Q124" s="120"/>
      <c r="W124" s="3"/>
      <c r="X124" s="3"/>
      <c r="Y124" s="3"/>
      <c r="Z124" s="3"/>
    </row>
    <row r="125" spans="11:26">
      <c r="K125" s="120"/>
      <c r="L125" s="120"/>
      <c r="M125" s="120"/>
      <c r="N125" s="120"/>
      <c r="O125" s="120"/>
      <c r="P125" s="120"/>
      <c r="Q125" s="120"/>
      <c r="W125" s="3"/>
      <c r="X125" s="3"/>
      <c r="Y125" s="3"/>
      <c r="Z125" s="3"/>
    </row>
    <row r="126" spans="11:26">
      <c r="K126" s="120"/>
      <c r="L126" s="120"/>
      <c r="M126" s="120"/>
      <c r="N126" s="120"/>
      <c r="O126" s="120"/>
      <c r="P126" s="120"/>
      <c r="Q126" s="120"/>
      <c r="W126" s="3"/>
      <c r="X126" s="3"/>
      <c r="Y126" s="3"/>
      <c r="Z126" s="3"/>
    </row>
    <row r="127" spans="11:26">
      <c r="K127" s="120"/>
      <c r="L127" s="120"/>
      <c r="M127" s="120"/>
      <c r="N127" s="120"/>
      <c r="O127" s="120"/>
      <c r="P127" s="120"/>
      <c r="Q127" s="120"/>
      <c r="W127" s="3"/>
      <c r="X127" s="3"/>
      <c r="Y127" s="3"/>
      <c r="Z127" s="3"/>
    </row>
    <row r="128" spans="11:26">
      <c r="K128" s="120"/>
      <c r="L128" s="120"/>
      <c r="M128" s="120"/>
      <c r="N128" s="120"/>
      <c r="O128" s="120"/>
      <c r="P128" s="120"/>
      <c r="Q128" s="120"/>
      <c r="W128" s="3"/>
      <c r="X128" s="3"/>
      <c r="Y128" s="3"/>
      <c r="Z128" s="3"/>
    </row>
    <row r="129" spans="11:26">
      <c r="K129" s="120"/>
      <c r="L129" s="120"/>
      <c r="M129" s="120"/>
      <c r="N129" s="120"/>
      <c r="O129" s="120"/>
      <c r="P129" s="120"/>
      <c r="Q129" s="120"/>
      <c r="W129" s="3"/>
      <c r="X129" s="3"/>
      <c r="Y129" s="3"/>
      <c r="Z129" s="3"/>
    </row>
    <row r="130" spans="11:26">
      <c r="K130" s="120"/>
      <c r="L130" s="120"/>
      <c r="M130" s="120"/>
      <c r="N130" s="120"/>
      <c r="O130" s="120"/>
      <c r="P130" s="120"/>
      <c r="Q130" s="120"/>
      <c r="W130" s="3"/>
      <c r="X130" s="3"/>
      <c r="Y130" s="3"/>
      <c r="Z130" s="3"/>
    </row>
    <row r="131" spans="11:26">
      <c r="K131" s="120"/>
      <c r="L131" s="120"/>
      <c r="M131" s="120"/>
      <c r="N131" s="120"/>
      <c r="O131" s="120"/>
      <c r="P131" s="120"/>
      <c r="Q131" s="120"/>
      <c r="W131" s="3"/>
      <c r="X131" s="3"/>
      <c r="Y131" s="3"/>
      <c r="Z131" s="3"/>
    </row>
    <row r="132" spans="11:26">
      <c r="K132" s="120"/>
      <c r="L132" s="120"/>
      <c r="M132" s="120"/>
      <c r="N132" s="120"/>
      <c r="O132" s="120"/>
      <c r="P132" s="120"/>
      <c r="Q132" s="120"/>
      <c r="W132" s="3"/>
      <c r="X132" s="3"/>
      <c r="Y132" s="3"/>
      <c r="Z132" s="3"/>
    </row>
    <row r="133" spans="11:26">
      <c r="K133" s="120"/>
      <c r="L133" s="120"/>
      <c r="M133" s="120"/>
      <c r="N133" s="120"/>
      <c r="O133" s="120"/>
      <c r="P133" s="120"/>
      <c r="Q133" s="120"/>
      <c r="W133" s="3"/>
      <c r="X133" s="3"/>
      <c r="Y133" s="3"/>
      <c r="Z133" s="3"/>
    </row>
    <row r="134" spans="11:26">
      <c r="K134" s="120"/>
      <c r="L134" s="120"/>
      <c r="M134" s="120"/>
      <c r="N134" s="120"/>
      <c r="O134" s="120"/>
      <c r="P134" s="120"/>
      <c r="Q134" s="120"/>
      <c r="W134" s="3"/>
      <c r="X134" s="3"/>
      <c r="Y134" s="3"/>
      <c r="Z134" s="3"/>
    </row>
    <row r="135" spans="11:26">
      <c r="K135" s="120"/>
      <c r="L135" s="120"/>
      <c r="M135" s="120"/>
      <c r="N135" s="120"/>
      <c r="O135" s="120"/>
      <c r="P135" s="120"/>
      <c r="Q135" s="120"/>
      <c r="W135" s="3"/>
      <c r="X135" s="3"/>
      <c r="Y135" s="3"/>
      <c r="Z135" s="3"/>
    </row>
    <row r="136" spans="11:26">
      <c r="K136" s="120"/>
      <c r="L136" s="120"/>
      <c r="M136" s="120"/>
      <c r="N136" s="120"/>
      <c r="O136" s="120"/>
      <c r="P136" s="120"/>
      <c r="Q136" s="120"/>
      <c r="W136" s="3"/>
      <c r="X136" s="3"/>
      <c r="Y136" s="3"/>
      <c r="Z136" s="3"/>
    </row>
    <row r="137" spans="11:26">
      <c r="K137" s="120"/>
      <c r="L137" s="120"/>
      <c r="M137" s="120"/>
      <c r="N137" s="120"/>
      <c r="O137" s="120"/>
      <c r="P137" s="120"/>
      <c r="Q137" s="120"/>
      <c r="W137" s="3"/>
      <c r="X137" s="3"/>
      <c r="Y137" s="3"/>
      <c r="Z137" s="3"/>
    </row>
    <row r="138" spans="11:26">
      <c r="K138" s="120"/>
      <c r="L138" s="120"/>
      <c r="M138" s="120"/>
      <c r="N138" s="120"/>
      <c r="O138" s="120"/>
      <c r="P138" s="120"/>
      <c r="Q138" s="120"/>
      <c r="W138" s="3"/>
      <c r="X138" s="3"/>
      <c r="Y138" s="3"/>
      <c r="Z138" s="3"/>
    </row>
    <row r="139" spans="11:26">
      <c r="K139" s="120"/>
      <c r="L139" s="120"/>
      <c r="M139" s="120"/>
      <c r="N139" s="120"/>
      <c r="O139" s="120"/>
      <c r="P139" s="120"/>
      <c r="Q139" s="120"/>
      <c r="W139" s="3"/>
      <c r="X139" s="3"/>
      <c r="Y139" s="3"/>
      <c r="Z139" s="3"/>
    </row>
    <row r="140" spans="11:26">
      <c r="K140" s="120"/>
      <c r="L140" s="120"/>
      <c r="M140" s="120"/>
      <c r="N140" s="120"/>
      <c r="O140" s="120"/>
      <c r="P140" s="120"/>
      <c r="Q140" s="120"/>
      <c r="W140" s="3"/>
      <c r="X140" s="3"/>
      <c r="Y140" s="3"/>
      <c r="Z140" s="3"/>
    </row>
    <row r="141" spans="11:26">
      <c r="K141" s="120"/>
      <c r="L141" s="120"/>
      <c r="M141" s="120"/>
      <c r="N141" s="120"/>
      <c r="O141" s="120"/>
      <c r="P141" s="120"/>
      <c r="Q141" s="120"/>
      <c r="W141" s="3"/>
      <c r="X141" s="3"/>
      <c r="Y141" s="3"/>
      <c r="Z141" s="3"/>
    </row>
    <row r="142" spans="11:26">
      <c r="K142" s="120"/>
      <c r="L142" s="120"/>
      <c r="M142" s="120"/>
      <c r="N142" s="120"/>
      <c r="O142" s="120"/>
      <c r="P142" s="120"/>
      <c r="Q142" s="120"/>
      <c r="W142" s="3"/>
      <c r="X142" s="3"/>
      <c r="Y142" s="3"/>
      <c r="Z142" s="3"/>
    </row>
    <row r="143" spans="11:26">
      <c r="K143" s="120"/>
      <c r="L143" s="120"/>
      <c r="M143" s="120"/>
      <c r="N143" s="120"/>
      <c r="O143" s="120"/>
      <c r="P143" s="120"/>
      <c r="Q143" s="120"/>
      <c r="W143" s="3"/>
      <c r="X143" s="3"/>
      <c r="Y143" s="3"/>
      <c r="Z143" s="3"/>
    </row>
    <row r="144" spans="11:26">
      <c r="K144" s="120"/>
      <c r="L144" s="120"/>
      <c r="M144" s="120"/>
      <c r="N144" s="120"/>
      <c r="O144" s="120"/>
      <c r="P144" s="120"/>
      <c r="Q144" s="120"/>
      <c r="W144" s="3"/>
      <c r="X144" s="3"/>
      <c r="Y144" s="3"/>
      <c r="Z144" s="3"/>
    </row>
    <row r="145" spans="11:26">
      <c r="K145" s="120"/>
      <c r="L145" s="120"/>
      <c r="M145" s="120"/>
      <c r="N145" s="120"/>
      <c r="O145" s="120"/>
      <c r="P145" s="120"/>
      <c r="Q145" s="120"/>
      <c r="W145" s="3"/>
      <c r="X145" s="3"/>
      <c r="Y145" s="3"/>
      <c r="Z145" s="3"/>
    </row>
    <row r="146" spans="11:26">
      <c r="K146" s="120"/>
      <c r="L146" s="120"/>
      <c r="M146" s="120"/>
      <c r="N146" s="120"/>
      <c r="O146" s="120"/>
      <c r="P146" s="120"/>
      <c r="Q146" s="120"/>
      <c r="W146" s="3"/>
      <c r="X146" s="3"/>
      <c r="Y146" s="3"/>
      <c r="Z146" s="3"/>
    </row>
    <row r="147" spans="11:26">
      <c r="K147" s="120"/>
      <c r="L147" s="120"/>
      <c r="M147" s="120"/>
      <c r="N147" s="120"/>
      <c r="O147" s="120"/>
      <c r="P147" s="120"/>
      <c r="Q147" s="120"/>
      <c r="W147" s="3"/>
      <c r="X147" s="3"/>
      <c r="Y147" s="3"/>
      <c r="Z147" s="3"/>
    </row>
    <row r="148" spans="11:26">
      <c r="K148" s="120"/>
      <c r="L148" s="120"/>
      <c r="M148" s="120"/>
      <c r="N148" s="120"/>
      <c r="O148" s="120"/>
      <c r="P148" s="120"/>
      <c r="Q148" s="120"/>
      <c r="W148" s="3"/>
      <c r="X148" s="3"/>
      <c r="Y148" s="3"/>
      <c r="Z148" s="3"/>
    </row>
    <row r="149" spans="11:26">
      <c r="K149" s="120"/>
      <c r="L149" s="120"/>
      <c r="M149" s="120"/>
      <c r="N149" s="120"/>
      <c r="O149" s="120"/>
      <c r="P149" s="120"/>
      <c r="Q149" s="120"/>
      <c r="W149" s="3"/>
      <c r="X149" s="3"/>
      <c r="Y149" s="3"/>
      <c r="Z149" s="3"/>
    </row>
    <row r="150" spans="11:26">
      <c r="K150" s="120"/>
      <c r="L150" s="120"/>
      <c r="M150" s="120"/>
      <c r="N150" s="120"/>
      <c r="O150" s="120"/>
      <c r="P150" s="120"/>
      <c r="Q150" s="120"/>
      <c r="W150" s="3"/>
      <c r="X150" s="3"/>
      <c r="Y150" s="3"/>
      <c r="Z150" s="3"/>
    </row>
    <row r="151" spans="11:26">
      <c r="K151" s="120"/>
      <c r="L151" s="120"/>
      <c r="M151" s="120"/>
      <c r="N151" s="120"/>
      <c r="O151" s="120"/>
      <c r="P151" s="120"/>
      <c r="Q151" s="120"/>
      <c r="W151" s="3"/>
      <c r="X151" s="3"/>
      <c r="Y151" s="3"/>
      <c r="Z151" s="3"/>
    </row>
    <row r="152" spans="11:26">
      <c r="K152" s="120"/>
      <c r="L152" s="120"/>
      <c r="M152" s="120"/>
      <c r="N152" s="120"/>
      <c r="O152" s="120"/>
      <c r="P152" s="120"/>
      <c r="Q152" s="120"/>
      <c r="W152" s="3"/>
      <c r="X152" s="3"/>
      <c r="Y152" s="3"/>
      <c r="Z152" s="3"/>
    </row>
    <row r="153" spans="11:26">
      <c r="K153" s="120"/>
      <c r="L153" s="120"/>
      <c r="M153" s="120"/>
      <c r="N153" s="120"/>
      <c r="O153" s="120"/>
      <c r="P153" s="120"/>
      <c r="Q153" s="120"/>
      <c r="W153" s="3"/>
      <c r="X153" s="3"/>
      <c r="Y153" s="3"/>
      <c r="Z153" s="3"/>
    </row>
    <row r="154" spans="11:26">
      <c r="K154" s="120"/>
      <c r="L154" s="120"/>
      <c r="M154" s="120"/>
      <c r="N154" s="120"/>
      <c r="O154" s="120"/>
      <c r="P154" s="120"/>
      <c r="Q154" s="120"/>
      <c r="W154" s="3"/>
      <c r="X154" s="3"/>
      <c r="Y154" s="3"/>
      <c r="Z154" s="3"/>
    </row>
    <row r="155" spans="11:26">
      <c r="K155" s="120"/>
      <c r="L155" s="120"/>
      <c r="M155" s="120"/>
      <c r="N155" s="120"/>
      <c r="O155" s="120"/>
      <c r="P155" s="120"/>
      <c r="Q155" s="120"/>
      <c r="W155" s="3"/>
      <c r="X155" s="3"/>
      <c r="Y155" s="3"/>
      <c r="Z155" s="3"/>
    </row>
    <row r="156" spans="11:26">
      <c r="W156" s="3"/>
      <c r="X156" s="3"/>
      <c r="Y156" s="3"/>
      <c r="Z156" s="3"/>
    </row>
    <row r="157" spans="11:26">
      <c r="W157" s="3"/>
      <c r="X157" s="3"/>
      <c r="Y157" s="3"/>
      <c r="Z157" s="3"/>
    </row>
    <row r="158" spans="11:26">
      <c r="W158" s="3"/>
      <c r="X158" s="3"/>
      <c r="Y158" s="3"/>
    </row>
    <row r="159" spans="11:26">
      <c r="W159" s="3"/>
      <c r="X159" s="3"/>
      <c r="Y159" s="3"/>
    </row>
    <row r="160" spans="11:26">
      <c r="W160" s="3"/>
      <c r="X160" s="3"/>
      <c r="Y160" s="3"/>
    </row>
    <row r="161" spans="23:25">
      <c r="W161" s="3"/>
      <c r="X161" s="3"/>
      <c r="Y161" s="3"/>
    </row>
    <row r="162" spans="23:25">
      <c r="W162" s="3"/>
      <c r="X162" s="3"/>
      <c r="Y162" s="3"/>
    </row>
    <row r="163" spans="23:25">
      <c r="W163" s="3"/>
      <c r="X163" s="3"/>
      <c r="Y163" s="3"/>
    </row>
    <row r="164" spans="23:25">
      <c r="W164" s="3"/>
      <c r="X164" s="3"/>
      <c r="Y164" s="3"/>
    </row>
    <row r="165" spans="23:25">
      <c r="W165" s="3"/>
      <c r="X165" s="3"/>
      <c r="Y165" s="3"/>
    </row>
  </sheetData>
  <mergeCells count="9">
    <mergeCell ref="B23:E23"/>
    <mergeCell ref="D7:E7"/>
    <mergeCell ref="B55:E55"/>
    <mergeCell ref="B49:E49"/>
    <mergeCell ref="A1:Q1"/>
    <mergeCell ref="A2:Q2"/>
    <mergeCell ref="A3:C3"/>
    <mergeCell ref="A6:C6"/>
    <mergeCell ref="A7:C7"/>
  </mergeCells>
  <phoneticPr fontId="8" type="noConversion"/>
  <dataValidations count="2">
    <dataValidation type="list" allowBlank="1" showInputMessage="1" showErrorMessage="1" sqref="D3" xr:uid="{00000000-0002-0000-0300-000000000000}">
      <formula1>$U$4:$U$16</formula1>
    </dataValidation>
    <dataValidation type="list" allowBlank="1" showInputMessage="1" showErrorMessage="1" sqref="D6" xr:uid="{00000000-0002-0000-0300-000001000000}">
      <formula1>$V$4:$V$16</formula1>
    </dataValidation>
  </dataValidations>
  <printOptions horizontalCentered="1"/>
  <pageMargins left="0.4" right="0.4" top="0.7" bottom="0.7" header="0" footer="0.3"/>
  <pageSetup paperSize="9" scale="5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390"/>
  <sheetViews>
    <sheetView showGridLines="0" view="pageBreakPreview" zoomScale="85" zoomScaleNormal="100" zoomScaleSheetLayoutView="85" workbookViewId="0">
      <selection sqref="A1:R1"/>
    </sheetView>
  </sheetViews>
  <sheetFormatPr defaultRowHeight="12.75"/>
  <cols>
    <col min="1" max="1" width="3.28515625" style="34" customWidth="1"/>
    <col min="2" max="2" width="4.140625" style="34" customWidth="1"/>
    <col min="3" max="3" width="12" style="34" customWidth="1"/>
    <col min="4" max="4" width="22.28515625" style="34" customWidth="1"/>
    <col min="5" max="5" width="16.140625" style="34" customWidth="1"/>
    <col min="6" max="6" width="14.28515625" style="34" customWidth="1"/>
    <col min="7" max="7" width="11" style="34" customWidth="1"/>
    <col min="8" max="8" width="14.85546875" style="34" customWidth="1"/>
    <col min="9" max="9" width="16.85546875" style="34" customWidth="1"/>
    <col min="10" max="10" width="14.28515625" style="34" customWidth="1"/>
    <col min="11" max="17" width="8.85546875" style="9" customWidth="1"/>
    <col min="18" max="18" width="15.42578125" style="9" customWidth="1"/>
    <col min="19" max="19" width="18.140625" style="34" customWidth="1"/>
    <col min="20" max="20" width="21.28515625" style="34" customWidth="1"/>
    <col min="21" max="21" width="9.140625" style="34"/>
    <col min="22" max="22" width="13" style="9" hidden="1" customWidth="1"/>
    <col min="23" max="23" width="9.140625" style="9"/>
    <col min="24" max="16384" width="9.140625" style="34"/>
  </cols>
  <sheetData>
    <row r="1" spans="1:29" s="63" customFormat="1" ht="24" customHeight="1">
      <c r="A1" s="218" t="s">
        <v>55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20"/>
    </row>
    <row r="2" spans="1:29" s="63" customFormat="1" ht="15" customHeight="1" thickBot="1">
      <c r="A2" s="232" t="s">
        <v>56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1:29" s="63" customFormat="1" ht="15" customHeight="1" thickTop="1">
      <c r="A3" s="224" t="s">
        <v>57</v>
      </c>
      <c r="B3" s="225"/>
      <c r="C3" s="225"/>
      <c r="D3" s="72" t="s">
        <v>5</v>
      </c>
      <c r="E3" s="64"/>
      <c r="F3" s="64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  <c r="V3" s="63" t="s">
        <v>57</v>
      </c>
    </row>
    <row r="4" spans="1:29" s="63" customFormat="1" ht="15" customHeight="1">
      <c r="A4" s="74"/>
      <c r="B4" s="75"/>
      <c r="C4" s="75"/>
      <c r="D4" s="73" t="s">
        <v>58</v>
      </c>
      <c r="E4" s="65"/>
      <c r="F4" s="6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9"/>
      <c r="V4" s="63" t="s">
        <v>3</v>
      </c>
    </row>
    <row r="5" spans="1:29" s="63" customFormat="1" ht="15" customHeight="1">
      <c r="A5" s="74"/>
      <c r="B5" s="75"/>
      <c r="C5" s="75"/>
      <c r="D5" s="73" t="s">
        <v>59</v>
      </c>
      <c r="E5" s="65"/>
      <c r="F5" s="6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9"/>
      <c r="V5" s="63" t="s">
        <v>5</v>
      </c>
    </row>
    <row r="6" spans="1:29" s="63" customFormat="1" ht="15" customHeight="1">
      <c r="A6" s="226" t="s">
        <v>60</v>
      </c>
      <c r="B6" s="227"/>
      <c r="C6" s="227"/>
      <c r="D6" s="65" t="s">
        <v>61</v>
      </c>
      <c r="E6" s="65"/>
      <c r="F6" s="6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9"/>
      <c r="V6" s="63" t="s">
        <v>7</v>
      </c>
    </row>
    <row r="7" spans="1:29" s="9" customFormat="1" ht="15" customHeight="1" thickBot="1">
      <c r="A7" s="228" t="s">
        <v>62</v>
      </c>
      <c r="B7" s="229"/>
      <c r="C7" s="229"/>
      <c r="D7" s="230">
        <f>+SUK!D7</f>
        <v>45017</v>
      </c>
      <c r="E7" s="230"/>
      <c r="F7" s="70"/>
      <c r="G7" s="71"/>
      <c r="H7" s="71"/>
      <c r="I7" s="78"/>
      <c r="J7" s="78"/>
      <c r="K7" s="78"/>
      <c r="L7" s="78"/>
      <c r="M7" s="78"/>
      <c r="N7" s="78"/>
      <c r="O7" s="78"/>
      <c r="P7" s="78"/>
      <c r="Q7" s="78"/>
      <c r="R7" s="66" t="s">
        <v>63</v>
      </c>
      <c r="T7" s="63"/>
      <c r="U7" s="63"/>
      <c r="V7" s="63"/>
    </row>
    <row r="8" spans="1:29" s="3" customFormat="1" ht="15" customHeight="1" thickTop="1">
      <c r="A8" s="79"/>
      <c r="F8" s="5"/>
      <c r="R8" s="69"/>
      <c r="V8" s="63"/>
      <c r="W8" s="9"/>
    </row>
    <row r="9" spans="1:29" s="3" customFormat="1" ht="15" customHeight="1">
      <c r="A9" s="80" t="s">
        <v>64</v>
      </c>
      <c r="B9" s="81" t="s">
        <v>65</v>
      </c>
      <c r="F9" s="5"/>
      <c r="R9" s="69"/>
      <c r="T9" s="7"/>
      <c r="V9" s="63"/>
      <c r="W9" s="9"/>
      <c r="AC9" s="7"/>
    </row>
    <row r="10" spans="1:29" s="9" customFormat="1" ht="15" customHeight="1">
      <c r="A10" s="79"/>
      <c r="B10" s="1" t="s">
        <v>66</v>
      </c>
      <c r="C10" s="1" t="s">
        <v>67</v>
      </c>
      <c r="D10" s="1" t="s">
        <v>68</v>
      </c>
      <c r="E10" s="1" t="s">
        <v>69</v>
      </c>
      <c r="F10" s="1" t="s">
        <v>22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171" t="s">
        <v>80</v>
      </c>
      <c r="R10" s="82" t="s">
        <v>81</v>
      </c>
      <c r="S10" s="3"/>
      <c r="T10" s="3"/>
      <c r="V10" s="63"/>
    </row>
    <row r="11" spans="1:29" s="9" customFormat="1" ht="15" customHeight="1">
      <c r="A11" s="103"/>
      <c r="B11" s="142">
        <v>1</v>
      </c>
      <c r="C11" s="137" t="s">
        <v>377</v>
      </c>
      <c r="D11" s="137" t="s">
        <v>379</v>
      </c>
      <c r="E11" s="137" t="s">
        <v>42</v>
      </c>
      <c r="F11" s="137" t="s">
        <v>378</v>
      </c>
      <c r="G11" s="137">
        <v>2003</v>
      </c>
      <c r="H11" s="137" t="s">
        <v>85</v>
      </c>
      <c r="I11" s="143">
        <v>120</v>
      </c>
      <c r="J11" s="106">
        <v>6120</v>
      </c>
      <c r="K11" s="138">
        <v>111.58333333333331</v>
      </c>
      <c r="L11" s="147">
        <v>245.63333333333333</v>
      </c>
      <c r="M11" s="138">
        <v>282.7833333333333</v>
      </c>
      <c r="N11" s="130">
        <f t="shared" ref="N11:N13" si="0">IFERROR(K11/(K11+L11),"")</f>
        <v>0.31236877711939531</v>
      </c>
      <c r="O11" s="130">
        <f t="shared" ref="O11:O16" si="1">IFERROR((K11+M11)/(K11+L11+M11),"")</f>
        <v>0.61619791666666657</v>
      </c>
      <c r="P11" s="130">
        <f t="shared" ref="P11:P16" si="2">IFERROR(K11/(K11+M11),"")</f>
        <v>0.28294311554391005</v>
      </c>
      <c r="Q11" s="172">
        <f>K11/SUM(K11:M11)</f>
        <v>0.1743489583333333</v>
      </c>
      <c r="R11" s="145">
        <f t="shared" ref="R11:R16" si="3">IFERROR(J11/K11,"")</f>
        <v>54.846900672143398</v>
      </c>
      <c r="S11" s="3"/>
      <c r="T11" s="3"/>
      <c r="V11" s="63"/>
    </row>
    <row r="12" spans="1:29" s="3" customFormat="1" ht="15" customHeight="1">
      <c r="A12" s="103"/>
      <c r="B12" s="142">
        <f t="shared" ref="B12:B65" si="4">+B11+1</f>
        <v>2</v>
      </c>
      <c r="C12" s="137" t="s">
        <v>377</v>
      </c>
      <c r="D12" s="137" t="s">
        <v>380</v>
      </c>
      <c r="E12" s="137" t="s">
        <v>42</v>
      </c>
      <c r="F12" s="137" t="s">
        <v>378</v>
      </c>
      <c r="G12" s="137">
        <v>2003</v>
      </c>
      <c r="H12" s="137" t="s">
        <v>85</v>
      </c>
      <c r="I12" s="143">
        <v>120</v>
      </c>
      <c r="J12" s="106">
        <v>14400</v>
      </c>
      <c r="K12" s="138">
        <v>220.35666666666665</v>
      </c>
      <c r="L12" s="147">
        <v>114.01666666666665</v>
      </c>
      <c r="M12" s="138">
        <v>305.62666666666672</v>
      </c>
      <c r="N12" s="130">
        <f t="shared" si="0"/>
        <v>0.65901387670468137</v>
      </c>
      <c r="O12" s="130">
        <f t="shared" si="1"/>
        <v>0.82184895833333338</v>
      </c>
      <c r="P12" s="130">
        <f t="shared" si="2"/>
        <v>0.41894229855191861</v>
      </c>
      <c r="Q12" s="172">
        <f t="shared" ref="Q12:Q16" si="5">K12/SUM(K12:M12)</f>
        <v>0.34430729166666663</v>
      </c>
      <c r="R12" s="145">
        <f t="shared" si="3"/>
        <v>65.348601509673713</v>
      </c>
      <c r="S12" s="17"/>
      <c r="T12" s="17"/>
      <c r="V12" s="63"/>
    </row>
    <row r="13" spans="1:29" s="3" customFormat="1" ht="15" customHeight="1">
      <c r="A13" s="103"/>
      <c r="B13" s="142">
        <f t="shared" si="4"/>
        <v>3</v>
      </c>
      <c r="C13" s="137" t="s">
        <v>377</v>
      </c>
      <c r="D13" s="137" t="s">
        <v>381</v>
      </c>
      <c r="E13" s="137" t="s">
        <v>42</v>
      </c>
      <c r="F13" s="137" t="s">
        <v>378</v>
      </c>
      <c r="G13" s="137">
        <v>2003</v>
      </c>
      <c r="H13" s="137" t="s">
        <v>85</v>
      </c>
      <c r="I13" s="143">
        <v>120</v>
      </c>
      <c r="J13" s="106">
        <v>14520</v>
      </c>
      <c r="K13" s="138">
        <v>219.79999999999995</v>
      </c>
      <c r="L13" s="147">
        <v>35.116666666666667</v>
      </c>
      <c r="M13" s="138">
        <v>385.08333333333337</v>
      </c>
      <c r="N13" s="130">
        <f t="shared" si="0"/>
        <v>0.86224256292906176</v>
      </c>
      <c r="O13" s="130">
        <f t="shared" si="1"/>
        <v>0.94513020833333328</v>
      </c>
      <c r="P13" s="130">
        <f t="shared" si="2"/>
        <v>0.36337585760339453</v>
      </c>
      <c r="Q13" s="172">
        <f t="shared" si="5"/>
        <v>0.34343749999999995</v>
      </c>
      <c r="R13" s="145">
        <f t="shared" si="3"/>
        <v>66.060054595086456</v>
      </c>
      <c r="S13" s="17"/>
      <c r="T13" s="17"/>
      <c r="V13" s="32"/>
    </row>
    <row r="14" spans="1:29" s="3" customFormat="1" ht="15" customHeight="1">
      <c r="A14" s="103"/>
      <c r="B14" s="142">
        <f t="shared" si="4"/>
        <v>4</v>
      </c>
      <c r="C14" s="137" t="s">
        <v>377</v>
      </c>
      <c r="D14" s="137" t="s">
        <v>382</v>
      </c>
      <c r="E14" s="137" t="s">
        <v>42</v>
      </c>
      <c r="F14" s="137" t="s">
        <v>378</v>
      </c>
      <c r="G14" s="137">
        <v>2004</v>
      </c>
      <c r="H14" s="137" t="s">
        <v>85</v>
      </c>
      <c r="I14" s="143">
        <v>120</v>
      </c>
      <c r="J14" s="106">
        <v>13920</v>
      </c>
      <c r="K14" s="138">
        <v>198.12333333333336</v>
      </c>
      <c r="L14" s="147">
        <v>110.44999999999999</v>
      </c>
      <c r="M14" s="138">
        <v>331.42666666666673</v>
      </c>
      <c r="N14" s="130">
        <f t="shared" ref="N14:N66" si="6">IFERROR(K14/(K14+L14),"")</f>
        <v>0.64206239467657611</v>
      </c>
      <c r="O14" s="130">
        <f t="shared" si="1"/>
        <v>0.82742187499999997</v>
      </c>
      <c r="P14" s="130">
        <f t="shared" si="2"/>
        <v>0.37413527208636266</v>
      </c>
      <c r="Q14" s="172">
        <f t="shared" si="5"/>
        <v>0.3095677083333333</v>
      </c>
      <c r="R14" s="145">
        <f t="shared" si="3"/>
        <v>70.259266113700207</v>
      </c>
      <c r="T14" s="7"/>
      <c r="V14" s="63"/>
      <c r="AC14" s="7"/>
    </row>
    <row r="15" spans="1:29" s="7" customFormat="1" ht="15" customHeight="1">
      <c r="A15" s="103"/>
      <c r="B15" s="142">
        <f t="shared" si="4"/>
        <v>5</v>
      </c>
      <c r="C15" s="137" t="s">
        <v>377</v>
      </c>
      <c r="D15" s="137" t="s">
        <v>383</v>
      </c>
      <c r="E15" s="137" t="s">
        <v>42</v>
      </c>
      <c r="F15" s="137" t="s">
        <v>378</v>
      </c>
      <c r="G15" s="137">
        <v>2004</v>
      </c>
      <c r="H15" s="137" t="s">
        <v>85</v>
      </c>
      <c r="I15" s="143">
        <v>120</v>
      </c>
      <c r="J15" s="106">
        <v>11040</v>
      </c>
      <c r="K15" s="138">
        <v>189.21666666666667</v>
      </c>
      <c r="L15" s="147">
        <v>113.86666666666667</v>
      </c>
      <c r="M15" s="138">
        <v>336.91666666666663</v>
      </c>
      <c r="N15" s="130">
        <f t="shared" si="6"/>
        <v>0.62430574649436343</v>
      </c>
      <c r="O15" s="130">
        <f t="shared" si="1"/>
        <v>0.82208333333333328</v>
      </c>
      <c r="P15" s="130">
        <f t="shared" si="2"/>
        <v>0.35963634059807403</v>
      </c>
      <c r="Q15" s="172">
        <f t="shared" si="5"/>
        <v>0.29565104166666667</v>
      </c>
      <c r="R15" s="145">
        <f t="shared" si="3"/>
        <v>58.345811679732229</v>
      </c>
      <c r="W15" s="3"/>
    </row>
    <row r="16" spans="1:29" s="7" customFormat="1" ht="15" customHeight="1">
      <c r="A16" s="103"/>
      <c r="B16" s="142">
        <f t="shared" si="4"/>
        <v>6</v>
      </c>
      <c r="C16" s="137" t="s">
        <v>377</v>
      </c>
      <c r="D16" s="137" t="s">
        <v>384</v>
      </c>
      <c r="E16" s="137" t="s">
        <v>42</v>
      </c>
      <c r="F16" s="137" t="s">
        <v>378</v>
      </c>
      <c r="G16" s="137">
        <v>2004</v>
      </c>
      <c r="H16" s="137" t="s">
        <v>85</v>
      </c>
      <c r="I16" s="143">
        <v>120</v>
      </c>
      <c r="J16" s="106">
        <v>7680</v>
      </c>
      <c r="K16" s="138">
        <v>99.706666666666649</v>
      </c>
      <c r="L16" s="147">
        <v>297.96666666666664</v>
      </c>
      <c r="M16" s="138">
        <v>242.32666666666665</v>
      </c>
      <c r="N16" s="130">
        <f t="shared" si="6"/>
        <v>0.25072505071163936</v>
      </c>
      <c r="O16" s="130">
        <f t="shared" si="1"/>
        <v>0.53442708333333333</v>
      </c>
      <c r="P16" s="130">
        <f t="shared" si="2"/>
        <v>0.29151154858200951</v>
      </c>
      <c r="Q16" s="172">
        <f t="shared" si="5"/>
        <v>0.15579166666666663</v>
      </c>
      <c r="R16" s="145">
        <f t="shared" si="3"/>
        <v>77.025942765445322</v>
      </c>
      <c r="W16" s="3"/>
    </row>
    <row r="17" spans="1:23" s="7" customFormat="1" ht="15" customHeight="1">
      <c r="A17" s="103"/>
      <c r="B17" s="142">
        <f t="shared" si="4"/>
        <v>7</v>
      </c>
      <c r="C17" s="137" t="s">
        <v>377</v>
      </c>
      <c r="D17" s="137" t="s">
        <v>385</v>
      </c>
      <c r="E17" s="137" t="s">
        <v>42</v>
      </c>
      <c r="F17" s="137" t="s">
        <v>378</v>
      </c>
      <c r="G17" s="137">
        <v>2004</v>
      </c>
      <c r="H17" s="137" t="s">
        <v>85</v>
      </c>
      <c r="I17" s="143">
        <v>120</v>
      </c>
      <c r="J17" s="106">
        <v>1680</v>
      </c>
      <c r="K17" s="138">
        <v>43.32</v>
      </c>
      <c r="L17" s="147">
        <v>412.70000000000005</v>
      </c>
      <c r="M17" s="138">
        <v>183.98000000000002</v>
      </c>
      <c r="N17" s="130">
        <f t="shared" si="6"/>
        <v>9.4995833516073852E-2</v>
      </c>
      <c r="O17" s="130">
        <f t="shared" ref="O17:O66" si="7">IFERROR((K17+M17)/(K17+L17+M17),"")</f>
        <v>0.35515625000000001</v>
      </c>
      <c r="P17" s="130">
        <f t="shared" ref="P17:P66" si="8">IFERROR(K17/(K17+M17),"")</f>
        <v>0.19058512978442585</v>
      </c>
      <c r="Q17" s="172">
        <f t="shared" ref="Q17:Q43" si="9">K17/SUM(K17:M17)</f>
        <v>6.7687499999999998E-2</v>
      </c>
      <c r="R17" s="145">
        <f t="shared" ref="R17:R66" si="10">IFERROR(J17/K17,"")</f>
        <v>38.78116343490305</v>
      </c>
      <c r="W17" s="3"/>
    </row>
    <row r="18" spans="1:23" s="7" customFormat="1" ht="15" customHeight="1">
      <c r="A18" s="103"/>
      <c r="B18" s="142">
        <f t="shared" si="4"/>
        <v>8</v>
      </c>
      <c r="C18" s="137" t="s">
        <v>377</v>
      </c>
      <c r="D18" s="137" t="s">
        <v>386</v>
      </c>
      <c r="E18" s="137" t="s">
        <v>42</v>
      </c>
      <c r="F18" s="137" t="s">
        <v>378</v>
      </c>
      <c r="G18" s="137">
        <v>2004</v>
      </c>
      <c r="H18" s="137" t="s">
        <v>85</v>
      </c>
      <c r="I18" s="143">
        <v>120</v>
      </c>
      <c r="J18" s="106">
        <v>10080</v>
      </c>
      <c r="K18" s="138">
        <v>155.3133333333333</v>
      </c>
      <c r="L18" s="147">
        <v>201.75</v>
      </c>
      <c r="M18" s="138">
        <v>282.93666666666667</v>
      </c>
      <c r="N18" s="130">
        <f t="shared" si="6"/>
        <v>0.43497418758576911</v>
      </c>
      <c r="O18" s="130">
        <f t="shared" si="7"/>
        <v>0.68476562500000004</v>
      </c>
      <c r="P18" s="130">
        <f t="shared" si="8"/>
        <v>0.35439437155352721</v>
      </c>
      <c r="Q18" s="172">
        <f t="shared" si="9"/>
        <v>0.24267708333333329</v>
      </c>
      <c r="R18" s="145">
        <f t="shared" si="10"/>
        <v>64.901060222346231</v>
      </c>
      <c r="W18" s="3"/>
    </row>
    <row r="19" spans="1:23" s="7" customFormat="1" ht="15" customHeight="1">
      <c r="A19" s="103"/>
      <c r="B19" s="142">
        <f t="shared" si="4"/>
        <v>9</v>
      </c>
      <c r="C19" s="137" t="s">
        <v>377</v>
      </c>
      <c r="D19" s="137" t="s">
        <v>387</v>
      </c>
      <c r="E19" s="137" t="s">
        <v>42</v>
      </c>
      <c r="F19" s="137" t="s">
        <v>378</v>
      </c>
      <c r="G19" s="137">
        <v>2005</v>
      </c>
      <c r="H19" s="137" t="s">
        <v>85</v>
      </c>
      <c r="I19" s="143">
        <v>120</v>
      </c>
      <c r="J19" s="106">
        <v>13440</v>
      </c>
      <c r="K19" s="138">
        <v>206.80333333333334</v>
      </c>
      <c r="L19" s="144">
        <v>112.93402777777777</v>
      </c>
      <c r="M19" s="138">
        <v>320.26263888888889</v>
      </c>
      <c r="N19" s="130">
        <f t="shared" si="6"/>
        <v>0.64679126835436551</v>
      </c>
      <c r="O19" s="130">
        <f t="shared" si="7"/>
        <v>0.8235405815972221</v>
      </c>
      <c r="P19" s="130">
        <f t="shared" si="8"/>
        <v>0.39236707401429566</v>
      </c>
      <c r="Q19" s="172">
        <f t="shared" si="9"/>
        <v>0.32313020833333334</v>
      </c>
      <c r="R19" s="145">
        <f t="shared" si="10"/>
        <v>64.989281281733042</v>
      </c>
      <c r="W19" s="3"/>
    </row>
    <row r="20" spans="1:23" s="7" customFormat="1" ht="15" customHeight="1">
      <c r="A20" s="103"/>
      <c r="B20" s="142">
        <f t="shared" si="4"/>
        <v>10</v>
      </c>
      <c r="C20" s="137" t="s">
        <v>377</v>
      </c>
      <c r="D20" s="137" t="s">
        <v>388</v>
      </c>
      <c r="E20" s="137" t="s">
        <v>42</v>
      </c>
      <c r="F20" s="137" t="s">
        <v>378</v>
      </c>
      <c r="G20" s="137">
        <v>2005</v>
      </c>
      <c r="H20" s="137" t="s">
        <v>85</v>
      </c>
      <c r="I20" s="143">
        <v>120</v>
      </c>
      <c r="J20" s="106">
        <v>14520</v>
      </c>
      <c r="K20" s="138">
        <v>208.71666666666664</v>
      </c>
      <c r="L20" s="147">
        <v>89.583333333333343</v>
      </c>
      <c r="M20" s="138">
        <v>341.69999999999993</v>
      </c>
      <c r="N20" s="130">
        <f t="shared" si="6"/>
        <v>0.69968711587886911</v>
      </c>
      <c r="O20" s="130">
        <f t="shared" si="7"/>
        <v>0.86002604166666663</v>
      </c>
      <c r="P20" s="130">
        <f t="shared" si="8"/>
        <v>0.37919757759273282</v>
      </c>
      <c r="Q20" s="172">
        <f t="shared" si="9"/>
        <v>0.32611979166666666</v>
      </c>
      <c r="R20" s="145">
        <f t="shared" si="10"/>
        <v>69.567994889403508</v>
      </c>
      <c r="W20" s="3"/>
    </row>
    <row r="21" spans="1:23" s="7" customFormat="1" ht="15" customHeight="1">
      <c r="A21" s="103"/>
      <c r="B21" s="142">
        <f t="shared" si="4"/>
        <v>11</v>
      </c>
      <c r="C21" s="137" t="s">
        <v>377</v>
      </c>
      <c r="D21" s="137" t="s">
        <v>389</v>
      </c>
      <c r="E21" s="137" t="s">
        <v>42</v>
      </c>
      <c r="F21" s="137" t="s">
        <v>378</v>
      </c>
      <c r="G21" s="137">
        <v>2007</v>
      </c>
      <c r="H21" s="137" t="s">
        <v>85</v>
      </c>
      <c r="I21" s="143">
        <v>120</v>
      </c>
      <c r="J21" s="106">
        <v>12960</v>
      </c>
      <c r="K21" s="138">
        <v>209.30666666666667</v>
      </c>
      <c r="L21" s="147">
        <v>98.13333333333334</v>
      </c>
      <c r="M21" s="138">
        <v>332.56</v>
      </c>
      <c r="N21" s="130">
        <f t="shared" si="6"/>
        <v>0.68080492670656612</v>
      </c>
      <c r="O21" s="130">
        <f t="shared" si="7"/>
        <v>0.84666666666666668</v>
      </c>
      <c r="P21" s="130">
        <f t="shared" si="8"/>
        <v>0.38626968503937009</v>
      </c>
      <c r="Q21" s="172">
        <f t="shared" si="9"/>
        <v>0.32704166666666667</v>
      </c>
      <c r="R21" s="145">
        <f t="shared" si="10"/>
        <v>61.918715759969423</v>
      </c>
      <c r="W21" s="3"/>
    </row>
    <row r="22" spans="1:23" s="7" customFormat="1" ht="15" customHeight="1">
      <c r="A22" s="103"/>
      <c r="B22" s="142">
        <f t="shared" si="4"/>
        <v>12</v>
      </c>
      <c r="C22" s="137" t="s">
        <v>377</v>
      </c>
      <c r="D22" s="137" t="s">
        <v>390</v>
      </c>
      <c r="E22" s="137" t="s">
        <v>42</v>
      </c>
      <c r="F22" s="137" t="s">
        <v>378</v>
      </c>
      <c r="G22" s="137">
        <v>2008</v>
      </c>
      <c r="H22" s="137" t="s">
        <v>85</v>
      </c>
      <c r="I22" s="143">
        <v>120</v>
      </c>
      <c r="J22" s="106">
        <v>12522</v>
      </c>
      <c r="K22" s="138">
        <v>197.47666666666666</v>
      </c>
      <c r="L22" s="147">
        <v>162.66666666666669</v>
      </c>
      <c r="M22" s="138">
        <v>279.85666666666668</v>
      </c>
      <c r="N22" s="130">
        <f t="shared" si="6"/>
        <v>0.54832798052627196</v>
      </c>
      <c r="O22" s="130">
        <f t="shared" si="7"/>
        <v>0.74583333333333335</v>
      </c>
      <c r="P22" s="130">
        <f t="shared" si="8"/>
        <v>0.4137081005586592</v>
      </c>
      <c r="Q22" s="172">
        <f t="shared" si="9"/>
        <v>0.30855729166666668</v>
      </c>
      <c r="R22" s="145">
        <f t="shared" si="10"/>
        <v>63.410023125094952</v>
      </c>
      <c r="W22" s="3"/>
    </row>
    <row r="23" spans="1:23" s="7" customFormat="1" ht="15" customHeight="1">
      <c r="A23" s="103"/>
      <c r="B23" s="142">
        <f t="shared" si="4"/>
        <v>13</v>
      </c>
      <c r="C23" s="137" t="s">
        <v>377</v>
      </c>
      <c r="D23" s="137" t="s">
        <v>391</v>
      </c>
      <c r="E23" s="137" t="s">
        <v>42</v>
      </c>
      <c r="F23" s="137" t="s">
        <v>378</v>
      </c>
      <c r="G23" s="137">
        <v>2008</v>
      </c>
      <c r="H23" s="137" t="s">
        <v>85</v>
      </c>
      <c r="I23" s="143">
        <v>120</v>
      </c>
      <c r="J23" s="106">
        <v>15240</v>
      </c>
      <c r="K23" s="138">
        <v>230.05</v>
      </c>
      <c r="L23" s="147">
        <v>36.350000000000009</v>
      </c>
      <c r="M23" s="138">
        <v>373.59999999999997</v>
      </c>
      <c r="N23" s="130">
        <f t="shared" si="6"/>
        <v>0.86355105105105101</v>
      </c>
      <c r="O23" s="130">
        <f t="shared" si="7"/>
        <v>0.94320312499999992</v>
      </c>
      <c r="P23" s="130">
        <f t="shared" si="8"/>
        <v>0.38109831856208071</v>
      </c>
      <c r="Q23" s="172">
        <f t="shared" si="9"/>
        <v>0.35945312500000004</v>
      </c>
      <c r="R23" s="145">
        <f t="shared" si="10"/>
        <v>66.246468159095841</v>
      </c>
      <c r="W23" s="3"/>
    </row>
    <row r="24" spans="1:23" s="7" customFormat="1" ht="15" customHeight="1">
      <c r="A24" s="103"/>
      <c r="B24" s="142">
        <f t="shared" si="4"/>
        <v>14</v>
      </c>
      <c r="C24" s="137" t="s">
        <v>377</v>
      </c>
      <c r="D24" s="137" t="s">
        <v>392</v>
      </c>
      <c r="E24" s="137" t="s">
        <v>42</v>
      </c>
      <c r="F24" s="137" t="s">
        <v>378</v>
      </c>
      <c r="G24" s="137">
        <v>2008</v>
      </c>
      <c r="H24" s="137" t="s">
        <v>85</v>
      </c>
      <c r="I24" s="143">
        <v>120</v>
      </c>
      <c r="J24" s="106">
        <v>16080</v>
      </c>
      <c r="K24" s="138">
        <v>245.83666666666664</v>
      </c>
      <c r="L24" s="147">
        <v>35.083333333333336</v>
      </c>
      <c r="M24" s="138">
        <v>359.08000000000004</v>
      </c>
      <c r="N24" s="130">
        <f t="shared" si="6"/>
        <v>0.87511272485642422</v>
      </c>
      <c r="O24" s="130">
        <f t="shared" si="7"/>
        <v>0.94518229166666679</v>
      </c>
      <c r="P24" s="130">
        <f t="shared" si="8"/>
        <v>0.40639757542361199</v>
      </c>
      <c r="Q24" s="172">
        <f t="shared" si="9"/>
        <v>0.38411979166666665</v>
      </c>
      <c r="R24" s="145">
        <f t="shared" si="10"/>
        <v>65.409282585998838</v>
      </c>
      <c r="W24" s="3"/>
    </row>
    <row r="25" spans="1:23" s="7" customFormat="1" ht="15" customHeight="1">
      <c r="A25" s="103"/>
      <c r="B25" s="142">
        <f t="shared" si="4"/>
        <v>15</v>
      </c>
      <c r="C25" s="137" t="s">
        <v>377</v>
      </c>
      <c r="D25" s="137" t="s">
        <v>393</v>
      </c>
      <c r="E25" s="137" t="s">
        <v>42</v>
      </c>
      <c r="F25" s="137" t="s">
        <v>378</v>
      </c>
      <c r="G25" s="137">
        <v>2009</v>
      </c>
      <c r="H25" s="137" t="s">
        <v>85</v>
      </c>
      <c r="I25" s="143">
        <v>120</v>
      </c>
      <c r="J25" s="106">
        <v>11880</v>
      </c>
      <c r="K25" s="138">
        <v>183.47</v>
      </c>
      <c r="L25" s="147">
        <v>122.04999999999998</v>
      </c>
      <c r="M25" s="138">
        <v>334.48</v>
      </c>
      <c r="N25" s="130">
        <f t="shared" si="6"/>
        <v>0.60051715108667192</v>
      </c>
      <c r="O25" s="130">
        <f t="shared" si="7"/>
        <v>0.80929687500000003</v>
      </c>
      <c r="P25" s="130">
        <f t="shared" si="8"/>
        <v>0.35422338063519643</v>
      </c>
      <c r="Q25" s="172">
        <f t="shared" si="9"/>
        <v>0.28667187500000002</v>
      </c>
      <c r="R25" s="145">
        <f t="shared" si="10"/>
        <v>64.751730528151739</v>
      </c>
      <c r="W25" s="3"/>
    </row>
    <row r="26" spans="1:23" s="7" customFormat="1" ht="15" customHeight="1">
      <c r="A26" s="103"/>
      <c r="B26" s="142">
        <f t="shared" si="4"/>
        <v>16</v>
      </c>
      <c r="C26" s="137" t="s">
        <v>377</v>
      </c>
      <c r="D26" s="137" t="s">
        <v>394</v>
      </c>
      <c r="E26" s="137" t="s">
        <v>42</v>
      </c>
      <c r="F26" s="137" t="s">
        <v>378</v>
      </c>
      <c r="G26" s="137">
        <v>2009</v>
      </c>
      <c r="H26" s="137" t="s">
        <v>85</v>
      </c>
      <c r="I26" s="143">
        <v>120</v>
      </c>
      <c r="J26" s="106">
        <v>16200</v>
      </c>
      <c r="K26" s="138">
        <v>248.1</v>
      </c>
      <c r="L26" s="147">
        <v>29.916666666666671</v>
      </c>
      <c r="M26" s="138">
        <v>361.98333333333335</v>
      </c>
      <c r="N26" s="130">
        <f t="shared" si="6"/>
        <v>0.89239254241352439</v>
      </c>
      <c r="O26" s="130">
        <f t="shared" si="7"/>
        <v>0.95325520833333344</v>
      </c>
      <c r="P26" s="130">
        <f t="shared" si="8"/>
        <v>0.4066657560442562</v>
      </c>
      <c r="Q26" s="172">
        <f t="shared" si="9"/>
        <v>0.38765624999999998</v>
      </c>
      <c r="R26" s="145">
        <f t="shared" si="10"/>
        <v>65.296251511487299</v>
      </c>
      <c r="W26" s="3"/>
    </row>
    <row r="27" spans="1:23" s="7" customFormat="1" ht="15" customHeight="1">
      <c r="A27" s="103"/>
      <c r="B27" s="142">
        <f t="shared" si="4"/>
        <v>17</v>
      </c>
      <c r="C27" s="137" t="s">
        <v>377</v>
      </c>
      <c r="D27" s="137" t="s">
        <v>395</v>
      </c>
      <c r="E27" s="137" t="s">
        <v>42</v>
      </c>
      <c r="F27" s="137" t="s">
        <v>378</v>
      </c>
      <c r="G27" s="137">
        <v>2009</v>
      </c>
      <c r="H27" s="137" t="s">
        <v>85</v>
      </c>
      <c r="I27" s="143">
        <v>120</v>
      </c>
      <c r="J27" s="106">
        <v>12960</v>
      </c>
      <c r="K27" s="138">
        <v>202.02500000000003</v>
      </c>
      <c r="L27" s="147">
        <v>91.166666666666671</v>
      </c>
      <c r="M27" s="138">
        <v>346.80833333333334</v>
      </c>
      <c r="N27" s="130">
        <f t="shared" si="6"/>
        <v>0.6890543728505244</v>
      </c>
      <c r="O27" s="130">
        <f t="shared" si="7"/>
        <v>0.85755208333333344</v>
      </c>
      <c r="P27" s="130">
        <f t="shared" si="8"/>
        <v>0.3680989978742788</v>
      </c>
      <c r="Q27" s="172">
        <f t="shared" si="9"/>
        <v>0.31566406250000006</v>
      </c>
      <c r="R27" s="145">
        <f t="shared" si="10"/>
        <v>64.150476426184866</v>
      </c>
      <c r="W27" s="3"/>
    </row>
    <row r="28" spans="1:23" s="7" customFormat="1" ht="15" customHeight="1">
      <c r="A28" s="103"/>
      <c r="B28" s="142">
        <f t="shared" si="4"/>
        <v>18</v>
      </c>
      <c r="C28" s="137" t="s">
        <v>377</v>
      </c>
      <c r="D28" s="137" t="s">
        <v>396</v>
      </c>
      <c r="E28" s="137" t="s">
        <v>397</v>
      </c>
      <c r="F28" s="137" t="s">
        <v>378</v>
      </c>
      <c r="G28" s="137">
        <v>2009</v>
      </c>
      <c r="H28" s="137" t="s">
        <v>85</v>
      </c>
      <c r="I28" s="143">
        <v>120</v>
      </c>
      <c r="J28" s="106">
        <v>15360</v>
      </c>
      <c r="K28" s="138">
        <v>223.73333333333332</v>
      </c>
      <c r="L28" s="147">
        <v>84.033333333333331</v>
      </c>
      <c r="M28" s="138">
        <v>332.23333333333335</v>
      </c>
      <c r="N28" s="130">
        <f t="shared" si="6"/>
        <v>0.72695765190079065</v>
      </c>
      <c r="O28" s="130">
        <f t="shared" si="7"/>
        <v>0.86869791666666674</v>
      </c>
      <c r="P28" s="130">
        <f t="shared" si="8"/>
        <v>0.40242220756640079</v>
      </c>
      <c r="Q28" s="172">
        <f t="shared" si="9"/>
        <v>0.3495833333333333</v>
      </c>
      <c r="R28" s="145">
        <f t="shared" si="10"/>
        <v>68.653158522050063</v>
      </c>
      <c r="W28" s="3"/>
    </row>
    <row r="29" spans="1:23" s="7" customFormat="1" ht="15" customHeight="1">
      <c r="A29" s="103"/>
      <c r="B29" s="142">
        <f t="shared" si="4"/>
        <v>19</v>
      </c>
      <c r="C29" s="137" t="s">
        <v>377</v>
      </c>
      <c r="D29" s="137" t="s">
        <v>398</v>
      </c>
      <c r="E29" s="137" t="s">
        <v>397</v>
      </c>
      <c r="F29" s="137" t="s">
        <v>378</v>
      </c>
      <c r="G29" s="137">
        <v>2009</v>
      </c>
      <c r="H29" s="137" t="s">
        <v>85</v>
      </c>
      <c r="I29" s="143">
        <v>120</v>
      </c>
      <c r="J29" s="106">
        <v>14520</v>
      </c>
      <c r="K29" s="138">
        <v>206.09333333333333</v>
      </c>
      <c r="L29" s="147">
        <v>136.18333333333337</v>
      </c>
      <c r="M29" s="138">
        <v>297.7233333333333</v>
      </c>
      <c r="N29" s="130">
        <f t="shared" si="6"/>
        <v>0.60212498660927316</v>
      </c>
      <c r="O29" s="130">
        <f t="shared" si="7"/>
        <v>0.78721354166666657</v>
      </c>
      <c r="P29" s="130">
        <f t="shared" si="8"/>
        <v>0.40906414370306665</v>
      </c>
      <c r="Q29" s="172">
        <f t="shared" si="9"/>
        <v>0.32202083333333331</v>
      </c>
      <c r="R29" s="145">
        <f t="shared" si="10"/>
        <v>70.453516206249589</v>
      </c>
      <c r="W29" s="3"/>
    </row>
    <row r="30" spans="1:23" s="7" customFormat="1" ht="15" customHeight="1">
      <c r="A30" s="103"/>
      <c r="B30" s="142">
        <f t="shared" si="4"/>
        <v>20</v>
      </c>
      <c r="C30" s="137" t="s">
        <v>377</v>
      </c>
      <c r="D30" s="137" t="s">
        <v>399</v>
      </c>
      <c r="E30" s="137" t="s">
        <v>397</v>
      </c>
      <c r="F30" s="137" t="s">
        <v>378</v>
      </c>
      <c r="G30" s="137">
        <v>2010</v>
      </c>
      <c r="H30" s="137" t="s">
        <v>85</v>
      </c>
      <c r="I30" s="143">
        <v>120</v>
      </c>
      <c r="J30" s="106">
        <v>9601</v>
      </c>
      <c r="K30" s="138">
        <v>175.64</v>
      </c>
      <c r="L30" s="147">
        <v>200.38333333333333</v>
      </c>
      <c r="M30" s="138">
        <v>263.97666666666663</v>
      </c>
      <c r="N30" s="130">
        <f t="shared" si="6"/>
        <v>0.46709867295469254</v>
      </c>
      <c r="O30" s="130">
        <f t="shared" si="7"/>
        <v>0.68690104166666655</v>
      </c>
      <c r="P30" s="130">
        <f t="shared" si="8"/>
        <v>0.39952989346779394</v>
      </c>
      <c r="Q30" s="172">
        <f t="shared" si="9"/>
        <v>0.2744375</v>
      </c>
      <c r="R30" s="145">
        <f t="shared" si="10"/>
        <v>54.662946936916427</v>
      </c>
      <c r="W30" s="3"/>
    </row>
    <row r="31" spans="1:23" s="7" customFormat="1" ht="15" customHeight="1">
      <c r="A31" s="103"/>
      <c r="B31" s="142">
        <f t="shared" si="4"/>
        <v>21</v>
      </c>
      <c r="C31" s="137" t="s">
        <v>377</v>
      </c>
      <c r="D31" s="137" t="s">
        <v>400</v>
      </c>
      <c r="E31" s="137" t="s">
        <v>397</v>
      </c>
      <c r="F31" s="137" t="s">
        <v>378</v>
      </c>
      <c r="G31" s="137">
        <v>2010</v>
      </c>
      <c r="H31" s="137" t="s">
        <v>85</v>
      </c>
      <c r="I31" s="143">
        <v>120</v>
      </c>
      <c r="J31" s="106">
        <v>19440</v>
      </c>
      <c r="K31" s="138">
        <v>292.88333333333333</v>
      </c>
      <c r="L31" s="147">
        <v>24.349999999999991</v>
      </c>
      <c r="M31" s="138">
        <v>322.76666666666671</v>
      </c>
      <c r="N31" s="130">
        <f t="shared" si="6"/>
        <v>0.92324261847220768</v>
      </c>
      <c r="O31" s="130">
        <f t="shared" si="7"/>
        <v>0.96195312500000019</v>
      </c>
      <c r="P31" s="130">
        <f t="shared" si="8"/>
        <v>0.47573025799290714</v>
      </c>
      <c r="Q31" s="172">
        <f t="shared" si="9"/>
        <v>0.45763020833333334</v>
      </c>
      <c r="R31" s="145">
        <f t="shared" si="10"/>
        <v>66.374551869345026</v>
      </c>
      <c r="W31" s="3"/>
    </row>
    <row r="32" spans="1:23" s="7" customFormat="1" ht="15" customHeight="1">
      <c r="A32" s="103"/>
      <c r="B32" s="142">
        <f t="shared" si="4"/>
        <v>22</v>
      </c>
      <c r="C32" s="137" t="s">
        <v>377</v>
      </c>
      <c r="D32" s="137" t="s">
        <v>401</v>
      </c>
      <c r="E32" s="137" t="s">
        <v>397</v>
      </c>
      <c r="F32" s="137" t="s">
        <v>378</v>
      </c>
      <c r="G32" s="137">
        <v>2010</v>
      </c>
      <c r="H32" s="137" t="s">
        <v>85</v>
      </c>
      <c r="I32" s="143">
        <v>120</v>
      </c>
      <c r="J32" s="106">
        <v>16560</v>
      </c>
      <c r="K32" s="138">
        <v>230.04</v>
      </c>
      <c r="L32" s="147">
        <v>94.299999999999983</v>
      </c>
      <c r="M32" s="138">
        <v>315.66000000000003</v>
      </c>
      <c r="N32" s="130">
        <f t="shared" si="6"/>
        <v>0.70925571930690023</v>
      </c>
      <c r="O32" s="130">
        <f t="shared" si="7"/>
        <v>0.85265625000000012</v>
      </c>
      <c r="P32" s="130">
        <f t="shared" si="8"/>
        <v>0.4215503023639362</v>
      </c>
      <c r="Q32" s="172">
        <f t="shared" si="9"/>
        <v>0.35943749999999997</v>
      </c>
      <c r="R32" s="145">
        <f t="shared" si="10"/>
        <v>71.987480438184662</v>
      </c>
      <c r="W32" s="3"/>
    </row>
    <row r="33" spans="1:23" s="7" customFormat="1" ht="15" customHeight="1">
      <c r="A33" s="103"/>
      <c r="B33" s="142">
        <f t="shared" si="4"/>
        <v>23</v>
      </c>
      <c r="C33" s="137" t="s">
        <v>377</v>
      </c>
      <c r="D33" s="137" t="s">
        <v>402</v>
      </c>
      <c r="E33" s="137" t="s">
        <v>397</v>
      </c>
      <c r="F33" s="137" t="s">
        <v>378</v>
      </c>
      <c r="G33" s="137">
        <v>2010</v>
      </c>
      <c r="H33" s="137" t="s">
        <v>85</v>
      </c>
      <c r="I33" s="143">
        <v>120</v>
      </c>
      <c r="J33" s="106">
        <v>2640</v>
      </c>
      <c r="K33" s="138">
        <v>60.236666666666672</v>
      </c>
      <c r="L33" s="147">
        <v>346.80000000000007</v>
      </c>
      <c r="M33" s="138">
        <v>232.96333333333337</v>
      </c>
      <c r="N33" s="130">
        <f t="shared" si="6"/>
        <v>0.14798830572184321</v>
      </c>
      <c r="O33" s="130">
        <f t="shared" si="7"/>
        <v>0.458125</v>
      </c>
      <c r="P33" s="130">
        <f t="shared" si="8"/>
        <v>0.20544565711687129</v>
      </c>
      <c r="Q33" s="172">
        <f t="shared" si="9"/>
        <v>9.4119791666666661E-2</v>
      </c>
      <c r="R33" s="145">
        <f t="shared" si="10"/>
        <v>43.827126335011897</v>
      </c>
      <c r="W33" s="3"/>
    </row>
    <row r="34" spans="1:23" s="7" customFormat="1" ht="15" customHeight="1">
      <c r="A34" s="103"/>
      <c r="B34" s="142">
        <f t="shared" si="4"/>
        <v>24</v>
      </c>
      <c r="C34" s="137" t="s">
        <v>377</v>
      </c>
      <c r="D34" s="137" t="s">
        <v>403</v>
      </c>
      <c r="E34" s="137" t="s">
        <v>397</v>
      </c>
      <c r="F34" s="137" t="s">
        <v>378</v>
      </c>
      <c r="G34" s="137">
        <v>2010</v>
      </c>
      <c r="H34" s="137" t="s">
        <v>85</v>
      </c>
      <c r="I34" s="143">
        <v>120</v>
      </c>
      <c r="J34" s="106">
        <v>13440</v>
      </c>
      <c r="K34" s="138">
        <v>214.99999999999994</v>
      </c>
      <c r="L34" s="147">
        <v>151.35</v>
      </c>
      <c r="M34" s="138">
        <v>273.64999999999998</v>
      </c>
      <c r="N34" s="130">
        <f t="shared" si="6"/>
        <v>0.58687047905008871</v>
      </c>
      <c r="O34" s="130">
        <f t="shared" si="7"/>
        <v>0.76351562500000003</v>
      </c>
      <c r="P34" s="130">
        <f t="shared" si="8"/>
        <v>0.43998772127289465</v>
      </c>
      <c r="Q34" s="172">
        <f t="shared" si="9"/>
        <v>0.33593749999999994</v>
      </c>
      <c r="R34" s="145">
        <f t="shared" si="10"/>
        <v>62.511627906976763</v>
      </c>
      <c r="W34" s="3"/>
    </row>
    <row r="35" spans="1:23" s="7" customFormat="1" ht="15" customHeight="1">
      <c r="A35" s="103"/>
      <c r="B35" s="142">
        <f t="shared" si="4"/>
        <v>25</v>
      </c>
      <c r="C35" s="137" t="s">
        <v>377</v>
      </c>
      <c r="D35" s="137" t="s">
        <v>404</v>
      </c>
      <c r="E35" s="137" t="s">
        <v>397</v>
      </c>
      <c r="F35" s="137" t="s">
        <v>378</v>
      </c>
      <c r="G35" s="137">
        <v>2010</v>
      </c>
      <c r="H35" s="137" t="s">
        <v>85</v>
      </c>
      <c r="I35" s="143">
        <v>120</v>
      </c>
      <c r="J35" s="106">
        <v>15120</v>
      </c>
      <c r="K35" s="138">
        <v>221.34999999999997</v>
      </c>
      <c r="L35" s="147">
        <v>102.18333333333332</v>
      </c>
      <c r="M35" s="138">
        <v>316.4666666666667</v>
      </c>
      <c r="N35" s="130">
        <f t="shared" si="6"/>
        <v>0.68416443437049246</v>
      </c>
      <c r="O35" s="130">
        <f t="shared" si="7"/>
        <v>0.84033854166666655</v>
      </c>
      <c r="P35" s="130">
        <f t="shared" si="8"/>
        <v>0.41157147726920573</v>
      </c>
      <c r="Q35" s="172">
        <f t="shared" si="9"/>
        <v>0.34585937499999997</v>
      </c>
      <c r="R35" s="145">
        <f t="shared" si="10"/>
        <v>68.308109329116789</v>
      </c>
      <c r="W35" s="3"/>
    </row>
    <row r="36" spans="1:23" s="7" customFormat="1" ht="15" customHeight="1">
      <c r="A36" s="103"/>
      <c r="B36" s="142">
        <f t="shared" si="4"/>
        <v>26</v>
      </c>
      <c r="C36" s="137" t="s">
        <v>377</v>
      </c>
      <c r="D36" s="137" t="s">
        <v>405</v>
      </c>
      <c r="E36" s="137" t="s">
        <v>397</v>
      </c>
      <c r="F36" s="137" t="s">
        <v>378</v>
      </c>
      <c r="G36" s="137">
        <v>2010</v>
      </c>
      <c r="H36" s="137" t="s">
        <v>85</v>
      </c>
      <c r="I36" s="143">
        <v>120</v>
      </c>
      <c r="J36" s="106">
        <v>17280</v>
      </c>
      <c r="K36" s="138">
        <v>267.36666666666662</v>
      </c>
      <c r="L36" s="147">
        <v>21.700000000000003</v>
      </c>
      <c r="M36" s="138">
        <v>350.93333333333334</v>
      </c>
      <c r="N36" s="130">
        <f t="shared" si="6"/>
        <v>0.92493081180811809</v>
      </c>
      <c r="O36" s="130">
        <f t="shared" si="7"/>
        <v>0.96609374999999997</v>
      </c>
      <c r="P36" s="130">
        <f t="shared" si="8"/>
        <v>0.43242223300447458</v>
      </c>
      <c r="Q36" s="172">
        <f t="shared" si="9"/>
        <v>0.41776041666666658</v>
      </c>
      <c r="R36" s="145">
        <f t="shared" si="10"/>
        <v>64.630345343473394</v>
      </c>
      <c r="W36" s="3"/>
    </row>
    <row r="37" spans="1:23" s="7" customFormat="1" ht="15" customHeight="1">
      <c r="A37" s="103"/>
      <c r="B37" s="142">
        <f t="shared" si="4"/>
        <v>27</v>
      </c>
      <c r="C37" s="137" t="s">
        <v>377</v>
      </c>
      <c r="D37" s="137" t="s">
        <v>406</v>
      </c>
      <c r="E37" s="137" t="s">
        <v>397</v>
      </c>
      <c r="F37" s="137" t="s">
        <v>378</v>
      </c>
      <c r="G37" s="137">
        <v>2011</v>
      </c>
      <c r="H37" s="137" t="s">
        <v>85</v>
      </c>
      <c r="I37" s="143">
        <v>120</v>
      </c>
      <c r="J37" s="106">
        <v>15480</v>
      </c>
      <c r="K37" s="138">
        <v>239.38333333333333</v>
      </c>
      <c r="L37" s="147">
        <v>77.299999999999983</v>
      </c>
      <c r="M37" s="138">
        <v>323.31666666666661</v>
      </c>
      <c r="N37" s="130">
        <f t="shared" si="6"/>
        <v>0.75590758381137846</v>
      </c>
      <c r="O37" s="130">
        <f t="shared" si="7"/>
        <v>0.87921875000000005</v>
      </c>
      <c r="P37" s="130">
        <f t="shared" si="8"/>
        <v>0.42541911024228424</v>
      </c>
      <c r="Q37" s="172">
        <f t="shared" si="9"/>
        <v>0.37403645833333338</v>
      </c>
      <c r="R37" s="145">
        <f t="shared" si="10"/>
        <v>64.66615609552322</v>
      </c>
      <c r="W37" s="3"/>
    </row>
    <row r="38" spans="1:23" s="7" customFormat="1" ht="15" customHeight="1">
      <c r="A38" s="103"/>
      <c r="B38" s="142">
        <f t="shared" si="4"/>
        <v>28</v>
      </c>
      <c r="C38" s="137" t="s">
        <v>377</v>
      </c>
      <c r="D38" s="137" t="s">
        <v>407</v>
      </c>
      <c r="E38" s="137" t="s">
        <v>397</v>
      </c>
      <c r="F38" s="137" t="s">
        <v>378</v>
      </c>
      <c r="G38" s="137">
        <v>2011</v>
      </c>
      <c r="H38" s="137" t="s">
        <v>85</v>
      </c>
      <c r="I38" s="143">
        <v>120</v>
      </c>
      <c r="J38" s="106">
        <v>17280</v>
      </c>
      <c r="K38" s="138">
        <v>237.28666666666666</v>
      </c>
      <c r="L38" s="147">
        <v>32.966666666666669</v>
      </c>
      <c r="M38" s="138">
        <v>369.74666666666667</v>
      </c>
      <c r="N38" s="130">
        <f t="shared" si="6"/>
        <v>0.87801568898317628</v>
      </c>
      <c r="O38" s="130">
        <f t="shared" si="7"/>
        <v>0.94848958333333333</v>
      </c>
      <c r="P38" s="130">
        <f t="shared" si="8"/>
        <v>0.39089561254187033</v>
      </c>
      <c r="Q38" s="172">
        <f t="shared" si="9"/>
        <v>0.37076041666666665</v>
      </c>
      <c r="R38" s="145">
        <f t="shared" si="10"/>
        <v>72.823307953811138</v>
      </c>
      <c r="W38" s="3"/>
    </row>
    <row r="39" spans="1:23" s="7" customFormat="1" ht="15" customHeight="1">
      <c r="A39" s="103"/>
      <c r="B39" s="142">
        <f t="shared" si="4"/>
        <v>29</v>
      </c>
      <c r="C39" s="137" t="s">
        <v>377</v>
      </c>
      <c r="D39" s="137" t="s">
        <v>408</v>
      </c>
      <c r="E39" s="137" t="s">
        <v>397</v>
      </c>
      <c r="F39" s="137" t="s">
        <v>378</v>
      </c>
      <c r="G39" s="137">
        <v>2011</v>
      </c>
      <c r="H39" s="137" t="s">
        <v>85</v>
      </c>
      <c r="I39" s="143">
        <v>120</v>
      </c>
      <c r="J39" s="106">
        <v>0</v>
      </c>
      <c r="K39" s="138">
        <v>0</v>
      </c>
      <c r="L39" s="147">
        <v>0</v>
      </c>
      <c r="M39" s="138">
        <v>0</v>
      </c>
      <c r="N39" s="130" t="str">
        <f t="shared" si="6"/>
        <v/>
      </c>
      <c r="O39" s="130" t="str">
        <f t="shared" si="7"/>
        <v/>
      </c>
      <c r="P39" s="130" t="str">
        <f t="shared" si="8"/>
        <v/>
      </c>
      <c r="Q39" s="172" t="e">
        <f t="shared" si="9"/>
        <v>#DIV/0!</v>
      </c>
      <c r="R39" s="145" t="str">
        <f t="shared" si="10"/>
        <v/>
      </c>
      <c r="W39" s="3"/>
    </row>
    <row r="40" spans="1:23" s="7" customFormat="1" ht="15" customHeight="1">
      <c r="A40" s="103"/>
      <c r="B40" s="142">
        <f t="shared" si="4"/>
        <v>30</v>
      </c>
      <c r="C40" s="137" t="s">
        <v>377</v>
      </c>
      <c r="D40" s="137" t="s">
        <v>409</v>
      </c>
      <c r="E40" s="137" t="s">
        <v>397</v>
      </c>
      <c r="F40" s="137" t="s">
        <v>410</v>
      </c>
      <c r="G40" s="137">
        <v>2012</v>
      </c>
      <c r="H40" s="137" t="s">
        <v>85</v>
      </c>
      <c r="I40" s="143">
        <v>120</v>
      </c>
      <c r="J40" s="106">
        <v>18240</v>
      </c>
      <c r="K40" s="138">
        <v>271.3966666666667</v>
      </c>
      <c r="L40" s="147">
        <v>22.849999999999998</v>
      </c>
      <c r="M40" s="138">
        <v>345.75333333333333</v>
      </c>
      <c r="N40" s="130">
        <f t="shared" si="6"/>
        <v>0.92234406507012257</v>
      </c>
      <c r="O40" s="130">
        <f t="shared" si="7"/>
        <v>0.96429687500000016</v>
      </c>
      <c r="P40" s="130">
        <f t="shared" si="8"/>
        <v>0.43975802749196574</v>
      </c>
      <c r="Q40" s="172">
        <f t="shared" si="9"/>
        <v>0.42405729166666672</v>
      </c>
      <c r="R40" s="145">
        <f t="shared" si="10"/>
        <v>67.207899875950318</v>
      </c>
      <c r="W40" s="3"/>
    </row>
    <row r="41" spans="1:23" s="7" customFormat="1" ht="15" customHeight="1">
      <c r="A41" s="103"/>
      <c r="B41" s="142">
        <f t="shared" si="4"/>
        <v>31</v>
      </c>
      <c r="C41" s="137" t="s">
        <v>377</v>
      </c>
      <c r="D41" s="137" t="s">
        <v>411</v>
      </c>
      <c r="E41" s="137" t="s">
        <v>397</v>
      </c>
      <c r="F41" s="137" t="s">
        <v>410</v>
      </c>
      <c r="G41" s="137">
        <v>2012</v>
      </c>
      <c r="H41" s="137" t="s">
        <v>85</v>
      </c>
      <c r="I41" s="143">
        <v>120</v>
      </c>
      <c r="J41" s="106">
        <v>16440</v>
      </c>
      <c r="K41" s="138">
        <v>257.61333333333334</v>
      </c>
      <c r="L41" s="147">
        <v>75.466666666666669</v>
      </c>
      <c r="M41" s="138">
        <v>305.12</v>
      </c>
      <c r="N41" s="130">
        <f t="shared" si="6"/>
        <v>0.77342780513190013</v>
      </c>
      <c r="O41" s="130">
        <f t="shared" si="7"/>
        <v>0.8817507573383474</v>
      </c>
      <c r="P41" s="130">
        <f t="shared" si="8"/>
        <v>0.45778936145006516</v>
      </c>
      <c r="Q41" s="172">
        <f t="shared" si="9"/>
        <v>0.40365611616003344</v>
      </c>
      <c r="R41" s="145">
        <f t="shared" si="10"/>
        <v>63.816572641167639</v>
      </c>
      <c r="W41" s="3"/>
    </row>
    <row r="42" spans="1:23" s="7" customFormat="1" ht="15" customHeight="1">
      <c r="A42" s="103"/>
      <c r="B42" s="142">
        <f t="shared" si="4"/>
        <v>32</v>
      </c>
      <c r="C42" s="137" t="s">
        <v>377</v>
      </c>
      <c r="D42" s="137" t="s">
        <v>412</v>
      </c>
      <c r="E42" s="137" t="s">
        <v>397</v>
      </c>
      <c r="F42" s="137" t="s">
        <v>410</v>
      </c>
      <c r="G42" s="137">
        <v>2012</v>
      </c>
      <c r="H42" s="137" t="s">
        <v>85</v>
      </c>
      <c r="I42" s="143">
        <v>120</v>
      </c>
      <c r="J42" s="106">
        <v>11880</v>
      </c>
      <c r="K42" s="138">
        <v>165.5</v>
      </c>
      <c r="L42" s="147">
        <v>244.85</v>
      </c>
      <c r="M42" s="138">
        <v>229.64999999999998</v>
      </c>
      <c r="N42" s="130">
        <f t="shared" si="6"/>
        <v>0.40331424393810161</v>
      </c>
      <c r="O42" s="130">
        <f t="shared" si="7"/>
        <v>0.61742187500000001</v>
      </c>
      <c r="P42" s="130">
        <f t="shared" si="8"/>
        <v>0.41882829305327096</v>
      </c>
      <c r="Q42" s="172">
        <f t="shared" si="9"/>
        <v>0.25859375000000001</v>
      </c>
      <c r="R42" s="145">
        <f t="shared" si="10"/>
        <v>71.782477341389722</v>
      </c>
      <c r="W42" s="3"/>
    </row>
    <row r="43" spans="1:23" s="7" customFormat="1" ht="15" customHeight="1">
      <c r="A43" s="103"/>
      <c r="B43" s="142">
        <f t="shared" si="4"/>
        <v>33</v>
      </c>
      <c r="C43" s="137" t="s">
        <v>377</v>
      </c>
      <c r="D43" s="137" t="s">
        <v>413</v>
      </c>
      <c r="E43" s="137" t="s">
        <v>397</v>
      </c>
      <c r="F43" s="137" t="s">
        <v>410</v>
      </c>
      <c r="G43" s="137">
        <v>2013</v>
      </c>
      <c r="H43" s="137" t="s">
        <v>85</v>
      </c>
      <c r="I43" s="143">
        <v>120</v>
      </c>
      <c r="J43" s="106">
        <v>13800</v>
      </c>
      <c r="K43" s="138">
        <v>219.27333333333331</v>
      </c>
      <c r="L43" s="147">
        <v>105.55000000000001</v>
      </c>
      <c r="M43" s="138">
        <v>315.17666666666662</v>
      </c>
      <c r="N43" s="130">
        <f t="shared" si="6"/>
        <v>0.67505413198969688</v>
      </c>
      <c r="O43" s="130">
        <f t="shared" si="7"/>
        <v>0.83507812499999989</v>
      </c>
      <c r="P43" s="130">
        <f t="shared" si="8"/>
        <v>0.41027847943368573</v>
      </c>
      <c r="Q43" s="172">
        <f t="shared" si="9"/>
        <v>0.34261458333333328</v>
      </c>
      <c r="R43" s="145">
        <f t="shared" si="10"/>
        <v>62.935149432975592</v>
      </c>
      <c r="W43" s="3"/>
    </row>
    <row r="44" spans="1:23" s="7" customFormat="1" ht="15" customHeight="1">
      <c r="A44" s="103"/>
      <c r="B44" s="142">
        <f t="shared" si="4"/>
        <v>34</v>
      </c>
      <c r="C44" s="137" t="s">
        <v>377</v>
      </c>
      <c r="D44" s="137" t="s">
        <v>414</v>
      </c>
      <c r="E44" s="137" t="s">
        <v>397</v>
      </c>
      <c r="F44" s="137" t="s">
        <v>410</v>
      </c>
      <c r="G44" s="137">
        <v>2013</v>
      </c>
      <c r="H44" s="137" t="s">
        <v>85</v>
      </c>
      <c r="I44" s="143">
        <v>120</v>
      </c>
      <c r="J44" s="106">
        <v>13800</v>
      </c>
      <c r="K44" s="138">
        <v>218.17</v>
      </c>
      <c r="L44" s="147">
        <v>170.75000000000003</v>
      </c>
      <c r="M44" s="138">
        <v>251.07999999999998</v>
      </c>
      <c r="N44" s="130">
        <f t="shared" si="6"/>
        <v>0.56096369433302473</v>
      </c>
      <c r="O44" s="130">
        <f t="shared" si="7"/>
        <v>0.73320312499999996</v>
      </c>
      <c r="P44" s="130">
        <f t="shared" si="8"/>
        <v>0.46493340436867336</v>
      </c>
      <c r="Q44" s="172">
        <f t="shared" ref="Q44:Q66" si="11">K44/SUM(K44:M44)</f>
        <v>0.340890625</v>
      </c>
      <c r="R44" s="145">
        <f t="shared" si="10"/>
        <v>63.253426227253982</v>
      </c>
      <c r="W44" s="3"/>
    </row>
    <row r="45" spans="1:23" s="7" customFormat="1" ht="15" customHeight="1">
      <c r="A45" s="103"/>
      <c r="B45" s="142">
        <f t="shared" si="4"/>
        <v>35</v>
      </c>
      <c r="C45" s="137" t="s">
        <v>377</v>
      </c>
      <c r="D45" s="137" t="s">
        <v>415</v>
      </c>
      <c r="E45" s="137" t="s">
        <v>397</v>
      </c>
      <c r="F45" s="137" t="s">
        <v>410</v>
      </c>
      <c r="G45" s="137">
        <v>2013</v>
      </c>
      <c r="H45" s="137" t="s">
        <v>85</v>
      </c>
      <c r="I45" s="143">
        <v>120</v>
      </c>
      <c r="J45" s="106">
        <v>18360</v>
      </c>
      <c r="K45" s="138">
        <v>269.09999999999997</v>
      </c>
      <c r="L45" s="147">
        <v>47.416666666666657</v>
      </c>
      <c r="M45" s="138">
        <v>323.48333333333329</v>
      </c>
      <c r="N45" s="130">
        <f t="shared" si="6"/>
        <v>0.85019219630351217</v>
      </c>
      <c r="O45" s="130">
        <f t="shared" si="7"/>
        <v>0.92591145833333321</v>
      </c>
      <c r="P45" s="130">
        <f t="shared" si="8"/>
        <v>0.45411334552102378</v>
      </c>
      <c r="Q45" s="172">
        <f t="shared" si="11"/>
        <v>0.42046874999999995</v>
      </c>
      <c r="R45" s="145">
        <f t="shared" si="10"/>
        <v>68.227424749163887</v>
      </c>
      <c r="W45" s="3"/>
    </row>
    <row r="46" spans="1:23" s="7" customFormat="1" ht="15" customHeight="1">
      <c r="A46" s="103"/>
      <c r="B46" s="142">
        <f t="shared" si="4"/>
        <v>36</v>
      </c>
      <c r="C46" s="137" t="s">
        <v>377</v>
      </c>
      <c r="D46" s="137" t="s">
        <v>416</v>
      </c>
      <c r="E46" s="137" t="s">
        <v>397</v>
      </c>
      <c r="F46" s="137" t="s">
        <v>410</v>
      </c>
      <c r="G46" s="137">
        <v>2013</v>
      </c>
      <c r="H46" s="137" t="s">
        <v>85</v>
      </c>
      <c r="I46" s="143">
        <v>120</v>
      </c>
      <c r="J46" s="106">
        <v>14280</v>
      </c>
      <c r="K46" s="138">
        <v>197.7166666666667</v>
      </c>
      <c r="L46" s="147">
        <v>126.13333333333333</v>
      </c>
      <c r="M46" s="138">
        <v>314.11666666666667</v>
      </c>
      <c r="N46" s="130">
        <f t="shared" si="6"/>
        <v>0.61051927332612843</v>
      </c>
      <c r="O46" s="130">
        <f t="shared" si="7"/>
        <v>0.8022885208213596</v>
      </c>
      <c r="P46" s="130">
        <f t="shared" si="8"/>
        <v>0.38629111038749597</v>
      </c>
      <c r="Q46" s="172">
        <f t="shared" si="11"/>
        <v>0.30991692355922468</v>
      </c>
      <c r="R46" s="145">
        <f t="shared" si="10"/>
        <v>72.224563769704105</v>
      </c>
      <c r="W46" s="3"/>
    </row>
    <row r="47" spans="1:23" s="7" customFormat="1" ht="15" customHeight="1">
      <c r="A47" s="103"/>
      <c r="B47" s="142">
        <f t="shared" si="4"/>
        <v>37</v>
      </c>
      <c r="C47" s="137" t="s">
        <v>377</v>
      </c>
      <c r="D47" s="137" t="s">
        <v>417</v>
      </c>
      <c r="E47" s="137" t="s">
        <v>397</v>
      </c>
      <c r="F47" s="137" t="s">
        <v>410</v>
      </c>
      <c r="G47" s="137">
        <v>2013</v>
      </c>
      <c r="H47" s="137" t="s">
        <v>85</v>
      </c>
      <c r="I47" s="143">
        <v>120</v>
      </c>
      <c r="J47" s="106">
        <v>12840</v>
      </c>
      <c r="K47" s="138">
        <v>218.7</v>
      </c>
      <c r="L47" s="147">
        <v>144.93333333333334</v>
      </c>
      <c r="M47" s="138">
        <v>276.36666666666667</v>
      </c>
      <c r="N47" s="130">
        <f t="shared" si="6"/>
        <v>0.60143001191676593</v>
      </c>
      <c r="O47" s="130">
        <f t="shared" si="7"/>
        <v>0.77354166666666668</v>
      </c>
      <c r="P47" s="130">
        <f t="shared" si="8"/>
        <v>0.44175868569889576</v>
      </c>
      <c r="Q47" s="172">
        <f t="shared" si="11"/>
        <v>0.34171874999999996</v>
      </c>
      <c r="R47" s="145">
        <f t="shared" si="10"/>
        <v>58.710562414266121</v>
      </c>
      <c r="W47" s="3"/>
    </row>
    <row r="48" spans="1:23" s="7" customFormat="1" ht="15" customHeight="1">
      <c r="A48" s="103"/>
      <c r="B48" s="142">
        <f t="shared" si="4"/>
        <v>38</v>
      </c>
      <c r="C48" s="137" t="s">
        <v>377</v>
      </c>
      <c r="D48" s="137" t="s">
        <v>418</v>
      </c>
      <c r="E48" s="137" t="s">
        <v>397</v>
      </c>
      <c r="F48" s="137" t="s">
        <v>410</v>
      </c>
      <c r="G48" s="137">
        <v>2013</v>
      </c>
      <c r="H48" s="137" t="s">
        <v>85</v>
      </c>
      <c r="I48" s="143">
        <v>120</v>
      </c>
      <c r="J48" s="106">
        <v>11400</v>
      </c>
      <c r="K48" s="138">
        <v>172.31666666666669</v>
      </c>
      <c r="L48" s="147">
        <v>170.48333333333335</v>
      </c>
      <c r="M48" s="138">
        <v>297.2</v>
      </c>
      <c r="N48" s="130">
        <f t="shared" si="6"/>
        <v>0.50267405678724231</v>
      </c>
      <c r="O48" s="130">
        <f t="shared" si="7"/>
        <v>0.73361979166666669</v>
      </c>
      <c r="P48" s="130">
        <f t="shared" si="8"/>
        <v>0.36700862589187466</v>
      </c>
      <c r="Q48" s="172">
        <f t="shared" si="11"/>
        <v>0.26924479166666671</v>
      </c>
      <c r="R48" s="145">
        <f t="shared" si="10"/>
        <v>66.157268594641636</v>
      </c>
      <c r="W48" s="3"/>
    </row>
    <row r="49" spans="1:23" s="7" customFormat="1" ht="15" customHeight="1">
      <c r="A49" s="103"/>
      <c r="B49" s="142">
        <f t="shared" si="4"/>
        <v>39</v>
      </c>
      <c r="C49" s="137" t="s">
        <v>377</v>
      </c>
      <c r="D49" s="137" t="s">
        <v>419</v>
      </c>
      <c r="E49" s="137" t="s">
        <v>397</v>
      </c>
      <c r="F49" s="137" t="s">
        <v>410</v>
      </c>
      <c r="G49" s="137">
        <v>2013</v>
      </c>
      <c r="H49" s="137" t="s">
        <v>85</v>
      </c>
      <c r="I49" s="143">
        <v>120</v>
      </c>
      <c r="J49" s="106">
        <v>13320</v>
      </c>
      <c r="K49" s="138">
        <v>216.03666666666666</v>
      </c>
      <c r="L49" s="147">
        <v>128.31666666666666</v>
      </c>
      <c r="M49" s="138">
        <v>295.64666666666665</v>
      </c>
      <c r="N49" s="130">
        <f t="shared" si="6"/>
        <v>0.62736917507211576</v>
      </c>
      <c r="O49" s="130">
        <f t="shared" si="7"/>
        <v>0.79950520833333327</v>
      </c>
      <c r="P49" s="130">
        <f t="shared" si="8"/>
        <v>0.42220774567603664</v>
      </c>
      <c r="Q49" s="172">
        <f t="shared" si="11"/>
        <v>0.33755729166666665</v>
      </c>
      <c r="R49" s="145">
        <f t="shared" si="10"/>
        <v>61.656200336362659</v>
      </c>
      <c r="W49" s="3"/>
    </row>
    <row r="50" spans="1:23" s="7" customFormat="1" ht="15" customHeight="1">
      <c r="A50" s="103"/>
      <c r="B50" s="142">
        <f t="shared" si="4"/>
        <v>40</v>
      </c>
      <c r="C50" s="137" t="s">
        <v>377</v>
      </c>
      <c r="D50" s="137" t="s">
        <v>420</v>
      </c>
      <c r="E50" s="137" t="s">
        <v>397</v>
      </c>
      <c r="F50" s="137" t="s">
        <v>410</v>
      </c>
      <c r="G50" s="137">
        <v>2014</v>
      </c>
      <c r="H50" s="137" t="s">
        <v>85</v>
      </c>
      <c r="I50" s="143">
        <v>120</v>
      </c>
      <c r="J50" s="106">
        <v>18960</v>
      </c>
      <c r="K50" s="138">
        <v>278.60333333333335</v>
      </c>
      <c r="L50" s="147">
        <v>30.466666666666654</v>
      </c>
      <c r="M50" s="138">
        <v>330.92999999999995</v>
      </c>
      <c r="N50" s="130">
        <f t="shared" si="6"/>
        <v>0.9014247042201875</v>
      </c>
      <c r="O50" s="130">
        <f t="shared" si="7"/>
        <v>0.95239583333333333</v>
      </c>
      <c r="P50" s="130">
        <f t="shared" si="8"/>
        <v>0.45707645193043867</v>
      </c>
      <c r="Q50" s="172">
        <f t="shared" si="11"/>
        <v>0.43531770833333339</v>
      </c>
      <c r="R50" s="145">
        <f t="shared" si="10"/>
        <v>68.053744272023536</v>
      </c>
      <c r="W50" s="3"/>
    </row>
    <row r="51" spans="1:23" s="7" customFormat="1" ht="15" customHeight="1">
      <c r="A51" s="103"/>
      <c r="B51" s="142">
        <f t="shared" si="4"/>
        <v>41</v>
      </c>
      <c r="C51" s="137" t="s">
        <v>377</v>
      </c>
      <c r="D51" s="137" t="s">
        <v>421</v>
      </c>
      <c r="E51" s="137" t="s">
        <v>397</v>
      </c>
      <c r="F51" s="137" t="s">
        <v>410</v>
      </c>
      <c r="G51" s="137">
        <v>2014</v>
      </c>
      <c r="H51" s="137" t="s">
        <v>85</v>
      </c>
      <c r="I51" s="143">
        <v>120</v>
      </c>
      <c r="J51" s="106">
        <v>16560</v>
      </c>
      <c r="K51" s="138">
        <v>229.98333333333335</v>
      </c>
      <c r="L51" s="147">
        <v>123.63333333333333</v>
      </c>
      <c r="M51" s="138">
        <v>284.33333333333331</v>
      </c>
      <c r="N51" s="130">
        <f t="shared" si="6"/>
        <v>0.65037469953339311</v>
      </c>
      <c r="O51" s="130">
        <f t="shared" si="7"/>
        <v>0.80620215795386252</v>
      </c>
      <c r="P51" s="130">
        <f t="shared" si="8"/>
        <v>0.44716290223273608</v>
      </c>
      <c r="Q51" s="172">
        <f t="shared" si="11"/>
        <v>0.36050369673694388</v>
      </c>
      <c r="R51" s="145">
        <f t="shared" si="10"/>
        <v>72.005217769403572</v>
      </c>
      <c r="W51" s="3"/>
    </row>
    <row r="52" spans="1:23" s="7" customFormat="1" ht="15" customHeight="1">
      <c r="A52" s="103"/>
      <c r="B52" s="142">
        <f t="shared" si="4"/>
        <v>42</v>
      </c>
      <c r="C52" s="137" t="s">
        <v>377</v>
      </c>
      <c r="D52" s="137" t="s">
        <v>422</v>
      </c>
      <c r="E52" s="137" t="s">
        <v>397</v>
      </c>
      <c r="F52" s="137" t="s">
        <v>410</v>
      </c>
      <c r="G52" s="137">
        <v>2014</v>
      </c>
      <c r="H52" s="137" t="s">
        <v>85</v>
      </c>
      <c r="I52" s="143">
        <v>120</v>
      </c>
      <c r="J52" s="106">
        <v>2640</v>
      </c>
      <c r="K52" s="138">
        <v>40.43333333333333</v>
      </c>
      <c r="L52" s="147">
        <v>489.5333333333333</v>
      </c>
      <c r="M52" s="138">
        <v>110.03333333333335</v>
      </c>
      <c r="N52" s="130">
        <f t="shared" si="6"/>
        <v>7.6294106547581619E-2</v>
      </c>
      <c r="O52" s="130">
        <f t="shared" si="7"/>
        <v>0.23510416666666673</v>
      </c>
      <c r="P52" s="130">
        <f t="shared" si="8"/>
        <v>0.26871953921134245</v>
      </c>
      <c r="Q52" s="172">
        <f t="shared" si="11"/>
        <v>6.3177083333333342E-2</v>
      </c>
      <c r="R52" s="145">
        <f t="shared" si="10"/>
        <v>65.292662819455899</v>
      </c>
      <c r="W52" s="3"/>
    </row>
    <row r="53" spans="1:23" s="7" customFormat="1" ht="15" customHeight="1">
      <c r="A53" s="103"/>
      <c r="B53" s="142">
        <f t="shared" si="4"/>
        <v>43</v>
      </c>
      <c r="C53" s="137" t="s">
        <v>377</v>
      </c>
      <c r="D53" s="137" t="s">
        <v>423</v>
      </c>
      <c r="E53" s="137" t="s">
        <v>397</v>
      </c>
      <c r="F53" s="137" t="s">
        <v>410</v>
      </c>
      <c r="G53" s="137">
        <v>2015</v>
      </c>
      <c r="H53" s="137" t="s">
        <v>85</v>
      </c>
      <c r="I53" s="143">
        <v>120</v>
      </c>
      <c r="J53" s="106">
        <v>5400</v>
      </c>
      <c r="K53" s="138">
        <v>110.01666666666665</v>
      </c>
      <c r="L53" s="147">
        <v>337.16666666666669</v>
      </c>
      <c r="M53" s="138">
        <v>192.81666666666669</v>
      </c>
      <c r="N53" s="130">
        <f t="shared" si="6"/>
        <v>0.24602139316462299</v>
      </c>
      <c r="O53" s="130">
        <f t="shared" si="7"/>
        <v>0.47317708333333341</v>
      </c>
      <c r="P53" s="130">
        <f t="shared" si="8"/>
        <v>0.36329113924050621</v>
      </c>
      <c r="Q53" s="172">
        <f t="shared" si="11"/>
        <v>0.17190104166666664</v>
      </c>
      <c r="R53" s="145">
        <f t="shared" si="10"/>
        <v>49.083472201181642</v>
      </c>
      <c r="W53" s="3"/>
    </row>
    <row r="54" spans="1:23" s="7" customFormat="1" ht="15" customHeight="1">
      <c r="A54" s="103"/>
      <c r="B54" s="142">
        <f t="shared" si="4"/>
        <v>44</v>
      </c>
      <c r="C54" s="137" t="s">
        <v>377</v>
      </c>
      <c r="D54" s="137" t="s">
        <v>424</v>
      </c>
      <c r="E54" s="137" t="s">
        <v>397</v>
      </c>
      <c r="F54" s="137" t="s">
        <v>410</v>
      </c>
      <c r="G54" s="137">
        <v>2015</v>
      </c>
      <c r="H54" s="137" t="s">
        <v>85</v>
      </c>
      <c r="I54" s="143">
        <v>120</v>
      </c>
      <c r="J54" s="106">
        <v>14160</v>
      </c>
      <c r="K54" s="138">
        <v>217.71333333333337</v>
      </c>
      <c r="L54" s="147">
        <v>119.26666666666665</v>
      </c>
      <c r="M54" s="138">
        <v>303.02</v>
      </c>
      <c r="N54" s="130">
        <f t="shared" si="6"/>
        <v>0.6460719726195423</v>
      </c>
      <c r="O54" s="130">
        <f t="shared" si="7"/>
        <v>0.8136458333333334</v>
      </c>
      <c r="P54" s="130">
        <f t="shared" si="8"/>
        <v>0.41808987325566516</v>
      </c>
      <c r="Q54" s="172">
        <f t="shared" si="11"/>
        <v>0.34017708333333341</v>
      </c>
      <c r="R54" s="145">
        <f t="shared" si="10"/>
        <v>65.039654591664871</v>
      </c>
      <c r="W54" s="3"/>
    </row>
    <row r="55" spans="1:23" s="7" customFormat="1" ht="15" customHeight="1">
      <c r="A55" s="103"/>
      <c r="B55" s="142">
        <f t="shared" si="4"/>
        <v>45</v>
      </c>
      <c r="C55" s="137" t="s">
        <v>377</v>
      </c>
      <c r="D55" s="137" t="s">
        <v>425</v>
      </c>
      <c r="E55" s="137" t="s">
        <v>397</v>
      </c>
      <c r="F55" s="137" t="s">
        <v>410</v>
      </c>
      <c r="G55" s="137">
        <v>2015</v>
      </c>
      <c r="H55" s="137" t="s">
        <v>85</v>
      </c>
      <c r="I55" s="143">
        <v>120</v>
      </c>
      <c r="J55" s="106">
        <v>15600</v>
      </c>
      <c r="K55" s="138">
        <v>215.40333333333334</v>
      </c>
      <c r="L55" s="144">
        <v>132.21666666666667</v>
      </c>
      <c r="M55" s="138">
        <v>289.86333333333334</v>
      </c>
      <c r="N55" s="130">
        <f t="shared" si="6"/>
        <v>0.61965172698156989</v>
      </c>
      <c r="O55" s="130">
        <f t="shared" si="7"/>
        <v>0.79259588485973487</v>
      </c>
      <c r="P55" s="130">
        <f t="shared" si="8"/>
        <v>0.42631613669349522</v>
      </c>
      <c r="Q55" s="172">
        <f t="shared" si="11"/>
        <v>0.3378964155925645</v>
      </c>
      <c r="R55" s="145">
        <f t="shared" si="10"/>
        <v>72.422277587781068</v>
      </c>
      <c r="W55" s="3"/>
    </row>
    <row r="56" spans="1:23" s="7" customFormat="1" ht="15" customHeight="1">
      <c r="A56" s="103"/>
      <c r="B56" s="142">
        <f t="shared" si="4"/>
        <v>46</v>
      </c>
      <c r="C56" s="137" t="s">
        <v>377</v>
      </c>
      <c r="D56" s="137" t="s">
        <v>426</v>
      </c>
      <c r="E56" s="137" t="s">
        <v>397</v>
      </c>
      <c r="F56" s="137" t="s">
        <v>410</v>
      </c>
      <c r="G56" s="137">
        <v>2019</v>
      </c>
      <c r="H56" s="137" t="s">
        <v>85</v>
      </c>
      <c r="I56" s="143">
        <v>120</v>
      </c>
      <c r="J56" s="106">
        <v>10920</v>
      </c>
      <c r="K56" s="138">
        <v>175.85</v>
      </c>
      <c r="L56" s="147">
        <v>204.39999999999998</v>
      </c>
      <c r="M56" s="138">
        <v>259.75</v>
      </c>
      <c r="N56" s="130">
        <f t="shared" si="6"/>
        <v>0.46245890861275474</v>
      </c>
      <c r="O56" s="130">
        <f t="shared" si="7"/>
        <v>0.68062500000000004</v>
      </c>
      <c r="P56" s="130">
        <f t="shared" si="8"/>
        <v>0.4036960514233241</v>
      </c>
      <c r="Q56" s="172">
        <f t="shared" si="11"/>
        <v>0.27476562500000001</v>
      </c>
      <c r="R56" s="145">
        <f t="shared" si="10"/>
        <v>62.098379300540238</v>
      </c>
      <c r="W56" s="3"/>
    </row>
    <row r="57" spans="1:23" s="7" customFormat="1" ht="15" customHeight="1">
      <c r="A57" s="103"/>
      <c r="B57" s="142">
        <f t="shared" si="4"/>
        <v>47</v>
      </c>
      <c r="C57" s="137" t="s">
        <v>377</v>
      </c>
      <c r="D57" s="137" t="s">
        <v>427</v>
      </c>
      <c r="E57" s="137" t="s">
        <v>397</v>
      </c>
      <c r="F57" s="137" t="s">
        <v>410</v>
      </c>
      <c r="G57" s="137">
        <v>2019</v>
      </c>
      <c r="H57" s="137" t="s">
        <v>85</v>
      </c>
      <c r="I57" s="143">
        <v>120</v>
      </c>
      <c r="J57" s="106">
        <v>13080</v>
      </c>
      <c r="K57" s="138">
        <v>214.40333333333331</v>
      </c>
      <c r="L57" s="147">
        <v>134.23333333333335</v>
      </c>
      <c r="M57" s="138">
        <v>291.36333333333334</v>
      </c>
      <c r="N57" s="130">
        <f t="shared" si="6"/>
        <v>0.61497643200657792</v>
      </c>
      <c r="O57" s="130">
        <f t="shared" si="7"/>
        <v>0.79026041666666669</v>
      </c>
      <c r="P57" s="130">
        <f t="shared" si="8"/>
        <v>0.42391748500626109</v>
      </c>
      <c r="Q57" s="172">
        <f t="shared" si="11"/>
        <v>0.3350052083333333</v>
      </c>
      <c r="R57" s="145">
        <f t="shared" si="10"/>
        <v>61.006514202204578</v>
      </c>
      <c r="W57" s="3"/>
    </row>
    <row r="58" spans="1:23" s="7" customFormat="1" ht="15" customHeight="1">
      <c r="A58" s="103"/>
      <c r="B58" s="142">
        <f t="shared" si="4"/>
        <v>48</v>
      </c>
      <c r="C58" s="137" t="s">
        <v>377</v>
      </c>
      <c r="D58" s="137" t="s">
        <v>428</v>
      </c>
      <c r="E58" s="137" t="s">
        <v>397</v>
      </c>
      <c r="F58" s="137" t="s">
        <v>410</v>
      </c>
      <c r="G58" s="137">
        <v>2019</v>
      </c>
      <c r="H58" s="137" t="s">
        <v>85</v>
      </c>
      <c r="I58" s="143">
        <v>120</v>
      </c>
      <c r="J58" s="106">
        <v>10560</v>
      </c>
      <c r="K58" s="138">
        <v>163.71666666666667</v>
      </c>
      <c r="L58" s="147">
        <v>46.316666666666663</v>
      </c>
      <c r="M58" s="138">
        <v>429.96666666666658</v>
      </c>
      <c r="N58" s="130">
        <f t="shared" si="6"/>
        <v>0.77947944770671329</v>
      </c>
      <c r="O58" s="130">
        <f t="shared" si="7"/>
        <v>0.92763020833333343</v>
      </c>
      <c r="P58" s="130">
        <f t="shared" si="8"/>
        <v>0.27576429634204547</v>
      </c>
      <c r="Q58" s="172">
        <f t="shared" si="11"/>
        <v>0.25580729166666671</v>
      </c>
      <c r="R58" s="145">
        <f t="shared" si="10"/>
        <v>64.501679731243001</v>
      </c>
      <c r="W58" s="3"/>
    </row>
    <row r="59" spans="1:23" s="7" customFormat="1" ht="15" customHeight="1">
      <c r="A59" s="103"/>
      <c r="B59" s="142">
        <f t="shared" si="4"/>
        <v>49</v>
      </c>
      <c r="C59" s="137" t="s">
        <v>377</v>
      </c>
      <c r="D59" s="137" t="s">
        <v>429</v>
      </c>
      <c r="E59" s="137" t="s">
        <v>397</v>
      </c>
      <c r="F59" s="137" t="s">
        <v>410</v>
      </c>
      <c r="G59" s="137">
        <v>2019</v>
      </c>
      <c r="H59" s="137" t="s">
        <v>85</v>
      </c>
      <c r="I59" s="143">
        <v>120</v>
      </c>
      <c r="J59" s="106">
        <v>11858</v>
      </c>
      <c r="K59" s="138">
        <v>176.63333333333333</v>
      </c>
      <c r="L59" s="147">
        <v>194.9</v>
      </c>
      <c r="M59" s="138">
        <v>268.4666666666667</v>
      </c>
      <c r="N59" s="130">
        <f t="shared" si="6"/>
        <v>0.47541719002332677</v>
      </c>
      <c r="O59" s="130">
        <f t="shared" si="7"/>
        <v>0.69546875000000008</v>
      </c>
      <c r="P59" s="130">
        <f t="shared" si="8"/>
        <v>0.39683966149928851</v>
      </c>
      <c r="Q59" s="172">
        <f t="shared" si="11"/>
        <v>0.27598958333333334</v>
      </c>
      <c r="R59" s="145">
        <f t="shared" si="10"/>
        <v>67.133421400264197</v>
      </c>
      <c r="W59" s="3"/>
    </row>
    <row r="60" spans="1:23" s="7" customFormat="1" ht="15" customHeight="1">
      <c r="A60" s="103"/>
      <c r="B60" s="142">
        <f t="shared" si="4"/>
        <v>50</v>
      </c>
      <c r="C60" s="137" t="s">
        <v>377</v>
      </c>
      <c r="D60" s="137" t="s">
        <v>430</v>
      </c>
      <c r="E60" s="137" t="s">
        <v>397</v>
      </c>
      <c r="F60" s="137" t="s">
        <v>410</v>
      </c>
      <c r="G60" s="137">
        <v>2019</v>
      </c>
      <c r="H60" s="137" t="s">
        <v>85</v>
      </c>
      <c r="I60" s="143">
        <v>120</v>
      </c>
      <c r="J60" s="106">
        <v>19320</v>
      </c>
      <c r="K60" s="138">
        <v>264.93</v>
      </c>
      <c r="L60" s="147">
        <v>18.766666666666666</v>
      </c>
      <c r="M60" s="138">
        <v>308.30333333333334</v>
      </c>
      <c r="N60" s="130">
        <f t="shared" si="6"/>
        <v>0.9338495341268257</v>
      </c>
      <c r="O60" s="130">
        <f t="shared" si="7"/>
        <v>0.96829954954954955</v>
      </c>
      <c r="P60" s="130">
        <f t="shared" si="8"/>
        <v>0.46216781996859918</v>
      </c>
      <c r="Q60" s="172">
        <f t="shared" si="11"/>
        <v>0.44751689189189192</v>
      </c>
      <c r="R60" s="145">
        <f t="shared" si="10"/>
        <v>72.924923564715201</v>
      </c>
      <c r="W60" s="3"/>
    </row>
    <row r="61" spans="1:23" s="7" customFormat="1" ht="15" hidden="1" customHeight="1">
      <c r="A61" s="103"/>
      <c r="B61" s="142">
        <f t="shared" si="4"/>
        <v>51</v>
      </c>
      <c r="C61" s="137"/>
      <c r="D61" s="137"/>
      <c r="E61" s="137"/>
      <c r="F61" s="137"/>
      <c r="G61" s="137"/>
      <c r="H61" s="137"/>
      <c r="I61" s="143">
        <v>120</v>
      </c>
      <c r="J61" s="106"/>
      <c r="K61" s="138"/>
      <c r="L61" s="147"/>
      <c r="M61" s="138"/>
      <c r="N61" s="130" t="str">
        <f t="shared" si="6"/>
        <v/>
      </c>
      <c r="O61" s="130" t="str">
        <f t="shared" si="7"/>
        <v/>
      </c>
      <c r="P61" s="130" t="str">
        <f t="shared" si="8"/>
        <v/>
      </c>
      <c r="Q61" s="172" t="e">
        <f t="shared" si="11"/>
        <v>#DIV/0!</v>
      </c>
      <c r="R61" s="145" t="str">
        <f t="shared" si="10"/>
        <v/>
      </c>
      <c r="W61" s="3"/>
    </row>
    <row r="62" spans="1:23" s="7" customFormat="1" ht="15" hidden="1" customHeight="1">
      <c r="A62" s="103"/>
      <c r="B62" s="142">
        <f t="shared" si="4"/>
        <v>52</v>
      </c>
      <c r="C62" s="137"/>
      <c r="D62" s="137"/>
      <c r="E62" s="137"/>
      <c r="F62" s="137"/>
      <c r="G62" s="137"/>
      <c r="H62" s="137"/>
      <c r="I62" s="143">
        <v>120</v>
      </c>
      <c r="J62" s="106"/>
      <c r="K62" s="138"/>
      <c r="L62" s="147"/>
      <c r="M62" s="138"/>
      <c r="N62" s="130" t="str">
        <f t="shared" si="6"/>
        <v/>
      </c>
      <c r="O62" s="130" t="str">
        <f t="shared" si="7"/>
        <v/>
      </c>
      <c r="P62" s="130" t="str">
        <f t="shared" si="8"/>
        <v/>
      </c>
      <c r="Q62" s="172" t="e">
        <f t="shared" si="11"/>
        <v>#DIV/0!</v>
      </c>
      <c r="R62" s="145" t="str">
        <f t="shared" si="10"/>
        <v/>
      </c>
      <c r="W62" s="3"/>
    </row>
    <row r="63" spans="1:23" s="7" customFormat="1" ht="15" hidden="1" customHeight="1">
      <c r="A63" s="103"/>
      <c r="B63" s="142">
        <f t="shared" si="4"/>
        <v>53</v>
      </c>
      <c r="C63" s="137"/>
      <c r="D63" s="137"/>
      <c r="E63" s="137"/>
      <c r="F63" s="137"/>
      <c r="G63" s="137"/>
      <c r="H63" s="137"/>
      <c r="I63" s="143">
        <v>120</v>
      </c>
      <c r="J63" s="106"/>
      <c r="K63" s="138"/>
      <c r="L63" s="147"/>
      <c r="M63" s="138"/>
      <c r="N63" s="130" t="str">
        <f t="shared" si="6"/>
        <v/>
      </c>
      <c r="O63" s="130" t="str">
        <f t="shared" si="7"/>
        <v/>
      </c>
      <c r="P63" s="130" t="str">
        <f t="shared" si="8"/>
        <v/>
      </c>
      <c r="Q63" s="172" t="e">
        <f t="shared" si="11"/>
        <v>#DIV/0!</v>
      </c>
      <c r="R63" s="145" t="str">
        <f t="shared" si="10"/>
        <v/>
      </c>
      <c r="W63" s="3"/>
    </row>
    <row r="64" spans="1:23" s="7" customFormat="1" ht="15" hidden="1" customHeight="1">
      <c r="A64" s="103"/>
      <c r="B64" s="142">
        <f t="shared" si="4"/>
        <v>54</v>
      </c>
      <c r="C64" s="137"/>
      <c r="D64" s="137"/>
      <c r="E64" s="137"/>
      <c r="F64" s="137"/>
      <c r="G64" s="137"/>
      <c r="H64" s="137"/>
      <c r="I64" s="143">
        <v>120</v>
      </c>
      <c r="J64" s="106"/>
      <c r="K64" s="138"/>
      <c r="L64" s="147"/>
      <c r="M64" s="138"/>
      <c r="N64" s="130" t="str">
        <f t="shared" si="6"/>
        <v/>
      </c>
      <c r="O64" s="130" t="str">
        <f t="shared" si="7"/>
        <v/>
      </c>
      <c r="P64" s="130" t="str">
        <f t="shared" si="8"/>
        <v/>
      </c>
      <c r="Q64" s="172" t="e">
        <f t="shared" si="11"/>
        <v>#DIV/0!</v>
      </c>
      <c r="R64" s="145" t="str">
        <f t="shared" si="10"/>
        <v/>
      </c>
      <c r="W64" s="3"/>
    </row>
    <row r="65" spans="1:23" s="7" customFormat="1" ht="15" hidden="1" customHeight="1">
      <c r="A65" s="103"/>
      <c r="B65" s="148">
        <f t="shared" si="4"/>
        <v>55</v>
      </c>
      <c r="C65" s="149"/>
      <c r="D65" s="149"/>
      <c r="E65" s="149"/>
      <c r="F65" s="149"/>
      <c r="G65" s="149"/>
      <c r="H65" s="149"/>
      <c r="I65" s="143">
        <v>120</v>
      </c>
      <c r="J65" s="150"/>
      <c r="K65" s="151"/>
      <c r="L65" s="152"/>
      <c r="M65" s="151"/>
      <c r="N65" s="153" t="str">
        <f t="shared" si="6"/>
        <v/>
      </c>
      <c r="O65" s="153" t="str">
        <f t="shared" si="7"/>
        <v/>
      </c>
      <c r="P65" s="153" t="str">
        <f t="shared" si="8"/>
        <v/>
      </c>
      <c r="Q65" s="174" t="e">
        <f t="shared" si="11"/>
        <v>#DIV/0!</v>
      </c>
      <c r="R65" s="145" t="str">
        <f t="shared" si="10"/>
        <v/>
      </c>
      <c r="V65" s="32"/>
      <c r="W65" s="3"/>
    </row>
    <row r="66" spans="1:23" s="7" customFormat="1" ht="15" customHeight="1">
      <c r="A66" s="79"/>
      <c r="B66" s="215" t="s">
        <v>135</v>
      </c>
      <c r="C66" s="216"/>
      <c r="D66" s="216"/>
      <c r="E66" s="217"/>
      <c r="F66" s="11">
        <f>+COUNTA(F11:F65)</f>
        <v>50</v>
      </c>
      <c r="G66" s="12"/>
      <c r="H66" s="4"/>
      <c r="I66" s="4"/>
      <c r="J66" s="159">
        <f>SUM(J11:J65)</f>
        <v>645381</v>
      </c>
      <c r="K66" s="159">
        <f>SUM(K11:K65)</f>
        <v>9831.7283333333344</v>
      </c>
      <c r="L66" s="159">
        <f t="shared" ref="L66:M66" si="12">SUM(L11:L65)</f>
        <v>6648.5840277777761</v>
      </c>
      <c r="M66" s="159">
        <f t="shared" si="12"/>
        <v>14823.287638888893</v>
      </c>
      <c r="N66" s="160">
        <f t="shared" si="6"/>
        <v>0.59657414968258971</v>
      </c>
      <c r="O66" s="160">
        <f t="shared" si="7"/>
        <v>0.78760960311983996</v>
      </c>
      <c r="P66" s="160">
        <f t="shared" si="8"/>
        <v>0.39877193121311827</v>
      </c>
      <c r="Q66" s="175">
        <f t="shared" si="11"/>
        <v>0.31407660247809621</v>
      </c>
      <c r="R66" s="161">
        <f t="shared" si="10"/>
        <v>65.642680322228856</v>
      </c>
      <c r="V66" s="32"/>
      <c r="W66" s="3"/>
    </row>
    <row r="67" spans="1:23" s="7" customFormat="1" ht="15" customHeight="1">
      <c r="A67" s="79"/>
      <c r="B67" s="2"/>
      <c r="C67" s="2"/>
      <c r="D67" s="2"/>
      <c r="E67" s="2"/>
      <c r="F67" s="2"/>
      <c r="G67" s="2"/>
      <c r="H67" s="2"/>
      <c r="I67" s="2"/>
      <c r="J67" s="2"/>
      <c r="K67" s="99"/>
      <c r="L67" s="99"/>
      <c r="M67" s="99"/>
      <c r="N67" s="99"/>
      <c r="O67" s="99"/>
      <c r="P67" s="99"/>
      <c r="Q67" s="99"/>
      <c r="R67" s="100"/>
      <c r="V67" s="3"/>
      <c r="W67" s="3"/>
    </row>
    <row r="68" spans="1:23" s="7" customFormat="1" ht="15" customHeight="1">
      <c r="A68" s="80" t="s">
        <v>136</v>
      </c>
      <c r="B68" s="81" t="s">
        <v>137</v>
      </c>
      <c r="C68" s="3"/>
      <c r="D68" s="3"/>
      <c r="E68" s="3"/>
      <c r="F68" s="5"/>
      <c r="G68" s="3"/>
      <c r="H68" s="3"/>
      <c r="I68" s="3"/>
      <c r="J68" s="3"/>
      <c r="K68" s="5"/>
      <c r="L68" s="5"/>
      <c r="M68" s="5"/>
      <c r="N68" s="5"/>
      <c r="O68" s="5"/>
      <c r="P68" s="5"/>
      <c r="Q68" s="5"/>
      <c r="R68" s="86"/>
      <c r="V68" s="3"/>
      <c r="W68" s="3"/>
    </row>
    <row r="69" spans="1:23" s="7" customFormat="1" ht="15" customHeight="1">
      <c r="A69" s="79"/>
      <c r="B69" s="1" t="s">
        <v>66</v>
      </c>
      <c r="C69" s="1" t="s">
        <v>67</v>
      </c>
      <c r="D69" s="1" t="s">
        <v>68</v>
      </c>
      <c r="E69" s="1" t="s">
        <v>69</v>
      </c>
      <c r="F69" s="1" t="s">
        <v>22</v>
      </c>
      <c r="G69" s="1" t="s">
        <v>70</v>
      </c>
      <c r="H69" s="1" t="s">
        <v>71</v>
      </c>
      <c r="I69" s="1" t="s">
        <v>72</v>
      </c>
      <c r="J69" s="162"/>
      <c r="K69" s="2"/>
      <c r="L69" s="2"/>
      <c r="M69" s="2"/>
      <c r="N69" s="2"/>
      <c r="O69" s="2"/>
      <c r="P69" s="2"/>
      <c r="Q69" s="2"/>
      <c r="R69" s="2"/>
      <c r="S69" s="37"/>
      <c r="V69" s="3"/>
      <c r="W69" s="3"/>
    </row>
    <row r="70" spans="1:23" s="7" customFormat="1" ht="15" customHeight="1">
      <c r="A70" s="103"/>
      <c r="B70" s="142">
        <v>1</v>
      </c>
      <c r="C70" s="137" t="s">
        <v>377</v>
      </c>
      <c r="D70" s="137">
        <v>401</v>
      </c>
      <c r="E70" s="137" t="s">
        <v>142</v>
      </c>
      <c r="F70" s="137" t="s">
        <v>142</v>
      </c>
      <c r="G70" s="140">
        <v>42158</v>
      </c>
      <c r="H70" s="137" t="s">
        <v>85</v>
      </c>
      <c r="I70" s="146">
        <v>55</v>
      </c>
      <c r="J70" s="163"/>
      <c r="K70" s="164"/>
      <c r="L70" s="164"/>
      <c r="M70" s="164"/>
      <c r="N70" s="165"/>
      <c r="O70" s="165"/>
      <c r="P70" s="165"/>
      <c r="Q70" s="165"/>
      <c r="R70" s="166"/>
      <c r="S70" s="37"/>
      <c r="V70" s="3"/>
      <c r="W70" s="3"/>
    </row>
    <row r="71" spans="1:23" s="7" customFormat="1" ht="15" customHeight="1">
      <c r="A71" s="103"/>
      <c r="B71" s="142">
        <f t="shared" ref="B71:B134" si="13">+B70+1</f>
        <v>2</v>
      </c>
      <c r="C71" s="137" t="s">
        <v>377</v>
      </c>
      <c r="D71" s="137">
        <v>402</v>
      </c>
      <c r="E71" s="137" t="s">
        <v>142</v>
      </c>
      <c r="F71" s="137" t="s">
        <v>142</v>
      </c>
      <c r="G71" s="140">
        <v>42158</v>
      </c>
      <c r="H71" s="137" t="s">
        <v>85</v>
      </c>
      <c r="I71" s="146">
        <v>55</v>
      </c>
      <c r="J71" s="163"/>
      <c r="K71" s="164"/>
      <c r="L71" s="164"/>
      <c r="M71" s="164"/>
      <c r="N71" s="165"/>
      <c r="O71" s="165"/>
      <c r="P71" s="165"/>
      <c r="Q71" s="165"/>
      <c r="R71" s="166"/>
      <c r="V71" s="3"/>
      <c r="W71" s="3"/>
    </row>
    <row r="72" spans="1:23" s="7" customFormat="1" ht="15" customHeight="1">
      <c r="A72" s="103"/>
      <c r="B72" s="142">
        <f t="shared" si="13"/>
        <v>3</v>
      </c>
      <c r="C72" s="137" t="s">
        <v>377</v>
      </c>
      <c r="D72" s="137">
        <v>403</v>
      </c>
      <c r="E72" s="137" t="s">
        <v>142</v>
      </c>
      <c r="F72" s="137" t="s">
        <v>142</v>
      </c>
      <c r="G72" s="140">
        <v>42158</v>
      </c>
      <c r="H72" s="137" t="s">
        <v>85</v>
      </c>
      <c r="I72" s="146">
        <v>55</v>
      </c>
      <c r="J72" s="163"/>
      <c r="K72" s="164"/>
      <c r="L72" s="164"/>
      <c r="M72" s="164"/>
      <c r="N72" s="165"/>
      <c r="O72" s="165"/>
      <c r="P72" s="165"/>
      <c r="Q72" s="165"/>
      <c r="R72" s="166"/>
      <c r="V72" s="3"/>
      <c r="W72" s="3"/>
    </row>
    <row r="73" spans="1:23" s="17" customFormat="1" ht="15" customHeight="1">
      <c r="A73" s="103"/>
      <c r="B73" s="142">
        <f t="shared" si="13"/>
        <v>4</v>
      </c>
      <c r="C73" s="137" t="s">
        <v>377</v>
      </c>
      <c r="D73" s="137">
        <v>601</v>
      </c>
      <c r="E73" s="137" t="s">
        <v>431</v>
      </c>
      <c r="F73" s="137" t="s">
        <v>431</v>
      </c>
      <c r="G73" s="140">
        <v>37082</v>
      </c>
      <c r="H73" s="137" t="s">
        <v>85</v>
      </c>
      <c r="I73" s="146">
        <v>55</v>
      </c>
      <c r="J73" s="163"/>
      <c r="K73" s="164"/>
      <c r="L73" s="164"/>
      <c r="M73" s="164"/>
      <c r="N73" s="165"/>
      <c r="O73" s="165"/>
      <c r="P73" s="165"/>
      <c r="Q73" s="165"/>
      <c r="R73" s="166"/>
      <c r="V73" s="3"/>
      <c r="W73" s="3"/>
    </row>
    <row r="74" spans="1:23" s="9" customFormat="1" ht="15" customHeight="1">
      <c r="A74" s="103"/>
      <c r="B74" s="142">
        <f t="shared" si="13"/>
        <v>5</v>
      </c>
      <c r="C74" s="137" t="s">
        <v>377</v>
      </c>
      <c r="D74" s="137">
        <v>602</v>
      </c>
      <c r="E74" s="137" t="s">
        <v>431</v>
      </c>
      <c r="F74" s="137" t="s">
        <v>431</v>
      </c>
      <c r="G74" s="140">
        <v>37082</v>
      </c>
      <c r="H74" s="137" t="s">
        <v>85</v>
      </c>
      <c r="I74" s="146">
        <v>55</v>
      </c>
      <c r="J74" s="163"/>
      <c r="K74" s="164"/>
      <c r="L74" s="164"/>
      <c r="M74" s="164"/>
      <c r="N74" s="165"/>
      <c r="O74" s="165"/>
      <c r="P74" s="165"/>
      <c r="Q74" s="165"/>
      <c r="R74" s="166"/>
      <c r="S74" s="3"/>
      <c r="T74" s="3"/>
      <c r="V74" s="3"/>
      <c r="W74" s="3"/>
    </row>
    <row r="75" spans="1:23" s="17" customFormat="1" ht="15" customHeight="1">
      <c r="A75" s="103"/>
      <c r="B75" s="142">
        <f t="shared" si="13"/>
        <v>6</v>
      </c>
      <c r="C75" s="137" t="s">
        <v>377</v>
      </c>
      <c r="D75" s="137">
        <v>603</v>
      </c>
      <c r="E75" s="137" t="s">
        <v>431</v>
      </c>
      <c r="F75" s="137" t="s">
        <v>431</v>
      </c>
      <c r="G75" s="140">
        <v>37082</v>
      </c>
      <c r="H75" s="137" t="s">
        <v>85</v>
      </c>
      <c r="I75" s="146">
        <v>55</v>
      </c>
      <c r="J75" s="163"/>
      <c r="K75" s="164"/>
      <c r="L75" s="164"/>
      <c r="M75" s="164"/>
      <c r="N75" s="165"/>
      <c r="O75" s="165"/>
      <c r="P75" s="165"/>
      <c r="Q75" s="165"/>
      <c r="R75" s="166"/>
      <c r="V75" s="3"/>
      <c r="W75" s="3"/>
    </row>
    <row r="76" spans="1:23" s="17" customFormat="1" ht="15" customHeight="1">
      <c r="A76" s="103"/>
      <c r="B76" s="142">
        <f t="shared" si="13"/>
        <v>7</v>
      </c>
      <c r="C76" s="137" t="s">
        <v>377</v>
      </c>
      <c r="D76" s="137">
        <v>604</v>
      </c>
      <c r="E76" s="137" t="s">
        <v>431</v>
      </c>
      <c r="F76" s="137" t="s">
        <v>431</v>
      </c>
      <c r="G76" s="140">
        <v>37082</v>
      </c>
      <c r="H76" s="137" t="s">
        <v>85</v>
      </c>
      <c r="I76" s="146">
        <v>55</v>
      </c>
      <c r="J76" s="163"/>
      <c r="K76" s="164"/>
      <c r="L76" s="164"/>
      <c r="M76" s="164"/>
      <c r="N76" s="165"/>
      <c r="O76" s="165"/>
      <c r="P76" s="165"/>
      <c r="Q76" s="165"/>
      <c r="R76" s="166"/>
      <c r="V76" s="3"/>
      <c r="W76" s="3"/>
    </row>
    <row r="77" spans="1:23" s="3" customFormat="1" ht="15" customHeight="1">
      <c r="A77" s="103"/>
      <c r="B77" s="142">
        <f t="shared" si="13"/>
        <v>8</v>
      </c>
      <c r="C77" s="137" t="s">
        <v>377</v>
      </c>
      <c r="D77" s="137">
        <v>605</v>
      </c>
      <c r="E77" s="137" t="s">
        <v>431</v>
      </c>
      <c r="F77" s="137" t="s">
        <v>431</v>
      </c>
      <c r="G77" s="140">
        <v>37082</v>
      </c>
      <c r="H77" s="137" t="s">
        <v>85</v>
      </c>
      <c r="I77" s="146">
        <v>55</v>
      </c>
      <c r="J77" s="163"/>
      <c r="K77" s="164"/>
      <c r="L77" s="164"/>
      <c r="M77" s="164"/>
      <c r="N77" s="165"/>
      <c r="O77" s="165"/>
      <c r="P77" s="165"/>
      <c r="Q77" s="165"/>
      <c r="R77" s="166"/>
      <c r="S77" s="17"/>
      <c r="T77" s="17"/>
    </row>
    <row r="78" spans="1:23" s="17" customFormat="1" ht="15" customHeight="1">
      <c r="A78" s="103"/>
      <c r="B78" s="142">
        <f t="shared" si="13"/>
        <v>9</v>
      </c>
      <c r="C78" s="137" t="s">
        <v>377</v>
      </c>
      <c r="D78" s="137">
        <v>606</v>
      </c>
      <c r="E78" s="137" t="s">
        <v>431</v>
      </c>
      <c r="F78" s="137" t="s">
        <v>431</v>
      </c>
      <c r="G78" s="140">
        <v>37082</v>
      </c>
      <c r="H78" s="137" t="s">
        <v>85</v>
      </c>
      <c r="I78" s="146">
        <v>55</v>
      </c>
      <c r="J78" s="163"/>
      <c r="K78" s="164"/>
      <c r="L78" s="164"/>
      <c r="M78" s="164"/>
      <c r="N78" s="165"/>
      <c r="O78" s="165"/>
      <c r="P78" s="165"/>
      <c r="Q78" s="165"/>
      <c r="R78" s="166"/>
      <c r="V78" s="3"/>
      <c r="W78" s="3"/>
    </row>
    <row r="79" spans="1:23" s="17" customFormat="1" ht="15" customHeight="1">
      <c r="A79" s="103"/>
      <c r="B79" s="142">
        <f t="shared" si="13"/>
        <v>10</v>
      </c>
      <c r="C79" s="137" t="s">
        <v>377</v>
      </c>
      <c r="D79" s="137">
        <v>607</v>
      </c>
      <c r="E79" s="137" t="s">
        <v>431</v>
      </c>
      <c r="F79" s="137" t="s">
        <v>431</v>
      </c>
      <c r="G79" s="140">
        <v>37082</v>
      </c>
      <c r="H79" s="137" t="s">
        <v>85</v>
      </c>
      <c r="I79" s="146">
        <v>55</v>
      </c>
      <c r="J79" s="163"/>
      <c r="K79" s="164"/>
      <c r="L79" s="164"/>
      <c r="M79" s="164"/>
      <c r="N79" s="165"/>
      <c r="O79" s="165"/>
      <c r="P79" s="165"/>
      <c r="Q79" s="165"/>
      <c r="R79" s="166"/>
      <c r="V79" s="3"/>
      <c r="W79" s="3"/>
    </row>
    <row r="80" spans="1:23" s="17" customFormat="1" ht="15" customHeight="1">
      <c r="A80" s="103"/>
      <c r="B80" s="142">
        <f t="shared" si="13"/>
        <v>11</v>
      </c>
      <c r="C80" s="137" t="s">
        <v>377</v>
      </c>
      <c r="D80" s="137">
        <v>608</v>
      </c>
      <c r="E80" s="137" t="s">
        <v>431</v>
      </c>
      <c r="F80" s="137" t="s">
        <v>431</v>
      </c>
      <c r="G80" s="140">
        <v>37082</v>
      </c>
      <c r="H80" s="137" t="s">
        <v>85</v>
      </c>
      <c r="I80" s="146">
        <v>55</v>
      </c>
      <c r="J80" s="163"/>
      <c r="K80" s="164"/>
      <c r="L80" s="164"/>
      <c r="M80" s="164"/>
      <c r="N80" s="165"/>
      <c r="O80" s="165"/>
      <c r="P80" s="165"/>
      <c r="Q80" s="165"/>
      <c r="R80" s="166"/>
      <c r="V80" s="3"/>
      <c r="W80" s="3"/>
    </row>
    <row r="81" spans="1:24" s="17" customFormat="1" ht="15" customHeight="1">
      <c r="A81" s="103"/>
      <c r="B81" s="142">
        <f t="shared" si="13"/>
        <v>12</v>
      </c>
      <c r="C81" s="137" t="s">
        <v>377</v>
      </c>
      <c r="D81" s="137">
        <v>609</v>
      </c>
      <c r="E81" s="137" t="s">
        <v>432</v>
      </c>
      <c r="F81" s="137" t="s">
        <v>432</v>
      </c>
      <c r="G81" s="140">
        <v>37082</v>
      </c>
      <c r="H81" s="137" t="s">
        <v>85</v>
      </c>
      <c r="I81" s="146">
        <v>55</v>
      </c>
      <c r="J81" s="163"/>
      <c r="K81" s="164"/>
      <c r="L81" s="164"/>
      <c r="M81" s="164"/>
      <c r="N81" s="165"/>
      <c r="O81" s="165"/>
      <c r="P81" s="165"/>
      <c r="Q81" s="165"/>
      <c r="R81" s="166"/>
      <c r="V81" s="3"/>
      <c r="W81" s="3"/>
    </row>
    <row r="82" spans="1:24" s="17" customFormat="1" ht="15" customHeight="1">
      <c r="A82" s="103"/>
      <c r="B82" s="142">
        <f t="shared" si="13"/>
        <v>13</v>
      </c>
      <c r="C82" s="137" t="s">
        <v>377</v>
      </c>
      <c r="D82" s="137">
        <v>610</v>
      </c>
      <c r="E82" s="137" t="s">
        <v>432</v>
      </c>
      <c r="F82" s="137" t="s">
        <v>432</v>
      </c>
      <c r="G82" s="140">
        <v>37082</v>
      </c>
      <c r="H82" s="137" t="s">
        <v>85</v>
      </c>
      <c r="I82" s="146">
        <v>55</v>
      </c>
      <c r="J82" s="163"/>
      <c r="K82" s="164"/>
      <c r="L82" s="164"/>
      <c r="M82" s="164"/>
      <c r="N82" s="165"/>
      <c r="O82" s="165"/>
      <c r="P82" s="165"/>
      <c r="Q82" s="165"/>
      <c r="R82" s="166"/>
      <c r="V82" s="3"/>
      <c r="W82" s="3"/>
    </row>
    <row r="83" spans="1:24" s="17" customFormat="1" ht="15" customHeight="1">
      <c r="A83" s="103"/>
      <c r="B83" s="142">
        <f t="shared" si="13"/>
        <v>14</v>
      </c>
      <c r="C83" s="137" t="s">
        <v>377</v>
      </c>
      <c r="D83" s="137">
        <v>611</v>
      </c>
      <c r="E83" s="137" t="s">
        <v>432</v>
      </c>
      <c r="F83" s="137" t="s">
        <v>432</v>
      </c>
      <c r="G83" s="140">
        <v>37082</v>
      </c>
      <c r="H83" s="137" t="s">
        <v>85</v>
      </c>
      <c r="I83" s="146">
        <v>55</v>
      </c>
      <c r="J83" s="163"/>
      <c r="K83" s="164"/>
      <c r="L83" s="164"/>
      <c r="M83" s="164"/>
      <c r="N83" s="165"/>
      <c r="O83" s="165"/>
      <c r="P83" s="165"/>
      <c r="Q83" s="165"/>
      <c r="R83" s="166"/>
      <c r="V83" s="3"/>
      <c r="W83" s="3"/>
    </row>
    <row r="84" spans="1:24" s="17" customFormat="1" ht="15" customHeight="1">
      <c r="A84" s="103"/>
      <c r="B84" s="142">
        <f t="shared" si="13"/>
        <v>15</v>
      </c>
      <c r="C84" s="137" t="s">
        <v>377</v>
      </c>
      <c r="D84" s="137">
        <v>612</v>
      </c>
      <c r="E84" s="137" t="s">
        <v>432</v>
      </c>
      <c r="F84" s="137" t="s">
        <v>432</v>
      </c>
      <c r="G84" s="137">
        <v>2002</v>
      </c>
      <c r="H84" s="137" t="s">
        <v>85</v>
      </c>
      <c r="I84" s="146">
        <v>55</v>
      </c>
      <c r="J84" s="163"/>
      <c r="K84" s="164"/>
      <c r="L84" s="164"/>
      <c r="M84" s="164"/>
      <c r="N84" s="165"/>
      <c r="O84" s="165"/>
      <c r="P84" s="165"/>
      <c r="Q84" s="165"/>
      <c r="R84" s="166"/>
      <c r="S84" s="131"/>
      <c r="V84" s="3"/>
      <c r="W84" s="3"/>
    </row>
    <row r="85" spans="1:24" s="7" customFormat="1" ht="15" customHeight="1">
      <c r="A85" s="103"/>
      <c r="B85" s="142">
        <f t="shared" si="13"/>
        <v>16</v>
      </c>
      <c r="C85" s="137" t="s">
        <v>377</v>
      </c>
      <c r="D85" s="137">
        <v>613</v>
      </c>
      <c r="E85" s="137" t="s">
        <v>431</v>
      </c>
      <c r="F85" s="137" t="s">
        <v>431</v>
      </c>
      <c r="G85" s="137">
        <v>2002</v>
      </c>
      <c r="H85" s="137" t="s">
        <v>85</v>
      </c>
      <c r="I85" s="146">
        <v>55</v>
      </c>
      <c r="J85" s="163"/>
      <c r="K85" s="164"/>
      <c r="L85" s="164"/>
      <c r="M85" s="164"/>
      <c r="N85" s="165"/>
      <c r="O85" s="165"/>
      <c r="P85" s="165"/>
      <c r="Q85" s="165"/>
      <c r="R85" s="166"/>
      <c r="V85" s="3"/>
      <c r="W85" s="3"/>
    </row>
    <row r="86" spans="1:24" s="7" customFormat="1" ht="15" customHeight="1">
      <c r="A86" s="103"/>
      <c r="B86" s="142">
        <f t="shared" si="13"/>
        <v>17</v>
      </c>
      <c r="C86" s="137" t="s">
        <v>377</v>
      </c>
      <c r="D86" s="137">
        <v>614</v>
      </c>
      <c r="E86" s="137" t="s">
        <v>431</v>
      </c>
      <c r="F86" s="137" t="s">
        <v>431</v>
      </c>
      <c r="G86" s="137">
        <v>2002</v>
      </c>
      <c r="H86" s="137" t="s">
        <v>85</v>
      </c>
      <c r="I86" s="146">
        <v>55</v>
      </c>
      <c r="J86" s="163"/>
      <c r="K86" s="164"/>
      <c r="L86" s="164"/>
      <c r="M86" s="164"/>
      <c r="N86" s="165"/>
      <c r="O86" s="165"/>
      <c r="P86" s="165"/>
      <c r="Q86" s="165"/>
      <c r="R86" s="166"/>
      <c r="V86" s="3"/>
      <c r="W86" s="3"/>
    </row>
    <row r="87" spans="1:24" s="7" customFormat="1" ht="15" customHeight="1">
      <c r="A87" s="103"/>
      <c r="B87" s="142">
        <f t="shared" si="13"/>
        <v>18</v>
      </c>
      <c r="C87" s="137" t="s">
        <v>377</v>
      </c>
      <c r="D87" s="137">
        <v>615</v>
      </c>
      <c r="E87" s="137" t="s">
        <v>431</v>
      </c>
      <c r="F87" s="137" t="s">
        <v>431</v>
      </c>
      <c r="G87" s="137">
        <v>2002</v>
      </c>
      <c r="H87" s="137" t="s">
        <v>85</v>
      </c>
      <c r="I87" s="146">
        <v>55</v>
      </c>
      <c r="J87" s="163"/>
      <c r="K87" s="164"/>
      <c r="L87" s="164"/>
      <c r="M87" s="164"/>
      <c r="N87" s="165"/>
      <c r="O87" s="165"/>
      <c r="P87" s="165"/>
      <c r="Q87" s="165"/>
      <c r="R87" s="166"/>
      <c r="V87" s="3"/>
      <c r="W87" s="3"/>
    </row>
    <row r="88" spans="1:24" s="7" customFormat="1" ht="15" customHeight="1">
      <c r="A88" s="103"/>
      <c r="B88" s="142">
        <f t="shared" si="13"/>
        <v>19</v>
      </c>
      <c r="C88" s="137" t="s">
        <v>377</v>
      </c>
      <c r="D88" s="137">
        <v>616</v>
      </c>
      <c r="E88" s="137" t="s">
        <v>431</v>
      </c>
      <c r="F88" s="137" t="s">
        <v>431</v>
      </c>
      <c r="G88" s="137">
        <v>2002</v>
      </c>
      <c r="H88" s="137" t="s">
        <v>85</v>
      </c>
      <c r="I88" s="146">
        <v>55</v>
      </c>
      <c r="J88" s="163"/>
      <c r="K88" s="164"/>
      <c r="L88" s="164"/>
      <c r="M88" s="164"/>
      <c r="N88" s="165"/>
      <c r="O88" s="165"/>
      <c r="P88" s="165"/>
      <c r="Q88" s="165"/>
      <c r="R88" s="166"/>
      <c r="V88" s="3"/>
      <c r="W88" s="3"/>
    </row>
    <row r="89" spans="1:24" s="7" customFormat="1" ht="15" customHeight="1">
      <c r="A89" s="103"/>
      <c r="B89" s="142">
        <f t="shared" si="13"/>
        <v>20</v>
      </c>
      <c r="C89" s="137" t="s">
        <v>377</v>
      </c>
      <c r="D89" s="137">
        <v>617</v>
      </c>
      <c r="E89" s="137" t="s">
        <v>431</v>
      </c>
      <c r="F89" s="137" t="s">
        <v>431</v>
      </c>
      <c r="G89" s="137">
        <v>2002</v>
      </c>
      <c r="H89" s="137" t="s">
        <v>85</v>
      </c>
      <c r="I89" s="146">
        <v>55</v>
      </c>
      <c r="J89" s="163"/>
      <c r="K89" s="164"/>
      <c r="L89" s="164"/>
      <c r="M89" s="164"/>
      <c r="N89" s="165"/>
      <c r="O89" s="165"/>
      <c r="P89" s="165"/>
      <c r="Q89" s="165"/>
      <c r="R89" s="166"/>
      <c r="V89" s="3"/>
      <c r="W89" s="3"/>
    </row>
    <row r="90" spans="1:24" s="7" customFormat="1" ht="15" customHeight="1">
      <c r="A90" s="103"/>
      <c r="B90" s="142">
        <f t="shared" si="13"/>
        <v>21</v>
      </c>
      <c r="C90" s="137" t="s">
        <v>377</v>
      </c>
      <c r="D90" s="137">
        <v>618</v>
      </c>
      <c r="E90" s="137" t="s">
        <v>431</v>
      </c>
      <c r="F90" s="137" t="s">
        <v>431</v>
      </c>
      <c r="G90" s="137">
        <v>2002</v>
      </c>
      <c r="H90" s="137" t="s">
        <v>85</v>
      </c>
      <c r="I90" s="146">
        <v>55</v>
      </c>
      <c r="J90" s="163"/>
      <c r="K90" s="164"/>
      <c r="L90" s="164"/>
      <c r="M90" s="164"/>
      <c r="N90" s="165"/>
      <c r="O90" s="165"/>
      <c r="P90" s="165"/>
      <c r="Q90" s="165"/>
      <c r="R90" s="166"/>
      <c r="V90" s="3"/>
      <c r="W90" s="3"/>
    </row>
    <row r="91" spans="1:24" s="7" customFormat="1" ht="15" customHeight="1">
      <c r="A91" s="103"/>
      <c r="B91" s="142">
        <f t="shared" si="13"/>
        <v>22</v>
      </c>
      <c r="C91" s="137" t="s">
        <v>377</v>
      </c>
      <c r="D91" s="137">
        <v>619</v>
      </c>
      <c r="E91" s="137" t="s">
        <v>432</v>
      </c>
      <c r="F91" s="137" t="s">
        <v>432</v>
      </c>
      <c r="G91" s="137">
        <v>2002</v>
      </c>
      <c r="H91" s="137" t="s">
        <v>85</v>
      </c>
      <c r="I91" s="146">
        <v>55</v>
      </c>
      <c r="J91" s="163"/>
      <c r="K91" s="164"/>
      <c r="L91" s="164"/>
      <c r="M91" s="164"/>
      <c r="N91" s="165"/>
      <c r="O91" s="165"/>
      <c r="P91" s="165"/>
      <c r="Q91" s="165"/>
      <c r="R91" s="166"/>
      <c r="V91" s="3"/>
      <c r="W91" s="3"/>
    </row>
    <row r="92" spans="1:24" s="7" customFormat="1" ht="15" customHeight="1">
      <c r="A92" s="103"/>
      <c r="B92" s="142">
        <f t="shared" si="13"/>
        <v>23</v>
      </c>
      <c r="C92" s="137" t="s">
        <v>377</v>
      </c>
      <c r="D92" s="137">
        <v>620</v>
      </c>
      <c r="E92" s="137" t="s">
        <v>432</v>
      </c>
      <c r="F92" s="137" t="s">
        <v>432</v>
      </c>
      <c r="G92" s="137">
        <v>2002</v>
      </c>
      <c r="H92" s="137" t="s">
        <v>85</v>
      </c>
      <c r="I92" s="146">
        <v>55</v>
      </c>
      <c r="J92" s="163"/>
      <c r="K92" s="164"/>
      <c r="L92" s="164"/>
      <c r="M92" s="164"/>
      <c r="N92" s="165"/>
      <c r="O92" s="165"/>
      <c r="P92" s="165"/>
      <c r="Q92" s="165"/>
      <c r="R92" s="166"/>
      <c r="V92" s="3"/>
      <c r="W92" s="3"/>
    </row>
    <row r="93" spans="1:24" s="7" customFormat="1" ht="15" customHeight="1">
      <c r="A93" s="103"/>
      <c r="B93" s="142">
        <f t="shared" si="13"/>
        <v>24</v>
      </c>
      <c r="C93" s="137" t="s">
        <v>377</v>
      </c>
      <c r="D93" s="137">
        <v>501</v>
      </c>
      <c r="E93" s="137" t="s">
        <v>142</v>
      </c>
      <c r="F93" s="137" t="s">
        <v>142</v>
      </c>
      <c r="G93" s="137">
        <v>2015</v>
      </c>
      <c r="H93" s="137" t="s">
        <v>85</v>
      </c>
      <c r="I93" s="146">
        <v>65</v>
      </c>
      <c r="J93" s="163"/>
      <c r="K93" s="164"/>
      <c r="L93" s="164"/>
      <c r="M93" s="164"/>
      <c r="N93" s="165"/>
      <c r="O93" s="165"/>
      <c r="P93" s="165"/>
      <c r="Q93" s="165"/>
      <c r="R93" s="166"/>
      <c r="U93" s="17"/>
      <c r="V93" s="3"/>
      <c r="W93" s="3"/>
      <c r="X93" s="35"/>
    </row>
    <row r="94" spans="1:24" s="7" customFormat="1" ht="15" customHeight="1">
      <c r="A94" s="103"/>
      <c r="B94" s="142">
        <f t="shared" si="13"/>
        <v>25</v>
      </c>
      <c r="C94" s="137" t="s">
        <v>377</v>
      </c>
      <c r="D94" s="137">
        <v>502</v>
      </c>
      <c r="E94" s="137" t="s">
        <v>142</v>
      </c>
      <c r="F94" s="137" t="s">
        <v>142</v>
      </c>
      <c r="G94" s="137">
        <v>2015</v>
      </c>
      <c r="H94" s="137" t="s">
        <v>85</v>
      </c>
      <c r="I94" s="146">
        <v>65</v>
      </c>
      <c r="J94" s="163"/>
      <c r="K94" s="164"/>
      <c r="L94" s="164"/>
      <c r="M94" s="164"/>
      <c r="N94" s="165"/>
      <c r="O94" s="165"/>
      <c r="P94" s="165"/>
      <c r="Q94" s="165"/>
      <c r="R94" s="166"/>
      <c r="V94" s="3"/>
      <c r="W94" s="3"/>
      <c r="X94" s="36"/>
    </row>
    <row r="95" spans="1:24" s="7" customFormat="1" ht="15" customHeight="1">
      <c r="A95" s="103"/>
      <c r="B95" s="142">
        <f t="shared" si="13"/>
        <v>26</v>
      </c>
      <c r="C95" s="137" t="s">
        <v>377</v>
      </c>
      <c r="D95" s="137">
        <v>503</v>
      </c>
      <c r="E95" s="137" t="s">
        <v>142</v>
      </c>
      <c r="F95" s="137" t="s">
        <v>142</v>
      </c>
      <c r="G95" s="137">
        <v>2015</v>
      </c>
      <c r="H95" s="137" t="s">
        <v>85</v>
      </c>
      <c r="I95" s="146">
        <v>65</v>
      </c>
      <c r="J95" s="163"/>
      <c r="K95" s="164"/>
      <c r="L95" s="164"/>
      <c r="M95" s="164"/>
      <c r="N95" s="165"/>
      <c r="O95" s="165"/>
      <c r="P95" s="165"/>
      <c r="Q95" s="165"/>
      <c r="R95" s="166"/>
      <c r="V95" s="3"/>
      <c r="W95" s="3"/>
    </row>
    <row r="96" spans="1:24" s="7" customFormat="1" ht="15" customHeight="1">
      <c r="A96" s="103"/>
      <c r="B96" s="142">
        <f t="shared" si="13"/>
        <v>27</v>
      </c>
      <c r="C96" s="137" t="s">
        <v>377</v>
      </c>
      <c r="D96" s="137">
        <v>621</v>
      </c>
      <c r="E96" s="137" t="s">
        <v>142</v>
      </c>
      <c r="F96" s="137" t="s">
        <v>142</v>
      </c>
      <c r="G96" s="137">
        <v>2002</v>
      </c>
      <c r="H96" s="137" t="s">
        <v>85</v>
      </c>
      <c r="I96" s="146">
        <v>65</v>
      </c>
      <c r="J96" s="163"/>
      <c r="K96" s="164"/>
      <c r="L96" s="164"/>
      <c r="M96" s="164"/>
      <c r="N96" s="165"/>
      <c r="O96" s="165"/>
      <c r="P96" s="165"/>
      <c r="Q96" s="165"/>
      <c r="R96" s="166"/>
      <c r="V96" s="3"/>
      <c r="W96" s="3"/>
    </row>
    <row r="97" spans="1:23" s="7" customFormat="1" ht="15" customHeight="1">
      <c r="A97" s="103"/>
      <c r="B97" s="142">
        <f t="shared" si="13"/>
        <v>28</v>
      </c>
      <c r="C97" s="137" t="s">
        <v>377</v>
      </c>
      <c r="D97" s="137">
        <v>622</v>
      </c>
      <c r="E97" s="137" t="s">
        <v>142</v>
      </c>
      <c r="F97" s="137" t="s">
        <v>142</v>
      </c>
      <c r="G97" s="137">
        <v>2003</v>
      </c>
      <c r="H97" s="137" t="s">
        <v>85</v>
      </c>
      <c r="I97" s="146">
        <v>65</v>
      </c>
      <c r="J97" s="163"/>
      <c r="K97" s="164"/>
      <c r="L97" s="164"/>
      <c r="M97" s="164"/>
      <c r="N97" s="165"/>
      <c r="O97" s="165"/>
      <c r="P97" s="165"/>
      <c r="Q97" s="165"/>
      <c r="R97" s="166"/>
      <c r="V97" s="3"/>
      <c r="W97" s="3"/>
    </row>
    <row r="98" spans="1:23" s="7" customFormat="1" ht="15" customHeight="1">
      <c r="A98" s="103"/>
      <c r="B98" s="142">
        <f t="shared" si="13"/>
        <v>29</v>
      </c>
      <c r="C98" s="137" t="s">
        <v>377</v>
      </c>
      <c r="D98" s="137">
        <v>623</v>
      </c>
      <c r="E98" s="137" t="s">
        <v>142</v>
      </c>
      <c r="F98" s="137" t="s">
        <v>142</v>
      </c>
      <c r="G98" s="137">
        <v>2003</v>
      </c>
      <c r="H98" s="137" t="s">
        <v>85</v>
      </c>
      <c r="I98" s="146">
        <v>65</v>
      </c>
      <c r="J98" s="163"/>
      <c r="K98" s="164"/>
      <c r="L98" s="164"/>
      <c r="M98" s="164"/>
      <c r="N98" s="165"/>
      <c r="O98" s="165"/>
      <c r="P98" s="165"/>
      <c r="Q98" s="165"/>
      <c r="R98" s="166"/>
      <c r="V98" s="3"/>
      <c r="W98" s="3"/>
    </row>
    <row r="99" spans="1:23" s="7" customFormat="1" ht="15" customHeight="1">
      <c r="A99" s="103"/>
      <c r="B99" s="142">
        <f t="shared" si="13"/>
        <v>30</v>
      </c>
      <c r="C99" s="137" t="s">
        <v>377</v>
      </c>
      <c r="D99" s="137">
        <v>624</v>
      </c>
      <c r="E99" s="137" t="s">
        <v>142</v>
      </c>
      <c r="F99" s="137" t="s">
        <v>142</v>
      </c>
      <c r="G99" s="137">
        <v>2003</v>
      </c>
      <c r="H99" s="137" t="s">
        <v>85</v>
      </c>
      <c r="I99" s="146">
        <v>65</v>
      </c>
      <c r="J99" s="163"/>
      <c r="K99" s="164"/>
      <c r="L99" s="164"/>
      <c r="M99" s="164"/>
      <c r="N99" s="165"/>
      <c r="O99" s="165"/>
      <c r="P99" s="165"/>
      <c r="Q99" s="165"/>
      <c r="R99" s="166"/>
      <c r="V99" s="3"/>
      <c r="W99" s="3"/>
    </row>
    <row r="100" spans="1:23" s="7" customFormat="1" ht="15" customHeight="1">
      <c r="A100" s="103"/>
      <c r="B100" s="142">
        <f t="shared" si="13"/>
        <v>31</v>
      </c>
      <c r="C100" s="137" t="s">
        <v>377</v>
      </c>
      <c r="D100" s="137">
        <v>625</v>
      </c>
      <c r="E100" s="137" t="s">
        <v>142</v>
      </c>
      <c r="F100" s="137" t="s">
        <v>142</v>
      </c>
      <c r="G100" s="137">
        <v>2003</v>
      </c>
      <c r="H100" s="137" t="s">
        <v>85</v>
      </c>
      <c r="I100" s="146">
        <v>65</v>
      </c>
      <c r="J100" s="163"/>
      <c r="K100" s="164"/>
      <c r="L100" s="164"/>
      <c r="M100" s="164"/>
      <c r="N100" s="165"/>
      <c r="O100" s="165"/>
      <c r="P100" s="165"/>
      <c r="Q100" s="165"/>
      <c r="R100" s="166"/>
      <c r="V100" s="3"/>
      <c r="W100" s="3"/>
    </row>
    <row r="101" spans="1:23" s="7" customFormat="1" ht="15" customHeight="1">
      <c r="A101" s="103"/>
      <c r="B101" s="142">
        <f t="shared" si="13"/>
        <v>32</v>
      </c>
      <c r="C101" s="137" t="s">
        <v>377</v>
      </c>
      <c r="D101" s="137">
        <v>626</v>
      </c>
      <c r="E101" s="137" t="s">
        <v>142</v>
      </c>
      <c r="F101" s="137" t="s">
        <v>142</v>
      </c>
      <c r="G101" s="137">
        <v>2003</v>
      </c>
      <c r="H101" s="137" t="s">
        <v>85</v>
      </c>
      <c r="I101" s="146">
        <v>65</v>
      </c>
      <c r="J101" s="163"/>
      <c r="K101" s="164"/>
      <c r="L101" s="164"/>
      <c r="M101" s="164"/>
      <c r="N101" s="165"/>
      <c r="O101" s="165"/>
      <c r="P101" s="165"/>
      <c r="Q101" s="165"/>
      <c r="R101" s="166"/>
      <c r="V101" s="3"/>
      <c r="W101" s="3"/>
    </row>
    <row r="102" spans="1:23" s="7" customFormat="1" ht="15" customHeight="1">
      <c r="A102" s="103"/>
      <c r="B102" s="142">
        <f t="shared" si="13"/>
        <v>33</v>
      </c>
      <c r="C102" s="137" t="s">
        <v>377</v>
      </c>
      <c r="D102" s="137">
        <v>627</v>
      </c>
      <c r="E102" s="137" t="s">
        <v>142</v>
      </c>
      <c r="F102" s="137" t="s">
        <v>142</v>
      </c>
      <c r="G102" s="137">
        <v>2003</v>
      </c>
      <c r="H102" s="137" t="s">
        <v>85</v>
      </c>
      <c r="I102" s="146">
        <v>65</v>
      </c>
      <c r="J102" s="163"/>
      <c r="K102" s="164"/>
      <c r="L102" s="164"/>
      <c r="M102" s="164"/>
      <c r="N102" s="165"/>
      <c r="O102" s="165"/>
      <c r="P102" s="165"/>
      <c r="Q102" s="165"/>
      <c r="R102" s="166"/>
      <c r="V102" s="3"/>
      <c r="W102" s="3"/>
    </row>
    <row r="103" spans="1:23" s="7" customFormat="1" ht="15" customHeight="1">
      <c r="A103" s="103"/>
      <c r="B103" s="142">
        <f t="shared" si="13"/>
        <v>34</v>
      </c>
      <c r="C103" s="137" t="s">
        <v>377</v>
      </c>
      <c r="D103" s="137">
        <v>628</v>
      </c>
      <c r="E103" s="137" t="s">
        <v>142</v>
      </c>
      <c r="F103" s="137" t="s">
        <v>142</v>
      </c>
      <c r="G103" s="137">
        <v>2004</v>
      </c>
      <c r="H103" s="137" t="s">
        <v>85</v>
      </c>
      <c r="I103" s="146">
        <v>65</v>
      </c>
      <c r="J103" s="163"/>
      <c r="K103" s="164"/>
      <c r="L103" s="164"/>
      <c r="M103" s="164"/>
      <c r="N103" s="165"/>
      <c r="O103" s="165"/>
      <c r="P103" s="165"/>
      <c r="Q103" s="165"/>
      <c r="R103" s="166"/>
      <c r="V103" s="3"/>
      <c r="W103" s="3"/>
    </row>
    <row r="104" spans="1:23" s="7" customFormat="1" ht="15" customHeight="1">
      <c r="A104" s="103"/>
      <c r="B104" s="142">
        <f t="shared" si="13"/>
        <v>35</v>
      </c>
      <c r="C104" s="137" t="s">
        <v>377</v>
      </c>
      <c r="D104" s="137">
        <v>629</v>
      </c>
      <c r="E104" s="137" t="s">
        <v>142</v>
      </c>
      <c r="F104" s="137" t="s">
        <v>142</v>
      </c>
      <c r="G104" s="137">
        <v>2004</v>
      </c>
      <c r="H104" s="137" t="s">
        <v>85</v>
      </c>
      <c r="I104" s="146">
        <v>65</v>
      </c>
      <c r="J104" s="163"/>
      <c r="K104" s="164"/>
      <c r="L104" s="164"/>
      <c r="M104" s="164"/>
      <c r="N104" s="165"/>
      <c r="O104" s="165"/>
      <c r="P104" s="165"/>
      <c r="Q104" s="165"/>
      <c r="R104" s="166"/>
      <c r="V104" s="3"/>
      <c r="W104" s="3"/>
    </row>
    <row r="105" spans="1:23" s="7" customFormat="1" ht="15" customHeight="1">
      <c r="A105" s="103"/>
      <c r="B105" s="142">
        <f t="shared" si="13"/>
        <v>36</v>
      </c>
      <c r="C105" s="137" t="s">
        <v>377</v>
      </c>
      <c r="D105" s="137">
        <v>630</v>
      </c>
      <c r="E105" s="137" t="s">
        <v>142</v>
      </c>
      <c r="F105" s="137" t="s">
        <v>142</v>
      </c>
      <c r="G105" s="137">
        <v>2004</v>
      </c>
      <c r="H105" s="137" t="s">
        <v>85</v>
      </c>
      <c r="I105" s="146">
        <v>65</v>
      </c>
      <c r="J105" s="163"/>
      <c r="K105" s="164"/>
      <c r="L105" s="164"/>
      <c r="M105" s="164"/>
      <c r="N105" s="165"/>
      <c r="O105" s="165"/>
      <c r="P105" s="165"/>
      <c r="Q105" s="165"/>
      <c r="R105" s="166"/>
      <c r="V105" s="3"/>
      <c r="W105" s="3"/>
    </row>
    <row r="106" spans="1:23" s="7" customFormat="1" ht="15" customHeight="1">
      <c r="A106" s="103"/>
      <c r="B106" s="142">
        <f t="shared" si="13"/>
        <v>37</v>
      </c>
      <c r="C106" s="137" t="s">
        <v>377</v>
      </c>
      <c r="D106" s="137">
        <v>631</v>
      </c>
      <c r="E106" s="137" t="s">
        <v>142</v>
      </c>
      <c r="F106" s="137" t="s">
        <v>142</v>
      </c>
      <c r="G106" s="137">
        <v>2004</v>
      </c>
      <c r="H106" s="137" t="s">
        <v>85</v>
      </c>
      <c r="I106" s="146">
        <v>65</v>
      </c>
      <c r="J106" s="163"/>
      <c r="K106" s="164"/>
      <c r="L106" s="164"/>
      <c r="M106" s="164"/>
      <c r="N106" s="165"/>
      <c r="O106" s="165"/>
      <c r="P106" s="165"/>
      <c r="Q106" s="165"/>
      <c r="R106" s="166"/>
      <c r="V106" s="3"/>
      <c r="W106" s="3"/>
    </row>
    <row r="107" spans="1:23" s="7" customFormat="1" ht="15" customHeight="1">
      <c r="A107" s="103"/>
      <c r="B107" s="142">
        <f t="shared" si="13"/>
        <v>38</v>
      </c>
      <c r="C107" s="137" t="s">
        <v>377</v>
      </c>
      <c r="D107" s="137">
        <v>632</v>
      </c>
      <c r="E107" s="137" t="s">
        <v>32</v>
      </c>
      <c r="F107" s="137" t="s">
        <v>32</v>
      </c>
      <c r="G107" s="137">
        <v>2004</v>
      </c>
      <c r="H107" s="137" t="s">
        <v>85</v>
      </c>
      <c r="I107" s="146">
        <v>65</v>
      </c>
      <c r="J107" s="163"/>
      <c r="K107" s="164"/>
      <c r="L107" s="164"/>
      <c r="M107" s="164"/>
      <c r="N107" s="165"/>
      <c r="O107" s="165"/>
      <c r="P107" s="165"/>
      <c r="Q107" s="165"/>
      <c r="R107" s="166"/>
      <c r="V107" s="3"/>
      <c r="W107" s="3"/>
    </row>
    <row r="108" spans="1:23" s="7" customFormat="1" ht="15" customHeight="1">
      <c r="A108" s="103"/>
      <c r="B108" s="142">
        <f t="shared" si="13"/>
        <v>39</v>
      </c>
      <c r="C108" s="137" t="s">
        <v>377</v>
      </c>
      <c r="D108" s="137">
        <v>633</v>
      </c>
      <c r="E108" s="137" t="s">
        <v>32</v>
      </c>
      <c r="F108" s="137" t="s">
        <v>32</v>
      </c>
      <c r="G108" s="137">
        <v>2004</v>
      </c>
      <c r="H108" s="137" t="s">
        <v>85</v>
      </c>
      <c r="I108" s="146">
        <v>65</v>
      </c>
      <c r="J108" s="163"/>
      <c r="K108" s="164"/>
      <c r="L108" s="164"/>
      <c r="M108" s="164"/>
      <c r="N108" s="165"/>
      <c r="O108" s="165"/>
      <c r="P108" s="165"/>
      <c r="Q108" s="165"/>
      <c r="R108" s="166"/>
      <c r="V108" s="3"/>
      <c r="W108" s="3"/>
    </row>
    <row r="109" spans="1:23" s="7" customFormat="1" ht="15" customHeight="1">
      <c r="A109" s="103"/>
      <c r="B109" s="142">
        <f t="shared" si="13"/>
        <v>40</v>
      </c>
      <c r="C109" s="137" t="s">
        <v>377</v>
      </c>
      <c r="D109" s="137">
        <v>634</v>
      </c>
      <c r="E109" s="137" t="s">
        <v>32</v>
      </c>
      <c r="F109" s="137" t="s">
        <v>32</v>
      </c>
      <c r="G109" s="137">
        <v>2004</v>
      </c>
      <c r="H109" s="137" t="s">
        <v>85</v>
      </c>
      <c r="I109" s="146">
        <v>65</v>
      </c>
      <c r="J109" s="163"/>
      <c r="K109" s="164"/>
      <c r="L109" s="164"/>
      <c r="M109" s="164"/>
      <c r="N109" s="165"/>
      <c r="O109" s="165"/>
      <c r="P109" s="165"/>
      <c r="Q109" s="165"/>
      <c r="R109" s="166"/>
      <c r="V109" s="3"/>
      <c r="W109" s="3"/>
    </row>
    <row r="110" spans="1:23" s="7" customFormat="1" ht="15" customHeight="1">
      <c r="A110" s="103"/>
      <c r="B110" s="142">
        <f t="shared" si="13"/>
        <v>41</v>
      </c>
      <c r="C110" s="137" t="s">
        <v>377</v>
      </c>
      <c r="D110" s="137">
        <v>635</v>
      </c>
      <c r="E110" s="137" t="s">
        <v>32</v>
      </c>
      <c r="F110" s="137" t="s">
        <v>32</v>
      </c>
      <c r="G110" s="137">
        <v>2004</v>
      </c>
      <c r="H110" s="137" t="s">
        <v>85</v>
      </c>
      <c r="I110" s="146">
        <v>65</v>
      </c>
      <c r="J110" s="163"/>
      <c r="K110" s="164"/>
      <c r="L110" s="164"/>
      <c r="M110" s="164"/>
      <c r="N110" s="165"/>
      <c r="O110" s="165"/>
      <c r="P110" s="165"/>
      <c r="Q110" s="165"/>
      <c r="R110" s="166"/>
      <c r="V110" s="3"/>
      <c r="W110" s="3"/>
    </row>
    <row r="111" spans="1:23" s="7" customFormat="1" ht="15" customHeight="1">
      <c r="A111" s="103"/>
      <c r="B111" s="142">
        <f t="shared" si="13"/>
        <v>42</v>
      </c>
      <c r="C111" s="137" t="s">
        <v>377</v>
      </c>
      <c r="D111" s="137">
        <v>636</v>
      </c>
      <c r="E111" s="137" t="s">
        <v>142</v>
      </c>
      <c r="F111" s="137" t="s">
        <v>142</v>
      </c>
      <c r="G111" s="137">
        <v>2005</v>
      </c>
      <c r="H111" s="137" t="s">
        <v>85</v>
      </c>
      <c r="I111" s="146">
        <v>65</v>
      </c>
      <c r="J111" s="163"/>
      <c r="K111" s="164"/>
      <c r="L111" s="164"/>
      <c r="M111" s="164"/>
      <c r="N111" s="165"/>
      <c r="O111" s="165"/>
      <c r="P111" s="165"/>
      <c r="Q111" s="165"/>
      <c r="R111" s="166"/>
      <c r="V111" s="3"/>
      <c r="W111" s="3"/>
    </row>
    <row r="112" spans="1:23" s="7" customFormat="1" ht="15" customHeight="1">
      <c r="A112" s="103"/>
      <c r="B112" s="142">
        <f t="shared" si="13"/>
        <v>43</v>
      </c>
      <c r="C112" s="137" t="s">
        <v>377</v>
      </c>
      <c r="D112" s="137">
        <v>637</v>
      </c>
      <c r="E112" s="137" t="s">
        <v>142</v>
      </c>
      <c r="F112" s="137" t="s">
        <v>142</v>
      </c>
      <c r="G112" s="137">
        <v>2005</v>
      </c>
      <c r="H112" s="137" t="s">
        <v>85</v>
      </c>
      <c r="I112" s="146">
        <v>65</v>
      </c>
      <c r="J112" s="163"/>
      <c r="K112" s="164"/>
      <c r="L112" s="164"/>
      <c r="M112" s="164"/>
      <c r="N112" s="165"/>
      <c r="O112" s="165"/>
      <c r="P112" s="165"/>
      <c r="Q112" s="165"/>
      <c r="R112" s="166"/>
      <c r="V112" s="3"/>
      <c r="W112" s="3"/>
    </row>
    <row r="113" spans="1:23" s="7" customFormat="1" ht="15" customHeight="1">
      <c r="A113" s="103"/>
      <c r="B113" s="142">
        <f t="shared" si="13"/>
        <v>44</v>
      </c>
      <c r="C113" s="137" t="s">
        <v>377</v>
      </c>
      <c r="D113" s="137">
        <v>638</v>
      </c>
      <c r="E113" s="137" t="s">
        <v>142</v>
      </c>
      <c r="F113" s="137" t="s">
        <v>142</v>
      </c>
      <c r="G113" s="137">
        <v>2005</v>
      </c>
      <c r="H113" s="137" t="s">
        <v>85</v>
      </c>
      <c r="I113" s="146">
        <v>65</v>
      </c>
      <c r="J113" s="163"/>
      <c r="K113" s="164"/>
      <c r="L113" s="164"/>
      <c r="M113" s="164"/>
      <c r="N113" s="165"/>
      <c r="O113" s="165"/>
      <c r="P113" s="165"/>
      <c r="Q113" s="165"/>
      <c r="R113" s="166"/>
      <c r="V113" s="3"/>
      <c r="W113" s="3"/>
    </row>
    <row r="114" spans="1:23" s="7" customFormat="1" ht="15" customHeight="1">
      <c r="A114" s="103"/>
      <c r="B114" s="142">
        <f t="shared" si="13"/>
        <v>45</v>
      </c>
      <c r="C114" s="137" t="s">
        <v>377</v>
      </c>
      <c r="D114" s="137">
        <v>639</v>
      </c>
      <c r="E114" s="137" t="s">
        <v>142</v>
      </c>
      <c r="F114" s="137" t="s">
        <v>142</v>
      </c>
      <c r="G114" s="137">
        <v>2005</v>
      </c>
      <c r="H114" s="137" t="s">
        <v>85</v>
      </c>
      <c r="I114" s="146">
        <v>65</v>
      </c>
      <c r="J114" s="163"/>
      <c r="K114" s="164"/>
      <c r="L114" s="164"/>
      <c r="M114" s="164"/>
      <c r="N114" s="165"/>
      <c r="O114" s="165"/>
      <c r="P114" s="165"/>
      <c r="Q114" s="165"/>
      <c r="R114" s="166"/>
      <c r="V114" s="3"/>
      <c r="W114" s="3"/>
    </row>
    <row r="115" spans="1:23" s="7" customFormat="1" ht="15" customHeight="1">
      <c r="A115" s="103"/>
      <c r="B115" s="142">
        <f t="shared" si="13"/>
        <v>46</v>
      </c>
      <c r="C115" s="137" t="s">
        <v>377</v>
      </c>
      <c r="D115" s="137">
        <v>640</v>
      </c>
      <c r="E115" s="137" t="s">
        <v>142</v>
      </c>
      <c r="F115" s="137" t="s">
        <v>142</v>
      </c>
      <c r="G115" s="137">
        <v>2005</v>
      </c>
      <c r="H115" s="137" t="s">
        <v>85</v>
      </c>
      <c r="I115" s="146">
        <v>65</v>
      </c>
      <c r="J115" s="163"/>
      <c r="K115" s="164"/>
      <c r="L115" s="164"/>
      <c r="M115" s="164"/>
      <c r="N115" s="165"/>
      <c r="O115" s="165"/>
      <c r="P115" s="165"/>
      <c r="Q115" s="165"/>
      <c r="R115" s="166"/>
      <c r="V115" s="3"/>
      <c r="W115" s="3"/>
    </row>
    <row r="116" spans="1:23" s="7" customFormat="1" ht="15" customHeight="1">
      <c r="A116" s="103"/>
      <c r="B116" s="142">
        <f t="shared" si="13"/>
        <v>47</v>
      </c>
      <c r="C116" s="137" t="s">
        <v>377</v>
      </c>
      <c r="D116" s="137">
        <v>641</v>
      </c>
      <c r="E116" s="137" t="s">
        <v>433</v>
      </c>
      <c r="F116" s="137" t="s">
        <v>433</v>
      </c>
      <c r="G116" s="137">
        <v>2006</v>
      </c>
      <c r="H116" s="137" t="s">
        <v>85</v>
      </c>
      <c r="I116" s="146">
        <v>55</v>
      </c>
      <c r="J116" s="163"/>
      <c r="K116" s="164"/>
      <c r="L116" s="164"/>
      <c r="M116" s="164"/>
      <c r="N116" s="165"/>
      <c r="O116" s="165"/>
      <c r="P116" s="165"/>
      <c r="Q116" s="165"/>
      <c r="R116" s="166"/>
      <c r="V116" s="3"/>
      <c r="W116" s="3"/>
    </row>
    <row r="117" spans="1:23" s="7" customFormat="1" ht="15" customHeight="1">
      <c r="A117" s="103"/>
      <c r="B117" s="142">
        <f t="shared" si="13"/>
        <v>48</v>
      </c>
      <c r="C117" s="137" t="s">
        <v>377</v>
      </c>
      <c r="D117" s="137">
        <v>642</v>
      </c>
      <c r="E117" s="137" t="s">
        <v>32</v>
      </c>
      <c r="F117" s="137" t="s">
        <v>32</v>
      </c>
      <c r="G117" s="137">
        <v>2008</v>
      </c>
      <c r="H117" s="137" t="s">
        <v>85</v>
      </c>
      <c r="I117" s="146">
        <v>55</v>
      </c>
      <c r="J117" s="163"/>
      <c r="K117" s="164"/>
      <c r="L117" s="164"/>
      <c r="M117" s="164"/>
      <c r="N117" s="165"/>
      <c r="O117" s="165"/>
      <c r="P117" s="165"/>
      <c r="Q117" s="165"/>
      <c r="R117" s="166"/>
      <c r="V117" s="3"/>
      <c r="W117" s="3"/>
    </row>
    <row r="118" spans="1:23" s="7" customFormat="1" ht="15" customHeight="1">
      <c r="A118" s="103"/>
      <c r="B118" s="142">
        <f t="shared" si="13"/>
        <v>49</v>
      </c>
      <c r="C118" s="137" t="s">
        <v>377</v>
      </c>
      <c r="D118" s="137">
        <v>643</v>
      </c>
      <c r="E118" s="137" t="s">
        <v>32</v>
      </c>
      <c r="F118" s="137" t="s">
        <v>32</v>
      </c>
      <c r="G118" s="137">
        <v>2008</v>
      </c>
      <c r="H118" s="137" t="s">
        <v>85</v>
      </c>
      <c r="I118" s="146">
        <v>55</v>
      </c>
      <c r="J118" s="163"/>
      <c r="K118" s="164"/>
      <c r="L118" s="164"/>
      <c r="M118" s="164"/>
      <c r="N118" s="165"/>
      <c r="O118" s="165"/>
      <c r="P118" s="165"/>
      <c r="Q118" s="165"/>
      <c r="R118" s="166"/>
      <c r="V118" s="3"/>
      <c r="W118" s="3"/>
    </row>
    <row r="119" spans="1:23" s="7" customFormat="1" ht="15" customHeight="1">
      <c r="A119" s="103"/>
      <c r="B119" s="142">
        <f t="shared" si="13"/>
        <v>50</v>
      </c>
      <c r="C119" s="137" t="s">
        <v>377</v>
      </c>
      <c r="D119" s="137">
        <v>644</v>
      </c>
      <c r="E119" s="137" t="s">
        <v>32</v>
      </c>
      <c r="F119" s="137" t="s">
        <v>32</v>
      </c>
      <c r="G119" s="137">
        <v>2008</v>
      </c>
      <c r="H119" s="137" t="s">
        <v>85</v>
      </c>
      <c r="I119" s="146">
        <v>55</v>
      </c>
      <c r="J119" s="163"/>
      <c r="K119" s="164"/>
      <c r="L119" s="164"/>
      <c r="M119" s="164"/>
      <c r="N119" s="165"/>
      <c r="O119" s="165"/>
      <c r="P119" s="165"/>
      <c r="Q119" s="165"/>
      <c r="R119" s="166"/>
      <c r="V119" s="3"/>
      <c r="W119" s="3"/>
    </row>
    <row r="120" spans="1:23" s="7" customFormat="1" ht="15" customHeight="1">
      <c r="A120" s="103"/>
      <c r="B120" s="142">
        <f t="shared" si="13"/>
        <v>51</v>
      </c>
      <c r="C120" s="137" t="s">
        <v>377</v>
      </c>
      <c r="D120" s="137">
        <v>645</v>
      </c>
      <c r="E120" s="137" t="s">
        <v>433</v>
      </c>
      <c r="F120" s="137" t="s">
        <v>433</v>
      </c>
      <c r="G120" s="137">
        <v>2008</v>
      </c>
      <c r="H120" s="137" t="s">
        <v>85</v>
      </c>
      <c r="I120" s="146">
        <v>55</v>
      </c>
      <c r="J120" s="163"/>
      <c r="K120" s="164"/>
      <c r="L120" s="164"/>
      <c r="M120" s="164"/>
      <c r="N120" s="165"/>
      <c r="O120" s="165"/>
      <c r="P120" s="165"/>
      <c r="Q120" s="165"/>
      <c r="R120" s="166"/>
      <c r="V120" s="3"/>
      <c r="W120" s="3"/>
    </row>
    <row r="121" spans="1:23" s="7" customFormat="1" ht="15" customHeight="1">
      <c r="A121" s="103"/>
      <c r="B121" s="142">
        <f t="shared" si="13"/>
        <v>52</v>
      </c>
      <c r="C121" s="137" t="s">
        <v>377</v>
      </c>
      <c r="D121" s="137">
        <v>646</v>
      </c>
      <c r="E121" s="137" t="s">
        <v>433</v>
      </c>
      <c r="F121" s="137" t="s">
        <v>433</v>
      </c>
      <c r="G121" s="137">
        <v>2008</v>
      </c>
      <c r="H121" s="137" t="s">
        <v>85</v>
      </c>
      <c r="I121" s="146">
        <v>55</v>
      </c>
      <c r="J121" s="163"/>
      <c r="K121" s="164"/>
      <c r="L121" s="164"/>
      <c r="M121" s="164"/>
      <c r="N121" s="165"/>
      <c r="O121" s="165"/>
      <c r="P121" s="165"/>
      <c r="Q121" s="165"/>
      <c r="R121" s="166"/>
      <c r="V121" s="3"/>
      <c r="W121" s="3"/>
    </row>
    <row r="122" spans="1:23" s="7" customFormat="1" ht="15" customHeight="1">
      <c r="A122" s="103"/>
      <c r="B122" s="142">
        <f t="shared" si="13"/>
        <v>53</v>
      </c>
      <c r="C122" s="137" t="s">
        <v>377</v>
      </c>
      <c r="D122" s="137">
        <v>647</v>
      </c>
      <c r="E122" s="137" t="s">
        <v>32</v>
      </c>
      <c r="F122" s="137" t="s">
        <v>32</v>
      </c>
      <c r="G122" s="137">
        <v>2009</v>
      </c>
      <c r="H122" s="137" t="s">
        <v>85</v>
      </c>
      <c r="I122" s="146">
        <v>55</v>
      </c>
      <c r="J122" s="163"/>
      <c r="K122" s="164"/>
      <c r="L122" s="164"/>
      <c r="M122" s="164"/>
      <c r="N122" s="165"/>
      <c r="O122" s="165"/>
      <c r="P122" s="165"/>
      <c r="Q122" s="165"/>
      <c r="R122" s="166"/>
      <c r="V122" s="3"/>
      <c r="W122" s="3"/>
    </row>
    <row r="123" spans="1:23" s="7" customFormat="1" ht="15" customHeight="1">
      <c r="A123" s="103"/>
      <c r="B123" s="142">
        <f t="shared" si="13"/>
        <v>54</v>
      </c>
      <c r="C123" s="137" t="s">
        <v>377</v>
      </c>
      <c r="D123" s="137">
        <v>648</v>
      </c>
      <c r="E123" s="137" t="s">
        <v>32</v>
      </c>
      <c r="F123" s="137" t="s">
        <v>32</v>
      </c>
      <c r="G123" s="137">
        <v>2009</v>
      </c>
      <c r="H123" s="137" t="s">
        <v>85</v>
      </c>
      <c r="I123" s="146">
        <v>55</v>
      </c>
      <c r="J123" s="163"/>
      <c r="K123" s="164"/>
      <c r="L123" s="164"/>
      <c r="M123" s="164"/>
      <c r="N123" s="165"/>
      <c r="O123" s="165"/>
      <c r="P123" s="165"/>
      <c r="Q123" s="165"/>
      <c r="R123" s="166"/>
      <c r="V123" s="3"/>
      <c r="W123" s="3"/>
    </row>
    <row r="124" spans="1:23" s="7" customFormat="1" ht="15" customHeight="1">
      <c r="A124" s="103"/>
      <c r="B124" s="142">
        <f t="shared" si="13"/>
        <v>55</v>
      </c>
      <c r="C124" s="137" t="s">
        <v>377</v>
      </c>
      <c r="D124" s="137">
        <v>649</v>
      </c>
      <c r="E124" s="137" t="s">
        <v>32</v>
      </c>
      <c r="F124" s="137" t="s">
        <v>32</v>
      </c>
      <c r="G124" s="137">
        <v>2009</v>
      </c>
      <c r="H124" s="137" t="s">
        <v>85</v>
      </c>
      <c r="I124" s="146">
        <v>55</v>
      </c>
      <c r="J124" s="163"/>
      <c r="K124" s="164"/>
      <c r="L124" s="164"/>
      <c r="M124" s="164"/>
      <c r="N124" s="165"/>
      <c r="O124" s="165"/>
      <c r="P124" s="165"/>
      <c r="Q124" s="165"/>
      <c r="R124" s="166"/>
      <c r="V124" s="3"/>
      <c r="W124" s="3"/>
    </row>
    <row r="125" spans="1:23" s="7" customFormat="1" ht="15" customHeight="1">
      <c r="A125" s="103"/>
      <c r="B125" s="142">
        <f t="shared" si="13"/>
        <v>56</v>
      </c>
      <c r="C125" s="137" t="s">
        <v>377</v>
      </c>
      <c r="D125" s="137">
        <v>650</v>
      </c>
      <c r="E125" s="137" t="s">
        <v>32</v>
      </c>
      <c r="F125" s="137" t="s">
        <v>32</v>
      </c>
      <c r="G125" s="137">
        <v>2009</v>
      </c>
      <c r="H125" s="137" t="s">
        <v>85</v>
      </c>
      <c r="I125" s="146">
        <v>55</v>
      </c>
      <c r="J125" s="163"/>
      <c r="K125" s="164"/>
      <c r="L125" s="164"/>
      <c r="M125" s="164"/>
      <c r="N125" s="165"/>
      <c r="O125" s="165"/>
      <c r="P125" s="165"/>
      <c r="Q125" s="165"/>
      <c r="R125" s="166"/>
      <c r="V125" s="3"/>
      <c r="W125" s="3"/>
    </row>
    <row r="126" spans="1:23" s="7" customFormat="1" ht="15" customHeight="1">
      <c r="A126" s="103"/>
      <c r="B126" s="142">
        <f t="shared" si="13"/>
        <v>57</v>
      </c>
      <c r="C126" s="137" t="s">
        <v>377</v>
      </c>
      <c r="D126" s="137">
        <v>651</v>
      </c>
      <c r="E126" s="137" t="s">
        <v>32</v>
      </c>
      <c r="F126" s="137" t="s">
        <v>32</v>
      </c>
      <c r="G126" s="137">
        <v>2009</v>
      </c>
      <c r="H126" s="137" t="s">
        <v>85</v>
      </c>
      <c r="I126" s="146">
        <v>55</v>
      </c>
      <c r="J126" s="163"/>
      <c r="K126" s="164"/>
      <c r="L126" s="164"/>
      <c r="M126" s="164"/>
      <c r="N126" s="165"/>
      <c r="O126" s="165"/>
      <c r="P126" s="165"/>
      <c r="Q126" s="165"/>
      <c r="R126" s="166"/>
      <c r="V126" s="3"/>
      <c r="W126" s="3"/>
    </row>
    <row r="127" spans="1:23" s="7" customFormat="1" ht="15" customHeight="1">
      <c r="A127" s="103"/>
      <c r="B127" s="142">
        <f t="shared" si="13"/>
        <v>58</v>
      </c>
      <c r="C127" s="137" t="s">
        <v>377</v>
      </c>
      <c r="D127" s="137">
        <v>652</v>
      </c>
      <c r="E127" s="137" t="s">
        <v>142</v>
      </c>
      <c r="F127" s="137" t="s">
        <v>142</v>
      </c>
      <c r="G127" s="137">
        <v>2010</v>
      </c>
      <c r="H127" s="137" t="s">
        <v>85</v>
      </c>
      <c r="I127" s="146">
        <v>55</v>
      </c>
      <c r="J127" s="163"/>
      <c r="K127" s="164"/>
      <c r="L127" s="164"/>
      <c r="M127" s="164"/>
      <c r="N127" s="165"/>
      <c r="O127" s="165"/>
      <c r="P127" s="165"/>
      <c r="Q127" s="165"/>
      <c r="R127" s="166"/>
      <c r="V127" s="3"/>
      <c r="W127" s="3"/>
    </row>
    <row r="128" spans="1:23" s="7" customFormat="1" ht="15" customHeight="1">
      <c r="A128" s="103"/>
      <c r="B128" s="142">
        <f t="shared" si="13"/>
        <v>59</v>
      </c>
      <c r="C128" s="137" t="s">
        <v>377</v>
      </c>
      <c r="D128" s="137">
        <v>653</v>
      </c>
      <c r="E128" s="137" t="s">
        <v>142</v>
      </c>
      <c r="F128" s="137" t="s">
        <v>142</v>
      </c>
      <c r="G128" s="137">
        <v>2010</v>
      </c>
      <c r="H128" s="137" t="s">
        <v>85</v>
      </c>
      <c r="I128" s="146">
        <v>55</v>
      </c>
      <c r="J128" s="163"/>
      <c r="K128" s="164"/>
      <c r="L128" s="164"/>
      <c r="M128" s="164"/>
      <c r="N128" s="165"/>
      <c r="O128" s="165"/>
      <c r="P128" s="165"/>
      <c r="Q128" s="165"/>
      <c r="R128" s="166"/>
      <c r="V128" s="3"/>
      <c r="W128" s="3"/>
    </row>
    <row r="129" spans="1:23" s="7" customFormat="1" ht="15" customHeight="1">
      <c r="A129" s="103"/>
      <c r="B129" s="142">
        <f t="shared" si="13"/>
        <v>60</v>
      </c>
      <c r="C129" s="137" t="s">
        <v>377</v>
      </c>
      <c r="D129" s="137">
        <v>654</v>
      </c>
      <c r="E129" s="137" t="s">
        <v>142</v>
      </c>
      <c r="F129" s="137" t="s">
        <v>142</v>
      </c>
      <c r="G129" s="137">
        <v>2010</v>
      </c>
      <c r="H129" s="137" t="s">
        <v>85</v>
      </c>
      <c r="I129" s="146">
        <v>55</v>
      </c>
      <c r="J129" s="163"/>
      <c r="K129" s="164"/>
      <c r="L129" s="164"/>
      <c r="M129" s="164"/>
      <c r="N129" s="165"/>
      <c r="O129" s="165"/>
      <c r="P129" s="165"/>
      <c r="Q129" s="165"/>
      <c r="R129" s="166"/>
      <c r="V129" s="3"/>
      <c r="W129" s="3"/>
    </row>
    <row r="130" spans="1:23" s="7" customFormat="1" ht="15" customHeight="1">
      <c r="A130" s="103"/>
      <c r="B130" s="142">
        <f t="shared" si="13"/>
        <v>61</v>
      </c>
      <c r="C130" s="137" t="s">
        <v>377</v>
      </c>
      <c r="D130" s="137">
        <v>655</v>
      </c>
      <c r="E130" s="137" t="s">
        <v>142</v>
      </c>
      <c r="F130" s="137" t="s">
        <v>142</v>
      </c>
      <c r="G130" s="137">
        <v>2010</v>
      </c>
      <c r="H130" s="137" t="s">
        <v>85</v>
      </c>
      <c r="I130" s="146">
        <v>55</v>
      </c>
      <c r="J130" s="163"/>
      <c r="K130" s="164"/>
      <c r="L130" s="164"/>
      <c r="M130" s="164"/>
      <c r="N130" s="165"/>
      <c r="O130" s="165"/>
      <c r="P130" s="165"/>
      <c r="Q130" s="165"/>
      <c r="R130" s="166"/>
      <c r="V130" s="3"/>
      <c r="W130" s="3"/>
    </row>
    <row r="131" spans="1:23" s="7" customFormat="1" ht="15" customHeight="1">
      <c r="A131" s="103"/>
      <c r="B131" s="142">
        <f t="shared" si="13"/>
        <v>62</v>
      </c>
      <c r="C131" s="137" t="s">
        <v>377</v>
      </c>
      <c r="D131" s="137">
        <v>656</v>
      </c>
      <c r="E131" s="137" t="s">
        <v>32</v>
      </c>
      <c r="F131" s="137" t="s">
        <v>32</v>
      </c>
      <c r="G131" s="137">
        <v>2010</v>
      </c>
      <c r="H131" s="137" t="s">
        <v>85</v>
      </c>
      <c r="I131" s="146">
        <v>55</v>
      </c>
      <c r="J131" s="163"/>
      <c r="K131" s="164"/>
      <c r="L131" s="164"/>
      <c r="M131" s="164"/>
      <c r="N131" s="165"/>
      <c r="O131" s="165"/>
      <c r="P131" s="165"/>
      <c r="Q131" s="165"/>
      <c r="R131" s="166"/>
      <c r="V131" s="3"/>
      <c r="W131" s="3"/>
    </row>
    <row r="132" spans="1:23" s="7" customFormat="1" ht="15" customHeight="1">
      <c r="A132" s="103"/>
      <c r="B132" s="142">
        <f t="shared" si="13"/>
        <v>63</v>
      </c>
      <c r="C132" s="137" t="s">
        <v>377</v>
      </c>
      <c r="D132" s="137">
        <v>657</v>
      </c>
      <c r="E132" s="137" t="s">
        <v>32</v>
      </c>
      <c r="F132" s="137" t="s">
        <v>32</v>
      </c>
      <c r="G132" s="137">
        <v>2010</v>
      </c>
      <c r="H132" s="137" t="s">
        <v>85</v>
      </c>
      <c r="I132" s="146">
        <v>55</v>
      </c>
      <c r="J132" s="163"/>
      <c r="K132" s="164"/>
      <c r="L132" s="164"/>
      <c r="M132" s="164"/>
      <c r="N132" s="165"/>
      <c r="O132" s="165"/>
      <c r="P132" s="165"/>
      <c r="Q132" s="165"/>
      <c r="R132" s="166"/>
      <c r="V132" s="3"/>
      <c r="W132" s="3"/>
    </row>
    <row r="133" spans="1:23" s="7" customFormat="1" ht="15" customHeight="1">
      <c r="A133" s="103"/>
      <c r="B133" s="142">
        <f t="shared" si="13"/>
        <v>64</v>
      </c>
      <c r="C133" s="137" t="s">
        <v>377</v>
      </c>
      <c r="D133" s="137">
        <v>658</v>
      </c>
      <c r="E133" s="137" t="s">
        <v>32</v>
      </c>
      <c r="F133" s="137" t="s">
        <v>32</v>
      </c>
      <c r="G133" s="137">
        <v>2010</v>
      </c>
      <c r="H133" s="137" t="s">
        <v>85</v>
      </c>
      <c r="I133" s="146">
        <v>55</v>
      </c>
      <c r="J133" s="163"/>
      <c r="K133" s="164"/>
      <c r="L133" s="164"/>
      <c r="M133" s="164"/>
      <c r="N133" s="165"/>
      <c r="O133" s="165"/>
      <c r="P133" s="165"/>
      <c r="Q133" s="165"/>
      <c r="R133" s="166"/>
      <c r="V133" s="3"/>
      <c r="W133" s="3"/>
    </row>
    <row r="134" spans="1:23" s="7" customFormat="1" ht="15" customHeight="1">
      <c r="A134" s="103"/>
      <c r="B134" s="142">
        <f t="shared" si="13"/>
        <v>65</v>
      </c>
      <c r="C134" s="137" t="s">
        <v>377</v>
      </c>
      <c r="D134" s="137">
        <v>659</v>
      </c>
      <c r="E134" s="137" t="s">
        <v>32</v>
      </c>
      <c r="F134" s="137" t="s">
        <v>32</v>
      </c>
      <c r="G134" s="137">
        <v>2011</v>
      </c>
      <c r="H134" s="137" t="s">
        <v>85</v>
      </c>
      <c r="I134" s="146">
        <v>55</v>
      </c>
      <c r="J134" s="163"/>
      <c r="K134" s="164"/>
      <c r="L134" s="164"/>
      <c r="M134" s="164"/>
      <c r="N134" s="165"/>
      <c r="O134" s="165"/>
      <c r="P134" s="165"/>
      <c r="Q134" s="165"/>
      <c r="R134" s="166"/>
      <c r="V134" s="3"/>
      <c r="W134" s="3"/>
    </row>
    <row r="135" spans="1:23" s="7" customFormat="1" ht="15" customHeight="1">
      <c r="A135" s="103"/>
      <c r="B135" s="142">
        <f t="shared" ref="B135:B175" si="14">+B134+1</f>
        <v>66</v>
      </c>
      <c r="C135" s="137" t="s">
        <v>377</v>
      </c>
      <c r="D135" s="137">
        <v>660</v>
      </c>
      <c r="E135" s="137" t="s">
        <v>32</v>
      </c>
      <c r="F135" s="137" t="s">
        <v>32</v>
      </c>
      <c r="G135" s="137">
        <v>2011</v>
      </c>
      <c r="H135" s="137" t="s">
        <v>85</v>
      </c>
      <c r="I135" s="146">
        <v>55</v>
      </c>
      <c r="J135" s="163"/>
      <c r="K135" s="164"/>
      <c r="L135" s="164"/>
      <c r="M135" s="164"/>
      <c r="N135" s="165"/>
      <c r="O135" s="165"/>
      <c r="P135" s="165"/>
      <c r="Q135" s="165"/>
      <c r="R135" s="166"/>
      <c r="V135" s="3"/>
      <c r="W135" s="3"/>
    </row>
    <row r="136" spans="1:23" s="7" customFormat="1" ht="15" customHeight="1">
      <c r="A136" s="103"/>
      <c r="B136" s="142">
        <f t="shared" si="14"/>
        <v>67</v>
      </c>
      <c r="C136" s="137" t="s">
        <v>377</v>
      </c>
      <c r="D136" s="137">
        <v>661</v>
      </c>
      <c r="E136" s="137" t="s">
        <v>32</v>
      </c>
      <c r="F136" s="137" t="s">
        <v>32</v>
      </c>
      <c r="G136" s="137">
        <v>2011</v>
      </c>
      <c r="H136" s="137" t="s">
        <v>85</v>
      </c>
      <c r="I136" s="146">
        <v>55</v>
      </c>
      <c r="J136" s="163"/>
      <c r="K136" s="164"/>
      <c r="L136" s="164"/>
      <c r="M136" s="164"/>
      <c r="N136" s="165"/>
      <c r="O136" s="165"/>
      <c r="P136" s="165"/>
      <c r="Q136" s="165"/>
      <c r="R136" s="166"/>
      <c r="V136" s="3"/>
      <c r="W136" s="3"/>
    </row>
    <row r="137" spans="1:23" s="7" customFormat="1" ht="15" customHeight="1">
      <c r="A137" s="103"/>
      <c r="B137" s="142">
        <f t="shared" si="14"/>
        <v>68</v>
      </c>
      <c r="C137" s="137" t="s">
        <v>377</v>
      </c>
      <c r="D137" s="137">
        <v>662</v>
      </c>
      <c r="E137" s="137" t="s">
        <v>32</v>
      </c>
      <c r="F137" s="137" t="s">
        <v>32</v>
      </c>
      <c r="G137" s="137">
        <v>2013</v>
      </c>
      <c r="H137" s="137" t="s">
        <v>85</v>
      </c>
      <c r="I137" s="146">
        <v>55</v>
      </c>
      <c r="J137" s="163"/>
      <c r="K137" s="164"/>
      <c r="L137" s="164"/>
      <c r="M137" s="164"/>
      <c r="N137" s="165"/>
      <c r="O137" s="165"/>
      <c r="P137" s="165"/>
      <c r="Q137" s="165"/>
      <c r="R137" s="166"/>
      <c r="V137" s="3"/>
      <c r="W137" s="3"/>
    </row>
    <row r="138" spans="1:23" s="7" customFormat="1" ht="15" customHeight="1">
      <c r="A138" s="103"/>
      <c r="B138" s="142">
        <f t="shared" si="14"/>
        <v>69</v>
      </c>
      <c r="C138" s="137" t="s">
        <v>377</v>
      </c>
      <c r="D138" s="137">
        <v>663</v>
      </c>
      <c r="E138" s="137" t="s">
        <v>32</v>
      </c>
      <c r="F138" s="137" t="s">
        <v>32</v>
      </c>
      <c r="G138" s="137">
        <v>2013</v>
      </c>
      <c r="H138" s="137" t="s">
        <v>85</v>
      </c>
      <c r="I138" s="146">
        <v>55</v>
      </c>
      <c r="J138" s="163"/>
      <c r="K138" s="164"/>
      <c r="L138" s="164"/>
      <c r="M138" s="164"/>
      <c r="N138" s="165"/>
      <c r="O138" s="165"/>
      <c r="P138" s="165"/>
      <c r="Q138" s="165"/>
      <c r="R138" s="166"/>
      <c r="V138" s="3"/>
      <c r="W138" s="3"/>
    </row>
    <row r="139" spans="1:23" s="7" customFormat="1" ht="15" customHeight="1">
      <c r="A139" s="103"/>
      <c r="B139" s="142">
        <f t="shared" si="14"/>
        <v>70</v>
      </c>
      <c r="C139" s="137" t="s">
        <v>377</v>
      </c>
      <c r="D139" s="137">
        <v>664</v>
      </c>
      <c r="E139" s="137" t="s">
        <v>32</v>
      </c>
      <c r="F139" s="137" t="s">
        <v>32</v>
      </c>
      <c r="G139" s="137">
        <v>2013</v>
      </c>
      <c r="H139" s="137" t="s">
        <v>85</v>
      </c>
      <c r="I139" s="146">
        <v>55</v>
      </c>
      <c r="J139" s="163"/>
      <c r="K139" s="164"/>
      <c r="L139" s="164"/>
      <c r="M139" s="164"/>
      <c r="N139" s="165"/>
      <c r="O139" s="165"/>
      <c r="P139" s="165"/>
      <c r="Q139" s="165"/>
      <c r="R139" s="166"/>
      <c r="V139" s="3"/>
      <c r="W139" s="3"/>
    </row>
    <row r="140" spans="1:23" s="7" customFormat="1" ht="15" customHeight="1">
      <c r="A140" s="103"/>
      <c r="B140" s="142">
        <f t="shared" si="14"/>
        <v>71</v>
      </c>
      <c r="C140" s="137" t="s">
        <v>377</v>
      </c>
      <c r="D140" s="137">
        <v>665</v>
      </c>
      <c r="E140" s="137" t="s">
        <v>32</v>
      </c>
      <c r="F140" s="137" t="s">
        <v>32</v>
      </c>
      <c r="G140" s="137">
        <v>2013</v>
      </c>
      <c r="H140" s="137" t="s">
        <v>85</v>
      </c>
      <c r="I140" s="146">
        <v>55</v>
      </c>
      <c r="J140" s="163"/>
      <c r="K140" s="164"/>
      <c r="L140" s="164"/>
      <c r="M140" s="164"/>
      <c r="N140" s="165"/>
      <c r="O140" s="165"/>
      <c r="P140" s="165"/>
      <c r="Q140" s="165"/>
      <c r="R140" s="166"/>
      <c r="V140" s="3"/>
      <c r="W140" s="3"/>
    </row>
    <row r="141" spans="1:23" s="7" customFormat="1" ht="15" customHeight="1">
      <c r="A141" s="103"/>
      <c r="B141" s="142">
        <f t="shared" si="14"/>
        <v>72</v>
      </c>
      <c r="C141" s="137" t="s">
        <v>377</v>
      </c>
      <c r="D141" s="137">
        <v>666</v>
      </c>
      <c r="E141" s="137" t="s">
        <v>32</v>
      </c>
      <c r="F141" s="137" t="s">
        <v>32</v>
      </c>
      <c r="G141" s="137">
        <v>2013</v>
      </c>
      <c r="H141" s="137" t="s">
        <v>85</v>
      </c>
      <c r="I141" s="146">
        <v>55</v>
      </c>
      <c r="J141" s="163"/>
      <c r="K141" s="164"/>
      <c r="L141" s="164"/>
      <c r="M141" s="164"/>
      <c r="N141" s="165"/>
      <c r="O141" s="165"/>
      <c r="P141" s="165"/>
      <c r="Q141" s="165"/>
      <c r="R141" s="166"/>
      <c r="V141" s="3"/>
      <c r="W141" s="3"/>
    </row>
    <row r="142" spans="1:23" s="7" customFormat="1" ht="15" customHeight="1">
      <c r="A142" s="103"/>
      <c r="B142" s="142">
        <f t="shared" si="14"/>
        <v>73</v>
      </c>
      <c r="C142" s="137" t="s">
        <v>377</v>
      </c>
      <c r="D142" s="137">
        <v>667</v>
      </c>
      <c r="E142" s="137" t="s">
        <v>32</v>
      </c>
      <c r="F142" s="137" t="s">
        <v>32</v>
      </c>
      <c r="G142" s="137">
        <v>2013</v>
      </c>
      <c r="H142" s="137" t="s">
        <v>85</v>
      </c>
      <c r="I142" s="146">
        <v>55</v>
      </c>
      <c r="J142" s="163"/>
      <c r="K142" s="164"/>
      <c r="L142" s="164"/>
      <c r="M142" s="164"/>
      <c r="N142" s="165"/>
      <c r="O142" s="165"/>
      <c r="P142" s="165"/>
      <c r="Q142" s="165"/>
      <c r="R142" s="166"/>
      <c r="V142" s="3"/>
      <c r="W142" s="3"/>
    </row>
    <row r="143" spans="1:23" s="7" customFormat="1" ht="15" customHeight="1">
      <c r="A143" s="103"/>
      <c r="B143" s="142">
        <f t="shared" si="14"/>
        <v>74</v>
      </c>
      <c r="C143" s="137" t="s">
        <v>377</v>
      </c>
      <c r="D143" s="137">
        <v>668</v>
      </c>
      <c r="E143" s="137" t="s">
        <v>142</v>
      </c>
      <c r="F143" s="137" t="s">
        <v>142</v>
      </c>
      <c r="G143" s="137">
        <v>2013</v>
      </c>
      <c r="H143" s="137" t="s">
        <v>85</v>
      </c>
      <c r="I143" s="146">
        <v>55</v>
      </c>
      <c r="J143" s="163"/>
      <c r="K143" s="164"/>
      <c r="L143" s="164"/>
      <c r="M143" s="164"/>
      <c r="N143" s="165"/>
      <c r="O143" s="165"/>
      <c r="P143" s="165"/>
      <c r="Q143" s="165"/>
      <c r="R143" s="166"/>
      <c r="V143" s="3"/>
      <c r="W143" s="3"/>
    </row>
    <row r="144" spans="1:23" s="7" customFormat="1" ht="15" customHeight="1">
      <c r="A144" s="103"/>
      <c r="B144" s="142">
        <f t="shared" si="14"/>
        <v>75</v>
      </c>
      <c r="C144" s="137" t="s">
        <v>377</v>
      </c>
      <c r="D144" s="137">
        <v>669</v>
      </c>
      <c r="E144" s="137" t="s">
        <v>142</v>
      </c>
      <c r="F144" s="137" t="s">
        <v>142</v>
      </c>
      <c r="G144" s="137">
        <v>2013</v>
      </c>
      <c r="H144" s="137" t="s">
        <v>85</v>
      </c>
      <c r="I144" s="146">
        <v>55</v>
      </c>
      <c r="J144" s="163"/>
      <c r="K144" s="164"/>
      <c r="L144" s="164"/>
      <c r="M144" s="164"/>
      <c r="N144" s="165"/>
      <c r="O144" s="165"/>
      <c r="P144" s="165"/>
      <c r="Q144" s="165"/>
      <c r="R144" s="166"/>
      <c r="V144" s="3"/>
      <c r="W144" s="3"/>
    </row>
    <row r="145" spans="1:23" s="7" customFormat="1" ht="15" customHeight="1">
      <c r="A145" s="103"/>
      <c r="B145" s="142">
        <f t="shared" si="14"/>
        <v>76</v>
      </c>
      <c r="C145" s="137" t="s">
        <v>377</v>
      </c>
      <c r="D145" s="137">
        <v>670</v>
      </c>
      <c r="E145" s="137" t="s">
        <v>142</v>
      </c>
      <c r="F145" s="137" t="s">
        <v>142</v>
      </c>
      <c r="G145" s="137">
        <v>2013</v>
      </c>
      <c r="H145" s="137" t="s">
        <v>85</v>
      </c>
      <c r="I145" s="146">
        <v>55</v>
      </c>
      <c r="J145" s="163"/>
      <c r="K145" s="164"/>
      <c r="L145" s="164"/>
      <c r="M145" s="164"/>
      <c r="N145" s="165"/>
      <c r="O145" s="165"/>
      <c r="P145" s="165"/>
      <c r="Q145" s="165"/>
      <c r="R145" s="166"/>
      <c r="V145" s="3"/>
      <c r="W145" s="3"/>
    </row>
    <row r="146" spans="1:23" s="7" customFormat="1" ht="15" customHeight="1">
      <c r="A146" s="103"/>
      <c r="B146" s="142">
        <f t="shared" si="14"/>
        <v>77</v>
      </c>
      <c r="C146" s="137" t="s">
        <v>377</v>
      </c>
      <c r="D146" s="137">
        <v>671</v>
      </c>
      <c r="E146" s="137" t="s">
        <v>32</v>
      </c>
      <c r="F146" s="137" t="s">
        <v>32</v>
      </c>
      <c r="G146" s="137">
        <v>2008</v>
      </c>
      <c r="H146" s="137" t="s">
        <v>85</v>
      </c>
      <c r="I146" s="146">
        <v>65</v>
      </c>
      <c r="J146" s="163"/>
      <c r="K146" s="164"/>
      <c r="L146" s="164"/>
      <c r="M146" s="164"/>
      <c r="N146" s="165"/>
      <c r="O146" s="165"/>
      <c r="P146" s="165"/>
      <c r="Q146" s="165"/>
      <c r="R146" s="166"/>
      <c r="V146" s="3"/>
      <c r="W146" s="3"/>
    </row>
    <row r="147" spans="1:23" s="7" customFormat="1" ht="15" customHeight="1">
      <c r="A147" s="103"/>
      <c r="B147" s="142">
        <f t="shared" si="14"/>
        <v>78</v>
      </c>
      <c r="C147" s="137" t="s">
        <v>377</v>
      </c>
      <c r="D147" s="137">
        <v>672</v>
      </c>
      <c r="E147" s="137" t="s">
        <v>32</v>
      </c>
      <c r="F147" s="137" t="s">
        <v>32</v>
      </c>
      <c r="G147" s="137">
        <v>2008</v>
      </c>
      <c r="H147" s="137" t="s">
        <v>85</v>
      </c>
      <c r="I147" s="146">
        <v>65</v>
      </c>
      <c r="J147" s="163"/>
      <c r="K147" s="164"/>
      <c r="L147" s="164"/>
      <c r="M147" s="164"/>
      <c r="N147" s="165"/>
      <c r="O147" s="165"/>
      <c r="P147" s="165"/>
      <c r="Q147" s="165"/>
      <c r="R147" s="166"/>
      <c r="V147" s="3"/>
      <c r="W147" s="3"/>
    </row>
    <row r="148" spans="1:23" s="7" customFormat="1" ht="15" customHeight="1">
      <c r="A148" s="103"/>
      <c r="B148" s="142">
        <f t="shared" si="14"/>
        <v>79</v>
      </c>
      <c r="C148" s="137" t="s">
        <v>377</v>
      </c>
      <c r="D148" s="137">
        <v>673</v>
      </c>
      <c r="E148" s="137" t="s">
        <v>32</v>
      </c>
      <c r="F148" s="137" t="s">
        <v>32</v>
      </c>
      <c r="G148" s="137">
        <v>2008</v>
      </c>
      <c r="H148" s="137" t="s">
        <v>85</v>
      </c>
      <c r="I148" s="146">
        <v>65</v>
      </c>
      <c r="J148" s="163"/>
      <c r="K148" s="164"/>
      <c r="L148" s="164"/>
      <c r="M148" s="164"/>
      <c r="N148" s="165"/>
      <c r="O148" s="165"/>
      <c r="P148" s="165"/>
      <c r="Q148" s="165"/>
      <c r="R148" s="166"/>
      <c r="V148" s="3"/>
      <c r="W148" s="3"/>
    </row>
    <row r="149" spans="1:23" s="7" customFormat="1" ht="15" customHeight="1">
      <c r="A149" s="103"/>
      <c r="B149" s="142">
        <f t="shared" si="14"/>
        <v>80</v>
      </c>
      <c r="C149" s="137" t="s">
        <v>377</v>
      </c>
      <c r="D149" s="137">
        <v>674</v>
      </c>
      <c r="E149" s="137" t="s">
        <v>32</v>
      </c>
      <c r="F149" s="137" t="s">
        <v>32</v>
      </c>
      <c r="G149" s="137">
        <v>2009</v>
      </c>
      <c r="H149" s="137" t="s">
        <v>85</v>
      </c>
      <c r="I149" s="146">
        <v>65</v>
      </c>
      <c r="J149" s="163"/>
      <c r="K149" s="164"/>
      <c r="L149" s="164"/>
      <c r="M149" s="164"/>
      <c r="N149" s="165"/>
      <c r="O149" s="165"/>
      <c r="P149" s="165"/>
      <c r="Q149" s="165"/>
      <c r="R149" s="166"/>
      <c r="V149" s="3"/>
      <c r="W149" s="3"/>
    </row>
    <row r="150" spans="1:23" s="7" customFormat="1" ht="15" customHeight="1">
      <c r="A150" s="103"/>
      <c r="B150" s="142">
        <f t="shared" si="14"/>
        <v>81</v>
      </c>
      <c r="C150" s="137" t="s">
        <v>377</v>
      </c>
      <c r="D150" s="137">
        <v>675</v>
      </c>
      <c r="E150" s="137" t="s">
        <v>32</v>
      </c>
      <c r="F150" s="137" t="s">
        <v>32</v>
      </c>
      <c r="G150" s="137">
        <v>2009</v>
      </c>
      <c r="H150" s="137" t="s">
        <v>85</v>
      </c>
      <c r="I150" s="146">
        <v>65</v>
      </c>
      <c r="J150" s="163"/>
      <c r="K150" s="164"/>
      <c r="L150" s="164"/>
      <c r="M150" s="164"/>
      <c r="N150" s="165"/>
      <c r="O150" s="165"/>
      <c r="P150" s="165"/>
      <c r="Q150" s="165"/>
      <c r="R150" s="166"/>
      <c r="V150" s="3"/>
      <c r="W150" s="3"/>
    </row>
    <row r="151" spans="1:23" s="7" customFormat="1" ht="15" customHeight="1">
      <c r="A151" s="103"/>
      <c r="B151" s="142">
        <f t="shared" si="14"/>
        <v>82</v>
      </c>
      <c r="C151" s="137" t="s">
        <v>377</v>
      </c>
      <c r="D151" s="137">
        <v>676</v>
      </c>
      <c r="E151" s="137" t="s">
        <v>32</v>
      </c>
      <c r="F151" s="137" t="s">
        <v>32</v>
      </c>
      <c r="G151" s="137">
        <v>2009</v>
      </c>
      <c r="H151" s="137" t="s">
        <v>85</v>
      </c>
      <c r="I151" s="146">
        <v>65</v>
      </c>
      <c r="J151" s="163"/>
      <c r="K151" s="164"/>
      <c r="L151" s="164"/>
      <c r="M151" s="164"/>
      <c r="N151" s="165"/>
      <c r="O151" s="165"/>
      <c r="P151" s="165"/>
      <c r="Q151" s="165"/>
      <c r="R151" s="166"/>
      <c r="V151" s="3"/>
      <c r="W151" s="3"/>
    </row>
    <row r="152" spans="1:23" s="7" customFormat="1" ht="15" customHeight="1">
      <c r="A152" s="103"/>
      <c r="B152" s="142">
        <f t="shared" si="14"/>
        <v>83</v>
      </c>
      <c r="C152" s="137" t="s">
        <v>377</v>
      </c>
      <c r="D152" s="137">
        <v>677</v>
      </c>
      <c r="E152" s="137" t="s">
        <v>32</v>
      </c>
      <c r="F152" s="137" t="s">
        <v>32</v>
      </c>
      <c r="G152" s="137">
        <v>2009</v>
      </c>
      <c r="H152" s="137" t="s">
        <v>85</v>
      </c>
      <c r="I152" s="146">
        <v>65</v>
      </c>
      <c r="J152" s="163"/>
      <c r="K152" s="164"/>
      <c r="L152" s="164"/>
      <c r="M152" s="164"/>
      <c r="N152" s="165"/>
      <c r="O152" s="165"/>
      <c r="P152" s="165"/>
      <c r="Q152" s="165"/>
      <c r="R152" s="166"/>
      <c r="V152" s="3"/>
      <c r="W152" s="3"/>
    </row>
    <row r="153" spans="1:23" s="7" customFormat="1" ht="15" customHeight="1">
      <c r="A153" s="103"/>
      <c r="B153" s="142">
        <f t="shared" si="14"/>
        <v>84</v>
      </c>
      <c r="C153" s="137" t="s">
        <v>377</v>
      </c>
      <c r="D153" s="137">
        <v>678</v>
      </c>
      <c r="E153" s="137" t="s">
        <v>32</v>
      </c>
      <c r="F153" s="137" t="s">
        <v>32</v>
      </c>
      <c r="G153" s="137">
        <v>2009</v>
      </c>
      <c r="H153" s="137" t="s">
        <v>85</v>
      </c>
      <c r="I153" s="146">
        <v>65</v>
      </c>
      <c r="J153" s="163"/>
      <c r="K153" s="164"/>
      <c r="L153" s="164"/>
      <c r="M153" s="164"/>
      <c r="N153" s="165"/>
      <c r="O153" s="165"/>
      <c r="P153" s="165"/>
      <c r="Q153" s="165"/>
      <c r="R153" s="166"/>
      <c r="V153" s="3"/>
      <c r="W153" s="3"/>
    </row>
    <row r="154" spans="1:23" s="7" customFormat="1" ht="15" customHeight="1">
      <c r="A154" s="103"/>
      <c r="B154" s="142">
        <f t="shared" si="14"/>
        <v>85</v>
      </c>
      <c r="C154" s="137" t="s">
        <v>377</v>
      </c>
      <c r="D154" s="137">
        <v>679</v>
      </c>
      <c r="E154" s="137" t="s">
        <v>142</v>
      </c>
      <c r="F154" s="137" t="s">
        <v>142</v>
      </c>
      <c r="G154" s="137">
        <v>2010</v>
      </c>
      <c r="H154" s="137" t="s">
        <v>85</v>
      </c>
      <c r="I154" s="146">
        <v>65</v>
      </c>
      <c r="J154" s="163"/>
      <c r="K154" s="164"/>
      <c r="L154" s="164"/>
      <c r="M154" s="164"/>
      <c r="N154" s="165"/>
      <c r="O154" s="165"/>
      <c r="P154" s="165"/>
      <c r="Q154" s="165"/>
      <c r="R154" s="166"/>
      <c r="V154" s="3"/>
      <c r="W154" s="3"/>
    </row>
    <row r="155" spans="1:23" s="7" customFormat="1" ht="15" customHeight="1">
      <c r="A155" s="103"/>
      <c r="B155" s="142">
        <f t="shared" si="14"/>
        <v>86</v>
      </c>
      <c r="C155" s="137" t="s">
        <v>377</v>
      </c>
      <c r="D155" s="137">
        <v>680</v>
      </c>
      <c r="E155" s="137" t="s">
        <v>142</v>
      </c>
      <c r="F155" s="137" t="s">
        <v>142</v>
      </c>
      <c r="G155" s="137">
        <v>2010</v>
      </c>
      <c r="H155" s="137" t="s">
        <v>85</v>
      </c>
      <c r="I155" s="146">
        <v>65</v>
      </c>
      <c r="J155" s="163"/>
      <c r="K155" s="164"/>
      <c r="L155" s="164"/>
      <c r="M155" s="164"/>
      <c r="N155" s="165"/>
      <c r="O155" s="165"/>
      <c r="P155" s="165"/>
      <c r="Q155" s="165"/>
      <c r="R155" s="166"/>
      <c r="V155" s="3"/>
      <c r="W155" s="3"/>
    </row>
    <row r="156" spans="1:23" s="7" customFormat="1" ht="15" customHeight="1">
      <c r="A156" s="103"/>
      <c r="B156" s="142">
        <f t="shared" si="14"/>
        <v>87</v>
      </c>
      <c r="C156" s="137" t="s">
        <v>377</v>
      </c>
      <c r="D156" s="137">
        <v>681</v>
      </c>
      <c r="E156" s="137" t="s">
        <v>142</v>
      </c>
      <c r="F156" s="137" t="s">
        <v>142</v>
      </c>
      <c r="G156" s="137">
        <v>2010</v>
      </c>
      <c r="H156" s="137" t="s">
        <v>85</v>
      </c>
      <c r="I156" s="146">
        <v>65</v>
      </c>
      <c r="J156" s="163"/>
      <c r="K156" s="164"/>
      <c r="L156" s="164"/>
      <c r="M156" s="164"/>
      <c r="N156" s="165"/>
      <c r="O156" s="165"/>
      <c r="P156" s="165"/>
      <c r="Q156" s="165"/>
      <c r="R156" s="166"/>
      <c r="V156" s="3"/>
      <c r="W156" s="3"/>
    </row>
    <row r="157" spans="1:23" s="7" customFormat="1" ht="15" customHeight="1">
      <c r="A157" s="103"/>
      <c r="B157" s="142">
        <f t="shared" si="14"/>
        <v>88</v>
      </c>
      <c r="C157" s="137" t="s">
        <v>377</v>
      </c>
      <c r="D157" s="137">
        <v>682</v>
      </c>
      <c r="E157" s="137" t="s">
        <v>142</v>
      </c>
      <c r="F157" s="137" t="s">
        <v>142</v>
      </c>
      <c r="G157" s="137">
        <v>2010</v>
      </c>
      <c r="H157" s="137" t="s">
        <v>85</v>
      </c>
      <c r="I157" s="146">
        <v>65</v>
      </c>
      <c r="J157" s="163"/>
      <c r="K157" s="164"/>
      <c r="L157" s="164"/>
      <c r="M157" s="164"/>
      <c r="N157" s="165"/>
      <c r="O157" s="165"/>
      <c r="P157" s="165"/>
      <c r="Q157" s="165"/>
      <c r="R157" s="166"/>
      <c r="V157" s="3"/>
      <c r="W157" s="3"/>
    </row>
    <row r="158" spans="1:23" s="7" customFormat="1" ht="15" customHeight="1">
      <c r="A158" s="103"/>
      <c r="B158" s="142">
        <f t="shared" si="14"/>
        <v>89</v>
      </c>
      <c r="C158" s="137" t="s">
        <v>377</v>
      </c>
      <c r="D158" s="137">
        <v>683</v>
      </c>
      <c r="E158" s="137" t="s">
        <v>32</v>
      </c>
      <c r="F158" s="137" t="s">
        <v>32</v>
      </c>
      <c r="G158" s="137">
        <v>2010</v>
      </c>
      <c r="H158" s="137" t="s">
        <v>85</v>
      </c>
      <c r="I158" s="146">
        <v>65</v>
      </c>
      <c r="J158" s="163"/>
      <c r="K158" s="164"/>
      <c r="L158" s="164"/>
      <c r="M158" s="164"/>
      <c r="N158" s="165"/>
      <c r="O158" s="165"/>
      <c r="P158" s="165"/>
      <c r="Q158" s="165"/>
      <c r="R158" s="166"/>
      <c r="V158" s="3"/>
      <c r="W158" s="3"/>
    </row>
    <row r="159" spans="1:23" s="7" customFormat="1" ht="15" customHeight="1">
      <c r="A159" s="103"/>
      <c r="B159" s="142">
        <f t="shared" si="14"/>
        <v>90</v>
      </c>
      <c r="C159" s="137" t="s">
        <v>377</v>
      </c>
      <c r="D159" s="137">
        <v>684</v>
      </c>
      <c r="E159" s="137" t="s">
        <v>32</v>
      </c>
      <c r="F159" s="137" t="s">
        <v>32</v>
      </c>
      <c r="G159" s="137">
        <v>2010</v>
      </c>
      <c r="H159" s="137" t="s">
        <v>85</v>
      </c>
      <c r="I159" s="146">
        <v>65</v>
      </c>
      <c r="J159" s="163"/>
      <c r="K159" s="164"/>
      <c r="L159" s="164"/>
      <c r="M159" s="164"/>
      <c r="N159" s="165"/>
      <c r="O159" s="165"/>
      <c r="P159" s="165"/>
      <c r="Q159" s="165"/>
      <c r="R159" s="166"/>
      <c r="V159" s="3"/>
      <c r="W159" s="3"/>
    </row>
    <row r="160" spans="1:23" s="7" customFormat="1" ht="15" customHeight="1">
      <c r="A160" s="103"/>
      <c r="B160" s="142">
        <f t="shared" si="14"/>
        <v>91</v>
      </c>
      <c r="C160" s="137" t="s">
        <v>377</v>
      </c>
      <c r="D160" s="137">
        <v>685</v>
      </c>
      <c r="E160" s="137" t="s">
        <v>32</v>
      </c>
      <c r="F160" s="137" t="s">
        <v>32</v>
      </c>
      <c r="G160" s="137">
        <v>2010</v>
      </c>
      <c r="H160" s="137" t="s">
        <v>85</v>
      </c>
      <c r="I160" s="146">
        <v>65</v>
      </c>
      <c r="J160" s="163"/>
      <c r="K160" s="164"/>
      <c r="L160" s="164"/>
      <c r="M160" s="164"/>
      <c r="N160" s="165"/>
      <c r="O160" s="165"/>
      <c r="P160" s="165"/>
      <c r="Q160" s="165"/>
      <c r="R160" s="166"/>
      <c r="V160" s="3"/>
      <c r="W160" s="3"/>
    </row>
    <row r="161" spans="1:23" s="7" customFormat="1" ht="15" customHeight="1">
      <c r="A161" s="103"/>
      <c r="B161" s="142">
        <f t="shared" si="14"/>
        <v>92</v>
      </c>
      <c r="C161" s="137" t="s">
        <v>377</v>
      </c>
      <c r="D161" s="137">
        <v>686</v>
      </c>
      <c r="E161" s="137" t="s">
        <v>32</v>
      </c>
      <c r="F161" s="137" t="s">
        <v>32</v>
      </c>
      <c r="G161" s="137">
        <v>2010</v>
      </c>
      <c r="H161" s="137" t="s">
        <v>85</v>
      </c>
      <c r="I161" s="146">
        <v>65</v>
      </c>
      <c r="J161" s="163"/>
      <c r="K161" s="164"/>
      <c r="L161" s="164"/>
      <c r="M161" s="164"/>
      <c r="N161" s="165"/>
      <c r="O161" s="165"/>
      <c r="P161" s="165"/>
      <c r="Q161" s="165"/>
      <c r="R161" s="166"/>
      <c r="V161" s="3"/>
      <c r="W161" s="3"/>
    </row>
    <row r="162" spans="1:23" s="7" customFormat="1" ht="15" customHeight="1">
      <c r="A162" s="103"/>
      <c r="B162" s="142">
        <f t="shared" si="14"/>
        <v>93</v>
      </c>
      <c r="C162" s="137" t="s">
        <v>377</v>
      </c>
      <c r="D162" s="137">
        <v>687</v>
      </c>
      <c r="E162" s="137" t="s">
        <v>32</v>
      </c>
      <c r="F162" s="137" t="s">
        <v>32</v>
      </c>
      <c r="G162" s="137">
        <v>2010</v>
      </c>
      <c r="H162" s="137" t="s">
        <v>85</v>
      </c>
      <c r="I162" s="146">
        <v>65</v>
      </c>
      <c r="J162" s="163"/>
      <c r="K162" s="164"/>
      <c r="L162" s="164"/>
      <c r="M162" s="164"/>
      <c r="N162" s="165"/>
      <c r="O162" s="165"/>
      <c r="P162" s="165"/>
      <c r="Q162" s="165"/>
      <c r="R162" s="166"/>
      <c r="V162" s="3"/>
      <c r="W162" s="3"/>
    </row>
    <row r="163" spans="1:23" s="7" customFormat="1" ht="15" customHeight="1">
      <c r="A163" s="103"/>
      <c r="B163" s="142">
        <f t="shared" si="14"/>
        <v>94</v>
      </c>
      <c r="C163" s="137" t="s">
        <v>377</v>
      </c>
      <c r="D163" s="137">
        <v>688</v>
      </c>
      <c r="E163" s="137" t="s">
        <v>32</v>
      </c>
      <c r="F163" s="137" t="s">
        <v>32</v>
      </c>
      <c r="G163" s="137">
        <v>2010</v>
      </c>
      <c r="H163" s="137" t="s">
        <v>85</v>
      </c>
      <c r="I163" s="146">
        <v>65</v>
      </c>
      <c r="J163" s="163"/>
      <c r="K163" s="164"/>
      <c r="L163" s="164"/>
      <c r="M163" s="164"/>
      <c r="N163" s="165"/>
      <c r="O163" s="165"/>
      <c r="P163" s="165"/>
      <c r="Q163" s="165"/>
      <c r="R163" s="166"/>
      <c r="V163" s="3"/>
      <c r="W163" s="3"/>
    </row>
    <row r="164" spans="1:23" s="7" customFormat="1" ht="15" customHeight="1">
      <c r="A164" s="103"/>
      <c r="B164" s="142">
        <f t="shared" si="14"/>
        <v>95</v>
      </c>
      <c r="C164" s="137" t="s">
        <v>377</v>
      </c>
      <c r="D164" s="137">
        <v>689</v>
      </c>
      <c r="E164" s="137" t="s">
        <v>32</v>
      </c>
      <c r="F164" s="137" t="s">
        <v>32</v>
      </c>
      <c r="G164" s="137">
        <v>2012</v>
      </c>
      <c r="H164" s="137" t="s">
        <v>85</v>
      </c>
      <c r="I164" s="146">
        <v>65</v>
      </c>
      <c r="J164" s="163"/>
      <c r="K164" s="164"/>
      <c r="L164" s="164"/>
      <c r="M164" s="164"/>
      <c r="N164" s="165"/>
      <c r="O164" s="165"/>
      <c r="P164" s="165"/>
      <c r="Q164" s="165"/>
      <c r="R164" s="166"/>
      <c r="V164" s="3"/>
      <c r="W164" s="3"/>
    </row>
    <row r="165" spans="1:23" s="7" customFormat="1" ht="15" customHeight="1">
      <c r="A165" s="103"/>
      <c r="B165" s="142">
        <f t="shared" si="14"/>
        <v>96</v>
      </c>
      <c r="C165" s="137" t="s">
        <v>377</v>
      </c>
      <c r="D165" s="137">
        <v>690</v>
      </c>
      <c r="E165" s="137" t="s">
        <v>32</v>
      </c>
      <c r="F165" s="137" t="s">
        <v>32</v>
      </c>
      <c r="G165" s="137">
        <v>2012</v>
      </c>
      <c r="H165" s="137" t="s">
        <v>85</v>
      </c>
      <c r="I165" s="146">
        <v>65</v>
      </c>
      <c r="J165" s="163"/>
      <c r="K165" s="164"/>
      <c r="L165" s="164"/>
      <c r="M165" s="164"/>
      <c r="N165" s="165"/>
      <c r="O165" s="165"/>
      <c r="P165" s="165"/>
      <c r="Q165" s="165"/>
      <c r="R165" s="166"/>
      <c r="V165" s="3"/>
      <c r="W165" s="3"/>
    </row>
    <row r="166" spans="1:23" s="7" customFormat="1" ht="15" customHeight="1">
      <c r="A166" s="103"/>
      <c r="B166" s="142">
        <f t="shared" si="14"/>
        <v>97</v>
      </c>
      <c r="C166" s="137" t="s">
        <v>377</v>
      </c>
      <c r="D166" s="137">
        <v>691</v>
      </c>
      <c r="E166" s="137" t="s">
        <v>32</v>
      </c>
      <c r="F166" s="137" t="s">
        <v>32</v>
      </c>
      <c r="G166" s="137">
        <v>2012</v>
      </c>
      <c r="H166" s="137" t="s">
        <v>85</v>
      </c>
      <c r="I166" s="146">
        <v>65</v>
      </c>
      <c r="J166" s="163"/>
      <c r="K166" s="164"/>
      <c r="L166" s="164"/>
      <c r="M166" s="164"/>
      <c r="N166" s="165"/>
      <c r="O166" s="165"/>
      <c r="P166" s="165"/>
      <c r="Q166" s="165"/>
      <c r="R166" s="166"/>
      <c r="V166" s="3"/>
      <c r="W166" s="3"/>
    </row>
    <row r="167" spans="1:23" s="7" customFormat="1" ht="15" customHeight="1">
      <c r="A167" s="103"/>
      <c r="B167" s="142">
        <f t="shared" si="14"/>
        <v>98</v>
      </c>
      <c r="C167" s="137" t="s">
        <v>377</v>
      </c>
      <c r="D167" s="137">
        <v>692</v>
      </c>
      <c r="E167" s="137" t="s">
        <v>32</v>
      </c>
      <c r="F167" s="137" t="s">
        <v>32</v>
      </c>
      <c r="G167" s="137">
        <v>2013</v>
      </c>
      <c r="H167" s="137" t="s">
        <v>85</v>
      </c>
      <c r="I167" s="146">
        <v>65</v>
      </c>
      <c r="J167" s="163"/>
      <c r="K167" s="164"/>
      <c r="L167" s="164"/>
      <c r="M167" s="164"/>
      <c r="N167" s="165"/>
      <c r="O167" s="165"/>
      <c r="P167" s="165"/>
      <c r="Q167" s="165"/>
      <c r="R167" s="166"/>
      <c r="V167" s="3"/>
      <c r="W167" s="3"/>
    </row>
    <row r="168" spans="1:23" s="7" customFormat="1" ht="15" customHeight="1">
      <c r="A168" s="103"/>
      <c r="B168" s="142">
        <f t="shared" si="14"/>
        <v>99</v>
      </c>
      <c r="C168" s="137" t="s">
        <v>377</v>
      </c>
      <c r="D168" s="137">
        <v>693</v>
      </c>
      <c r="E168" s="137" t="s">
        <v>32</v>
      </c>
      <c r="F168" s="137" t="s">
        <v>32</v>
      </c>
      <c r="G168" s="137">
        <v>2013</v>
      </c>
      <c r="H168" s="137" t="s">
        <v>85</v>
      </c>
      <c r="I168" s="146">
        <v>65</v>
      </c>
      <c r="J168" s="163"/>
      <c r="K168" s="164"/>
      <c r="L168" s="164"/>
      <c r="M168" s="164"/>
      <c r="N168" s="165"/>
      <c r="O168" s="165"/>
      <c r="P168" s="165"/>
      <c r="Q168" s="165"/>
      <c r="R168" s="166"/>
      <c r="V168" s="3"/>
      <c r="W168" s="3"/>
    </row>
    <row r="169" spans="1:23" s="7" customFormat="1" ht="15" customHeight="1">
      <c r="A169" s="103"/>
      <c r="B169" s="142">
        <f t="shared" si="14"/>
        <v>100</v>
      </c>
      <c r="C169" s="137" t="s">
        <v>377</v>
      </c>
      <c r="D169" s="137">
        <v>694</v>
      </c>
      <c r="E169" s="137" t="s">
        <v>32</v>
      </c>
      <c r="F169" s="137" t="s">
        <v>32</v>
      </c>
      <c r="G169" s="137">
        <v>2013</v>
      </c>
      <c r="H169" s="137" t="s">
        <v>85</v>
      </c>
      <c r="I169" s="146">
        <v>65</v>
      </c>
      <c r="J169" s="163"/>
      <c r="K169" s="164"/>
      <c r="L169" s="164"/>
      <c r="M169" s="164"/>
      <c r="N169" s="165"/>
      <c r="O169" s="165"/>
      <c r="P169" s="165"/>
      <c r="Q169" s="165"/>
      <c r="R169" s="166"/>
      <c r="V169" s="3"/>
      <c r="W169" s="3"/>
    </row>
    <row r="170" spans="1:23" s="7" customFormat="1" ht="15" customHeight="1">
      <c r="A170" s="103"/>
      <c r="B170" s="142">
        <f t="shared" si="14"/>
        <v>101</v>
      </c>
      <c r="C170" s="137" t="s">
        <v>377</v>
      </c>
      <c r="D170" s="137">
        <v>695</v>
      </c>
      <c r="E170" s="137" t="s">
        <v>32</v>
      </c>
      <c r="F170" s="137" t="s">
        <v>32</v>
      </c>
      <c r="G170" s="137">
        <v>2013</v>
      </c>
      <c r="H170" s="137" t="s">
        <v>85</v>
      </c>
      <c r="I170" s="146">
        <v>65</v>
      </c>
      <c r="J170" s="163"/>
      <c r="K170" s="164"/>
      <c r="L170" s="164"/>
      <c r="M170" s="164"/>
      <c r="N170" s="165"/>
      <c r="O170" s="165"/>
      <c r="P170" s="165"/>
      <c r="Q170" s="165"/>
      <c r="R170" s="166"/>
      <c r="V170" s="3"/>
      <c r="W170" s="3"/>
    </row>
    <row r="171" spans="1:23" s="7" customFormat="1" ht="15" customHeight="1">
      <c r="A171" s="103"/>
      <c r="B171" s="142">
        <f t="shared" si="14"/>
        <v>102</v>
      </c>
      <c r="C171" s="137" t="s">
        <v>377</v>
      </c>
      <c r="D171" s="137">
        <v>696</v>
      </c>
      <c r="E171" s="137" t="s">
        <v>32</v>
      </c>
      <c r="F171" s="137" t="s">
        <v>32</v>
      </c>
      <c r="G171" s="137">
        <v>2013</v>
      </c>
      <c r="H171" s="137" t="s">
        <v>85</v>
      </c>
      <c r="I171" s="146">
        <v>65</v>
      </c>
      <c r="J171" s="163"/>
      <c r="K171" s="164"/>
      <c r="L171" s="164"/>
      <c r="M171" s="164"/>
      <c r="N171" s="165"/>
      <c r="O171" s="165"/>
      <c r="P171" s="165"/>
      <c r="Q171" s="165"/>
      <c r="R171" s="166"/>
      <c r="V171" s="3"/>
      <c r="W171" s="3"/>
    </row>
    <row r="172" spans="1:23" s="7" customFormat="1" ht="15" customHeight="1">
      <c r="A172" s="103"/>
      <c r="B172" s="142">
        <f t="shared" si="14"/>
        <v>103</v>
      </c>
      <c r="C172" s="137" t="s">
        <v>377</v>
      </c>
      <c r="D172" s="137">
        <v>697</v>
      </c>
      <c r="E172" s="137" t="s">
        <v>32</v>
      </c>
      <c r="F172" s="137" t="s">
        <v>32</v>
      </c>
      <c r="G172" s="137">
        <v>2013</v>
      </c>
      <c r="H172" s="137" t="s">
        <v>85</v>
      </c>
      <c r="I172" s="146">
        <v>65</v>
      </c>
      <c r="J172" s="163"/>
      <c r="K172" s="164"/>
      <c r="L172" s="164"/>
      <c r="M172" s="164"/>
      <c r="N172" s="165"/>
      <c r="O172" s="165"/>
      <c r="P172" s="165"/>
      <c r="Q172" s="165"/>
      <c r="R172" s="166"/>
      <c r="V172" s="3"/>
      <c r="W172" s="3"/>
    </row>
    <row r="173" spans="1:23" s="7" customFormat="1" ht="15" customHeight="1">
      <c r="A173" s="103"/>
      <c r="B173" s="142">
        <f t="shared" si="14"/>
        <v>104</v>
      </c>
      <c r="C173" s="137" t="s">
        <v>377</v>
      </c>
      <c r="D173" s="137">
        <v>698</v>
      </c>
      <c r="E173" s="137" t="s">
        <v>142</v>
      </c>
      <c r="F173" s="137" t="s">
        <v>142</v>
      </c>
      <c r="G173" s="137">
        <v>2013</v>
      </c>
      <c r="H173" s="137" t="s">
        <v>85</v>
      </c>
      <c r="I173" s="146">
        <v>65</v>
      </c>
      <c r="J173" s="163"/>
      <c r="K173" s="164"/>
      <c r="L173" s="164"/>
      <c r="M173" s="164"/>
      <c r="N173" s="165"/>
      <c r="O173" s="165"/>
      <c r="P173" s="165"/>
      <c r="Q173" s="165"/>
      <c r="R173" s="166"/>
      <c r="V173" s="3"/>
      <c r="W173" s="3"/>
    </row>
    <row r="174" spans="1:23" s="7" customFormat="1" ht="15" customHeight="1">
      <c r="A174" s="103"/>
      <c r="B174" s="142">
        <f t="shared" si="14"/>
        <v>105</v>
      </c>
      <c r="C174" s="137" t="s">
        <v>377</v>
      </c>
      <c r="D174" s="137">
        <v>699</v>
      </c>
      <c r="E174" s="137" t="s">
        <v>142</v>
      </c>
      <c r="F174" s="137" t="s">
        <v>142</v>
      </c>
      <c r="G174" s="137">
        <v>2013</v>
      </c>
      <c r="H174" s="137" t="s">
        <v>85</v>
      </c>
      <c r="I174" s="146">
        <v>65</v>
      </c>
      <c r="J174" s="163"/>
      <c r="K174" s="164"/>
      <c r="L174" s="164"/>
      <c r="M174" s="164"/>
      <c r="N174" s="165"/>
      <c r="O174" s="165"/>
      <c r="P174" s="165"/>
      <c r="Q174" s="165"/>
      <c r="R174" s="166"/>
      <c r="V174" s="3"/>
      <c r="W174" s="3"/>
    </row>
    <row r="175" spans="1:23" s="7" customFormat="1" ht="15" customHeight="1">
      <c r="A175" s="103"/>
      <c r="B175" s="142">
        <f t="shared" si="14"/>
        <v>106</v>
      </c>
      <c r="C175" s="137" t="s">
        <v>377</v>
      </c>
      <c r="D175" s="137">
        <v>700</v>
      </c>
      <c r="E175" s="137" t="s">
        <v>142</v>
      </c>
      <c r="F175" s="137" t="s">
        <v>142</v>
      </c>
      <c r="G175" s="137">
        <v>2013</v>
      </c>
      <c r="H175" s="137" t="s">
        <v>85</v>
      </c>
      <c r="I175" s="146">
        <v>65</v>
      </c>
      <c r="J175" s="163"/>
      <c r="K175" s="164"/>
      <c r="L175" s="164"/>
      <c r="M175" s="164"/>
      <c r="N175" s="165"/>
      <c r="O175" s="165"/>
      <c r="P175" s="165"/>
      <c r="Q175" s="165"/>
      <c r="R175" s="166"/>
      <c r="V175" s="3"/>
      <c r="W175" s="3"/>
    </row>
    <row r="176" spans="1:23" s="7" customFormat="1" ht="15" customHeight="1">
      <c r="A176" s="79"/>
      <c r="B176" s="215" t="s">
        <v>135</v>
      </c>
      <c r="C176" s="216"/>
      <c r="D176" s="216"/>
      <c r="E176" s="217"/>
      <c r="F176" s="11">
        <f>+COUNTA(F70:F175)</f>
        <v>106</v>
      </c>
      <c r="G176" s="12"/>
      <c r="H176" s="4"/>
      <c r="I176" s="4"/>
      <c r="J176" s="168"/>
      <c r="K176" s="34"/>
      <c r="L176" s="34"/>
      <c r="M176" s="34"/>
      <c r="N176" s="34"/>
      <c r="V176" s="3"/>
      <c r="W176" s="3"/>
    </row>
    <row r="177" spans="1:23" s="7" customFormat="1" ht="15" customHeight="1">
      <c r="A177" s="79"/>
      <c r="B177" s="2"/>
      <c r="C177" s="2"/>
      <c r="D177" s="2"/>
      <c r="E177" s="2"/>
      <c r="F177" s="2"/>
      <c r="G177" s="2"/>
      <c r="H177" s="2"/>
      <c r="I177" s="2"/>
      <c r="J177" s="2"/>
      <c r="K177" s="5"/>
      <c r="L177" s="5"/>
      <c r="M177" s="5"/>
      <c r="N177" s="5"/>
      <c r="O177" s="5"/>
      <c r="P177" s="5"/>
      <c r="Q177" s="5"/>
      <c r="R177" s="5"/>
      <c r="V177" s="3"/>
      <c r="W177" s="3"/>
    </row>
    <row r="178" spans="1:23" s="7" customFormat="1" ht="15" customHeight="1">
      <c r="A178" s="80" t="s">
        <v>245</v>
      </c>
      <c r="B178" s="81" t="s">
        <v>434</v>
      </c>
      <c r="C178" s="3"/>
      <c r="D178" s="3"/>
      <c r="E178" s="3"/>
      <c r="F178" s="5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V178" s="3"/>
      <c r="W178" s="3"/>
    </row>
    <row r="179" spans="1:23" s="7" customFormat="1" ht="15" customHeight="1">
      <c r="A179" s="79"/>
      <c r="B179" s="1" t="s">
        <v>66</v>
      </c>
      <c r="C179" s="1" t="s">
        <v>67</v>
      </c>
      <c r="D179" s="1" t="s">
        <v>68</v>
      </c>
      <c r="E179" s="1" t="s">
        <v>69</v>
      </c>
      <c r="F179" s="1" t="s">
        <v>22</v>
      </c>
      <c r="G179" s="1" t="s">
        <v>70</v>
      </c>
      <c r="H179" s="1" t="s">
        <v>71</v>
      </c>
      <c r="I179" s="1" t="s">
        <v>72</v>
      </c>
      <c r="J179" s="162"/>
      <c r="K179" s="2"/>
      <c r="L179" s="2"/>
      <c r="M179" s="2"/>
      <c r="N179" s="2"/>
      <c r="O179" s="2"/>
      <c r="P179" s="2"/>
      <c r="Q179" s="2"/>
      <c r="R179" s="2"/>
      <c r="S179" s="37"/>
      <c r="V179" s="3"/>
      <c r="W179" s="3"/>
    </row>
    <row r="180" spans="1:23" s="7" customFormat="1" ht="15" customHeight="1">
      <c r="A180" s="103"/>
      <c r="B180" s="142">
        <v>1</v>
      </c>
      <c r="C180" s="137" t="s">
        <v>377</v>
      </c>
      <c r="D180" s="137">
        <v>701</v>
      </c>
      <c r="E180" s="137" t="s">
        <v>431</v>
      </c>
      <c r="F180" s="137" t="s">
        <v>431</v>
      </c>
      <c r="G180" s="140">
        <v>37082</v>
      </c>
      <c r="H180" s="137" t="s">
        <v>85</v>
      </c>
      <c r="I180" s="15"/>
      <c r="J180" s="163"/>
      <c r="K180" s="164"/>
      <c r="L180" s="164"/>
      <c r="M180" s="164"/>
      <c r="N180" s="165"/>
      <c r="O180" s="165"/>
      <c r="P180" s="165"/>
      <c r="Q180" s="165"/>
      <c r="R180" s="166"/>
      <c r="S180" s="37"/>
      <c r="V180" s="3"/>
      <c r="W180" s="3"/>
    </row>
    <row r="181" spans="1:23" s="7" customFormat="1" ht="15" customHeight="1">
      <c r="A181" s="103"/>
      <c r="B181" s="142">
        <f t="shared" ref="B181:B244" si="15">+B180+1</f>
        <v>2</v>
      </c>
      <c r="C181" s="137" t="s">
        <v>377</v>
      </c>
      <c r="D181" s="137">
        <v>702</v>
      </c>
      <c r="E181" s="137" t="s">
        <v>431</v>
      </c>
      <c r="F181" s="137" t="s">
        <v>431</v>
      </c>
      <c r="G181" s="140">
        <v>37082</v>
      </c>
      <c r="H181" s="137" t="s">
        <v>85</v>
      </c>
      <c r="I181" s="15"/>
      <c r="J181" s="163"/>
      <c r="K181" s="164"/>
      <c r="L181" s="164"/>
      <c r="M181" s="164"/>
      <c r="N181" s="165"/>
      <c r="O181" s="165"/>
      <c r="P181" s="165"/>
      <c r="Q181" s="165"/>
      <c r="R181" s="166"/>
      <c r="V181" s="3"/>
      <c r="W181" s="3"/>
    </row>
    <row r="182" spans="1:23" s="7" customFormat="1" ht="15" customHeight="1">
      <c r="A182" s="103"/>
      <c r="B182" s="142">
        <f t="shared" si="15"/>
        <v>3</v>
      </c>
      <c r="C182" s="137" t="s">
        <v>377</v>
      </c>
      <c r="D182" s="137">
        <v>703</v>
      </c>
      <c r="E182" s="137" t="s">
        <v>431</v>
      </c>
      <c r="F182" s="137" t="s">
        <v>431</v>
      </c>
      <c r="G182" s="140">
        <v>37082</v>
      </c>
      <c r="H182" s="137" t="s">
        <v>85</v>
      </c>
      <c r="I182" s="15"/>
      <c r="J182" s="163"/>
      <c r="K182" s="164"/>
      <c r="L182" s="164"/>
      <c r="M182" s="164"/>
      <c r="N182" s="165"/>
      <c r="O182" s="165"/>
      <c r="P182" s="165"/>
      <c r="Q182" s="165"/>
      <c r="R182" s="166"/>
      <c r="V182" s="3"/>
      <c r="W182" s="3"/>
    </row>
    <row r="183" spans="1:23" s="17" customFormat="1" ht="15" customHeight="1">
      <c r="A183" s="103"/>
      <c r="B183" s="142">
        <f t="shared" si="15"/>
        <v>4</v>
      </c>
      <c r="C183" s="137" t="s">
        <v>377</v>
      </c>
      <c r="D183" s="137">
        <v>704</v>
      </c>
      <c r="E183" s="137" t="s">
        <v>431</v>
      </c>
      <c r="F183" s="137" t="s">
        <v>431</v>
      </c>
      <c r="G183" s="140">
        <v>37082</v>
      </c>
      <c r="H183" s="137" t="s">
        <v>85</v>
      </c>
      <c r="I183" s="15"/>
      <c r="J183" s="163"/>
      <c r="K183" s="164"/>
      <c r="L183" s="164"/>
      <c r="M183" s="164"/>
      <c r="N183" s="165"/>
      <c r="O183" s="165"/>
      <c r="P183" s="165"/>
      <c r="Q183" s="165"/>
      <c r="R183" s="166"/>
      <c r="V183" s="3"/>
      <c r="W183" s="3"/>
    </row>
    <row r="184" spans="1:23" s="9" customFormat="1" ht="15" customHeight="1">
      <c r="A184" s="103"/>
      <c r="B184" s="142">
        <f t="shared" si="15"/>
        <v>5</v>
      </c>
      <c r="C184" s="137" t="s">
        <v>377</v>
      </c>
      <c r="D184" s="137">
        <v>705</v>
      </c>
      <c r="E184" s="137" t="s">
        <v>432</v>
      </c>
      <c r="F184" s="137" t="s">
        <v>432</v>
      </c>
      <c r="G184" s="140">
        <v>37082</v>
      </c>
      <c r="H184" s="137" t="s">
        <v>85</v>
      </c>
      <c r="I184" s="15"/>
      <c r="J184" s="163"/>
      <c r="K184" s="164"/>
      <c r="L184" s="164"/>
      <c r="M184" s="164"/>
      <c r="N184" s="165"/>
      <c r="O184" s="165"/>
      <c r="P184" s="165"/>
      <c r="Q184" s="165"/>
      <c r="R184" s="166"/>
      <c r="S184" s="3"/>
      <c r="T184" s="3"/>
      <c r="V184" s="3"/>
      <c r="W184" s="3"/>
    </row>
    <row r="185" spans="1:23" s="17" customFormat="1" ht="15" customHeight="1">
      <c r="A185" s="103"/>
      <c r="B185" s="142">
        <f t="shared" si="15"/>
        <v>6</v>
      </c>
      <c r="C185" s="137" t="s">
        <v>377</v>
      </c>
      <c r="D185" s="137">
        <v>706</v>
      </c>
      <c r="E185" s="137" t="s">
        <v>432</v>
      </c>
      <c r="F185" s="137" t="s">
        <v>432</v>
      </c>
      <c r="G185" s="140">
        <v>37082</v>
      </c>
      <c r="H185" s="137" t="s">
        <v>85</v>
      </c>
      <c r="I185" s="15"/>
      <c r="J185" s="163"/>
      <c r="K185" s="164"/>
      <c r="L185" s="164"/>
      <c r="M185" s="164"/>
      <c r="N185" s="165"/>
      <c r="O185" s="165"/>
      <c r="P185" s="165"/>
      <c r="Q185" s="165"/>
      <c r="R185" s="166"/>
      <c r="V185" s="3"/>
      <c r="W185" s="3"/>
    </row>
    <row r="186" spans="1:23" s="17" customFormat="1" ht="15" customHeight="1">
      <c r="A186" s="103"/>
      <c r="B186" s="142">
        <f t="shared" si="15"/>
        <v>7</v>
      </c>
      <c r="C186" s="137" t="s">
        <v>377</v>
      </c>
      <c r="D186" s="137">
        <v>707</v>
      </c>
      <c r="E186" s="137" t="s">
        <v>431</v>
      </c>
      <c r="F186" s="137" t="s">
        <v>431</v>
      </c>
      <c r="G186" s="140">
        <v>37370</v>
      </c>
      <c r="H186" s="137" t="s">
        <v>85</v>
      </c>
      <c r="I186" s="15"/>
      <c r="J186" s="163"/>
      <c r="K186" s="164"/>
      <c r="L186" s="164"/>
      <c r="M186" s="164"/>
      <c r="N186" s="165"/>
      <c r="O186" s="165"/>
      <c r="P186" s="165"/>
      <c r="Q186" s="165"/>
      <c r="R186" s="166"/>
      <c r="V186" s="3"/>
      <c r="W186" s="3"/>
    </row>
    <row r="187" spans="1:23" s="3" customFormat="1" ht="15" customHeight="1">
      <c r="A187" s="103"/>
      <c r="B187" s="142">
        <f t="shared" si="15"/>
        <v>8</v>
      </c>
      <c r="C187" s="137" t="s">
        <v>377</v>
      </c>
      <c r="D187" s="137">
        <v>708</v>
      </c>
      <c r="E187" s="137" t="s">
        <v>431</v>
      </c>
      <c r="F187" s="137" t="s">
        <v>431</v>
      </c>
      <c r="G187" s="140">
        <v>37370</v>
      </c>
      <c r="H187" s="137" t="s">
        <v>85</v>
      </c>
      <c r="I187" s="15"/>
      <c r="J187" s="163"/>
      <c r="K187" s="164"/>
      <c r="L187" s="164"/>
      <c r="M187" s="164"/>
      <c r="N187" s="165"/>
      <c r="O187" s="165"/>
      <c r="P187" s="165"/>
      <c r="Q187" s="165"/>
      <c r="R187" s="166"/>
      <c r="S187" s="17"/>
      <c r="T187" s="17"/>
    </row>
    <row r="188" spans="1:23" s="17" customFormat="1" ht="15" customHeight="1">
      <c r="A188" s="103"/>
      <c r="B188" s="142">
        <f t="shared" si="15"/>
        <v>9</v>
      </c>
      <c r="C188" s="137" t="s">
        <v>377</v>
      </c>
      <c r="D188" s="137">
        <v>709</v>
      </c>
      <c r="E188" s="137" t="s">
        <v>431</v>
      </c>
      <c r="F188" s="137" t="s">
        <v>431</v>
      </c>
      <c r="G188" s="140">
        <v>37370</v>
      </c>
      <c r="H188" s="137" t="s">
        <v>85</v>
      </c>
      <c r="I188" s="15"/>
      <c r="J188" s="163"/>
      <c r="K188" s="164"/>
      <c r="L188" s="164"/>
      <c r="M188" s="164"/>
      <c r="N188" s="165"/>
      <c r="O188" s="165"/>
      <c r="P188" s="165"/>
      <c r="Q188" s="165"/>
      <c r="R188" s="166"/>
      <c r="V188" s="3"/>
      <c r="W188" s="3"/>
    </row>
    <row r="189" spans="1:23" s="17" customFormat="1" ht="15" customHeight="1">
      <c r="A189" s="103"/>
      <c r="B189" s="142">
        <f t="shared" si="15"/>
        <v>10</v>
      </c>
      <c r="C189" s="137" t="s">
        <v>377</v>
      </c>
      <c r="D189" s="137">
        <v>710</v>
      </c>
      <c r="E189" s="137" t="s">
        <v>432</v>
      </c>
      <c r="F189" s="137" t="s">
        <v>432</v>
      </c>
      <c r="G189" s="140">
        <v>37370</v>
      </c>
      <c r="H189" s="137" t="s">
        <v>85</v>
      </c>
      <c r="I189" s="15"/>
      <c r="J189" s="163"/>
      <c r="K189" s="164"/>
      <c r="L189" s="164"/>
      <c r="M189" s="164"/>
      <c r="N189" s="165"/>
      <c r="O189" s="165"/>
      <c r="P189" s="165"/>
      <c r="Q189" s="165"/>
      <c r="R189" s="166"/>
      <c r="V189" s="3"/>
      <c r="W189" s="3"/>
    </row>
    <row r="190" spans="1:23" s="17" customFormat="1" ht="15" customHeight="1">
      <c r="A190" s="103"/>
      <c r="B190" s="142">
        <f t="shared" si="15"/>
        <v>11</v>
      </c>
      <c r="C190" s="137" t="s">
        <v>377</v>
      </c>
      <c r="D190" s="137">
        <v>700</v>
      </c>
      <c r="E190" s="137" t="s">
        <v>432</v>
      </c>
      <c r="F190" s="137" t="s">
        <v>432</v>
      </c>
      <c r="G190" s="140">
        <v>37377</v>
      </c>
      <c r="H190" s="137" t="s">
        <v>85</v>
      </c>
      <c r="I190" s="15"/>
      <c r="J190" s="163"/>
      <c r="K190" s="164"/>
      <c r="L190" s="164"/>
      <c r="M190" s="164"/>
      <c r="N190" s="165"/>
      <c r="O190" s="165"/>
      <c r="P190" s="165"/>
      <c r="Q190" s="165"/>
      <c r="R190" s="166"/>
      <c r="V190" s="3"/>
      <c r="W190" s="3"/>
    </row>
    <row r="191" spans="1:23" s="17" customFormat="1" ht="15" customHeight="1">
      <c r="A191" s="103"/>
      <c r="B191" s="142">
        <f t="shared" si="15"/>
        <v>12</v>
      </c>
      <c r="C191" s="137" t="s">
        <v>377</v>
      </c>
      <c r="D191" s="137">
        <v>711</v>
      </c>
      <c r="E191" s="137" t="s">
        <v>142</v>
      </c>
      <c r="F191" s="137" t="s">
        <v>142</v>
      </c>
      <c r="G191" s="140">
        <v>37606</v>
      </c>
      <c r="H191" s="137" t="s">
        <v>85</v>
      </c>
      <c r="I191" s="15"/>
      <c r="J191" s="163"/>
      <c r="K191" s="164"/>
      <c r="L191" s="164"/>
      <c r="M191" s="164"/>
      <c r="N191" s="165"/>
      <c r="O191" s="165"/>
      <c r="P191" s="165"/>
      <c r="Q191" s="165"/>
      <c r="R191" s="166"/>
      <c r="V191" s="3"/>
      <c r="W191" s="3"/>
    </row>
    <row r="192" spans="1:23" s="17" customFormat="1" ht="15" customHeight="1">
      <c r="A192" s="103"/>
      <c r="B192" s="142">
        <f t="shared" si="15"/>
        <v>13</v>
      </c>
      <c r="C192" s="137" t="s">
        <v>377</v>
      </c>
      <c r="D192" s="137">
        <v>712</v>
      </c>
      <c r="E192" s="137" t="s">
        <v>142</v>
      </c>
      <c r="F192" s="137" t="s">
        <v>142</v>
      </c>
      <c r="G192" s="140">
        <v>37795</v>
      </c>
      <c r="H192" s="137" t="s">
        <v>85</v>
      </c>
      <c r="I192" s="15"/>
      <c r="J192" s="163"/>
      <c r="K192" s="164"/>
      <c r="L192" s="164"/>
      <c r="M192" s="164"/>
      <c r="N192" s="165"/>
      <c r="O192" s="165"/>
      <c r="P192" s="165"/>
      <c r="Q192" s="165"/>
      <c r="R192" s="166"/>
      <c r="V192" s="3"/>
      <c r="W192" s="3"/>
    </row>
    <row r="193" spans="1:24" s="17" customFormat="1" ht="15" customHeight="1">
      <c r="A193" s="103"/>
      <c r="B193" s="142">
        <f t="shared" si="15"/>
        <v>14</v>
      </c>
      <c r="C193" s="137" t="s">
        <v>377</v>
      </c>
      <c r="D193" s="137">
        <v>713</v>
      </c>
      <c r="E193" s="137" t="s">
        <v>142</v>
      </c>
      <c r="F193" s="137" t="s">
        <v>142</v>
      </c>
      <c r="G193" s="140">
        <v>37795</v>
      </c>
      <c r="H193" s="137" t="s">
        <v>85</v>
      </c>
      <c r="I193" s="15"/>
      <c r="J193" s="163"/>
      <c r="K193" s="164"/>
      <c r="L193" s="164"/>
      <c r="M193" s="164"/>
      <c r="N193" s="165"/>
      <c r="O193" s="165"/>
      <c r="P193" s="165"/>
      <c r="Q193" s="165"/>
      <c r="R193" s="166"/>
      <c r="V193" s="3"/>
      <c r="W193" s="3"/>
    </row>
    <row r="194" spans="1:24" s="17" customFormat="1" ht="15" customHeight="1">
      <c r="A194" s="103"/>
      <c r="B194" s="142">
        <f t="shared" si="15"/>
        <v>15</v>
      </c>
      <c r="C194" s="137" t="s">
        <v>377</v>
      </c>
      <c r="D194" s="137">
        <v>714</v>
      </c>
      <c r="E194" s="137" t="s">
        <v>142</v>
      </c>
      <c r="F194" s="137" t="s">
        <v>142</v>
      </c>
      <c r="G194" s="140">
        <v>37795</v>
      </c>
      <c r="H194" s="137" t="s">
        <v>85</v>
      </c>
      <c r="I194" s="15"/>
      <c r="J194" s="163"/>
      <c r="K194" s="164"/>
      <c r="L194" s="164"/>
      <c r="M194" s="164"/>
      <c r="N194" s="165"/>
      <c r="O194" s="165"/>
      <c r="P194" s="165"/>
      <c r="Q194" s="165"/>
      <c r="R194" s="166"/>
      <c r="S194" s="131"/>
      <c r="V194" s="3"/>
      <c r="W194" s="3"/>
    </row>
    <row r="195" spans="1:24" s="7" customFormat="1" ht="15" customHeight="1">
      <c r="A195" s="103"/>
      <c r="B195" s="142">
        <f t="shared" si="15"/>
        <v>16</v>
      </c>
      <c r="C195" s="137" t="s">
        <v>377</v>
      </c>
      <c r="D195" s="137">
        <v>715</v>
      </c>
      <c r="E195" s="137" t="s">
        <v>142</v>
      </c>
      <c r="F195" s="137" t="s">
        <v>142</v>
      </c>
      <c r="G195" s="140">
        <v>37795</v>
      </c>
      <c r="H195" s="137" t="s">
        <v>85</v>
      </c>
      <c r="I195" s="15"/>
      <c r="J195" s="163"/>
      <c r="K195" s="164"/>
      <c r="L195" s="164"/>
      <c r="M195" s="164"/>
      <c r="N195" s="165"/>
      <c r="O195" s="165"/>
      <c r="P195" s="165"/>
      <c r="Q195" s="165"/>
      <c r="R195" s="166"/>
      <c r="V195" s="3"/>
      <c r="W195" s="3"/>
    </row>
    <row r="196" spans="1:24" s="7" customFormat="1" ht="15" customHeight="1">
      <c r="A196" s="103"/>
      <c r="B196" s="142">
        <f t="shared" si="15"/>
        <v>17</v>
      </c>
      <c r="C196" s="137" t="s">
        <v>377</v>
      </c>
      <c r="D196" s="137">
        <v>716</v>
      </c>
      <c r="E196" s="137" t="s">
        <v>142</v>
      </c>
      <c r="F196" s="137" t="s">
        <v>142</v>
      </c>
      <c r="G196" s="140">
        <v>37809</v>
      </c>
      <c r="H196" s="137" t="s">
        <v>85</v>
      </c>
      <c r="I196" s="15"/>
      <c r="J196" s="163"/>
      <c r="K196" s="164"/>
      <c r="L196" s="164"/>
      <c r="M196" s="164"/>
      <c r="N196" s="165"/>
      <c r="O196" s="165"/>
      <c r="P196" s="165"/>
      <c r="Q196" s="165"/>
      <c r="R196" s="166"/>
      <c r="V196" s="3"/>
      <c r="W196" s="3"/>
    </row>
    <row r="197" spans="1:24" s="7" customFormat="1" ht="15" customHeight="1">
      <c r="A197" s="103"/>
      <c r="B197" s="142">
        <f t="shared" si="15"/>
        <v>18</v>
      </c>
      <c r="C197" s="137" t="s">
        <v>377</v>
      </c>
      <c r="D197" s="137">
        <v>717</v>
      </c>
      <c r="E197" s="137" t="s">
        <v>142</v>
      </c>
      <c r="F197" s="137" t="s">
        <v>142</v>
      </c>
      <c r="G197" s="140">
        <v>37809</v>
      </c>
      <c r="H197" s="137" t="s">
        <v>85</v>
      </c>
      <c r="I197" s="15"/>
      <c r="J197" s="163"/>
      <c r="K197" s="164"/>
      <c r="L197" s="164"/>
      <c r="M197" s="164"/>
      <c r="N197" s="165"/>
      <c r="O197" s="165"/>
      <c r="P197" s="165"/>
      <c r="Q197" s="165"/>
      <c r="R197" s="166"/>
      <c r="V197" s="3"/>
      <c r="W197" s="3"/>
    </row>
    <row r="198" spans="1:24" s="7" customFormat="1" ht="15" customHeight="1">
      <c r="A198" s="103"/>
      <c r="B198" s="142">
        <f t="shared" si="15"/>
        <v>19</v>
      </c>
      <c r="C198" s="137" t="s">
        <v>377</v>
      </c>
      <c r="D198" s="137">
        <v>718</v>
      </c>
      <c r="E198" s="137" t="s">
        <v>142</v>
      </c>
      <c r="F198" s="137" t="s">
        <v>142</v>
      </c>
      <c r="G198" s="140">
        <v>38001</v>
      </c>
      <c r="H198" s="137" t="s">
        <v>85</v>
      </c>
      <c r="I198" s="15"/>
      <c r="J198" s="163"/>
      <c r="K198" s="164"/>
      <c r="L198" s="164"/>
      <c r="M198" s="164"/>
      <c r="N198" s="165"/>
      <c r="O198" s="165"/>
      <c r="P198" s="165"/>
      <c r="Q198" s="165"/>
      <c r="R198" s="166"/>
      <c r="V198" s="3"/>
      <c r="W198" s="3"/>
    </row>
    <row r="199" spans="1:24" s="7" customFormat="1" ht="15" customHeight="1">
      <c r="A199" s="103"/>
      <c r="B199" s="142">
        <f t="shared" si="15"/>
        <v>20</v>
      </c>
      <c r="C199" s="137" t="s">
        <v>377</v>
      </c>
      <c r="D199" s="137">
        <v>719</v>
      </c>
      <c r="E199" s="137" t="s">
        <v>142</v>
      </c>
      <c r="F199" s="137" t="s">
        <v>142</v>
      </c>
      <c r="G199" s="140">
        <v>38008</v>
      </c>
      <c r="H199" s="137" t="s">
        <v>85</v>
      </c>
      <c r="I199" s="15"/>
      <c r="J199" s="163"/>
      <c r="K199" s="164"/>
      <c r="L199" s="164"/>
      <c r="M199" s="164"/>
      <c r="N199" s="165"/>
      <c r="O199" s="165"/>
      <c r="P199" s="165"/>
      <c r="Q199" s="165"/>
      <c r="R199" s="166"/>
      <c r="V199" s="3"/>
      <c r="W199" s="3"/>
    </row>
    <row r="200" spans="1:24" s="7" customFormat="1" ht="15" customHeight="1">
      <c r="A200" s="103"/>
      <c r="B200" s="142">
        <f t="shared" si="15"/>
        <v>21</v>
      </c>
      <c r="C200" s="137" t="s">
        <v>377</v>
      </c>
      <c r="D200" s="137">
        <v>720</v>
      </c>
      <c r="E200" s="137" t="s">
        <v>142</v>
      </c>
      <c r="F200" s="137" t="s">
        <v>142</v>
      </c>
      <c r="G200" s="140">
        <v>38008</v>
      </c>
      <c r="H200" s="137" t="s">
        <v>85</v>
      </c>
      <c r="I200" s="15"/>
      <c r="J200" s="163"/>
      <c r="K200" s="164"/>
      <c r="L200" s="164"/>
      <c r="M200" s="164"/>
      <c r="N200" s="165"/>
      <c r="O200" s="165"/>
      <c r="P200" s="165"/>
      <c r="Q200" s="165"/>
      <c r="R200" s="166"/>
      <c r="V200" s="3"/>
      <c r="W200" s="3"/>
    </row>
    <row r="201" spans="1:24" s="7" customFormat="1" ht="15" customHeight="1">
      <c r="A201" s="103"/>
      <c r="B201" s="142">
        <f t="shared" si="15"/>
        <v>22</v>
      </c>
      <c r="C201" s="137" t="s">
        <v>377</v>
      </c>
      <c r="D201" s="137">
        <v>721</v>
      </c>
      <c r="E201" s="137" t="s">
        <v>142</v>
      </c>
      <c r="F201" s="137" t="s">
        <v>142</v>
      </c>
      <c r="G201" s="140">
        <v>38001</v>
      </c>
      <c r="H201" s="137" t="s">
        <v>85</v>
      </c>
      <c r="I201" s="15"/>
      <c r="J201" s="163"/>
      <c r="K201" s="164"/>
      <c r="L201" s="164"/>
      <c r="M201" s="164"/>
      <c r="N201" s="165"/>
      <c r="O201" s="165"/>
      <c r="P201" s="165"/>
      <c r="Q201" s="165"/>
      <c r="R201" s="166"/>
      <c r="V201" s="3"/>
      <c r="W201" s="3"/>
    </row>
    <row r="202" spans="1:24" s="7" customFormat="1" ht="15" customHeight="1">
      <c r="A202" s="103"/>
      <c r="B202" s="142">
        <f t="shared" si="15"/>
        <v>23</v>
      </c>
      <c r="C202" s="137" t="s">
        <v>377</v>
      </c>
      <c r="D202" s="137">
        <v>722</v>
      </c>
      <c r="E202" s="137" t="s">
        <v>150</v>
      </c>
      <c r="F202" s="137" t="s">
        <v>150</v>
      </c>
      <c r="G202" s="140">
        <v>38008</v>
      </c>
      <c r="H202" s="137" t="s">
        <v>85</v>
      </c>
      <c r="I202" s="15"/>
      <c r="J202" s="163"/>
      <c r="K202" s="164"/>
      <c r="L202" s="164"/>
      <c r="M202" s="164"/>
      <c r="N202" s="165"/>
      <c r="O202" s="165"/>
      <c r="P202" s="165"/>
      <c r="Q202" s="165"/>
      <c r="R202" s="166"/>
      <c r="V202" s="3"/>
      <c r="W202" s="3"/>
    </row>
    <row r="203" spans="1:24" s="7" customFormat="1" ht="15" customHeight="1">
      <c r="A203" s="103"/>
      <c r="B203" s="142">
        <f t="shared" si="15"/>
        <v>24</v>
      </c>
      <c r="C203" s="137" t="s">
        <v>377</v>
      </c>
      <c r="D203" s="137">
        <v>723</v>
      </c>
      <c r="E203" s="137" t="s">
        <v>150</v>
      </c>
      <c r="F203" s="137" t="s">
        <v>150</v>
      </c>
      <c r="G203" s="140">
        <v>38001</v>
      </c>
      <c r="H203" s="137" t="s">
        <v>85</v>
      </c>
      <c r="I203" s="15"/>
      <c r="J203" s="163"/>
      <c r="K203" s="164"/>
      <c r="L203" s="164"/>
      <c r="M203" s="164"/>
      <c r="N203" s="165"/>
      <c r="O203" s="165"/>
      <c r="P203" s="165"/>
      <c r="Q203" s="165"/>
      <c r="R203" s="166"/>
      <c r="U203" s="17"/>
      <c r="V203" s="3"/>
      <c r="W203" s="3"/>
      <c r="X203" s="35"/>
    </row>
    <row r="204" spans="1:24" s="7" customFormat="1" ht="15" customHeight="1">
      <c r="A204" s="103"/>
      <c r="B204" s="142">
        <f t="shared" si="15"/>
        <v>25</v>
      </c>
      <c r="C204" s="137" t="s">
        <v>377</v>
      </c>
      <c r="D204" s="137">
        <v>724</v>
      </c>
      <c r="E204" s="137" t="s">
        <v>150</v>
      </c>
      <c r="F204" s="137" t="s">
        <v>150</v>
      </c>
      <c r="G204" s="140">
        <v>38001</v>
      </c>
      <c r="H204" s="137" t="s">
        <v>85</v>
      </c>
      <c r="I204" s="15"/>
      <c r="J204" s="163"/>
      <c r="K204" s="164"/>
      <c r="L204" s="164"/>
      <c r="M204" s="164"/>
      <c r="N204" s="165"/>
      <c r="O204" s="165"/>
      <c r="P204" s="165"/>
      <c r="Q204" s="165"/>
      <c r="R204" s="166"/>
      <c r="V204" s="3"/>
      <c r="W204" s="3"/>
      <c r="X204" s="36"/>
    </row>
    <row r="205" spans="1:24" s="7" customFormat="1" ht="15" customHeight="1">
      <c r="A205" s="103"/>
      <c r="B205" s="142">
        <f t="shared" si="15"/>
        <v>26</v>
      </c>
      <c r="C205" s="137" t="s">
        <v>377</v>
      </c>
      <c r="D205" s="137">
        <v>725</v>
      </c>
      <c r="E205" s="137" t="s">
        <v>150</v>
      </c>
      <c r="F205" s="137" t="s">
        <v>150</v>
      </c>
      <c r="G205" s="140">
        <v>38001</v>
      </c>
      <c r="H205" s="137" t="s">
        <v>85</v>
      </c>
      <c r="I205" s="15"/>
      <c r="J205" s="163"/>
      <c r="K205" s="164"/>
      <c r="L205" s="164"/>
      <c r="M205" s="164"/>
      <c r="N205" s="165"/>
      <c r="O205" s="165"/>
      <c r="P205" s="165"/>
      <c r="Q205" s="165"/>
      <c r="R205" s="166"/>
      <c r="V205" s="3"/>
      <c r="W205" s="3"/>
    </row>
    <row r="206" spans="1:24" s="7" customFormat="1" ht="15" customHeight="1">
      <c r="A206" s="103"/>
      <c r="B206" s="142">
        <f t="shared" si="15"/>
        <v>27</v>
      </c>
      <c r="C206" s="137" t="s">
        <v>377</v>
      </c>
      <c r="D206" s="137">
        <v>726</v>
      </c>
      <c r="E206" s="137" t="s">
        <v>142</v>
      </c>
      <c r="F206" s="137" t="s">
        <v>142</v>
      </c>
      <c r="G206" s="140">
        <v>38374</v>
      </c>
      <c r="H206" s="137" t="s">
        <v>85</v>
      </c>
      <c r="I206" s="15"/>
      <c r="J206" s="163"/>
      <c r="K206" s="164"/>
      <c r="L206" s="164"/>
      <c r="M206" s="164"/>
      <c r="N206" s="165"/>
      <c r="O206" s="165"/>
      <c r="P206" s="165"/>
      <c r="Q206" s="165"/>
      <c r="R206" s="166"/>
      <c r="V206" s="3"/>
      <c r="W206" s="3"/>
    </row>
    <row r="207" spans="1:24" s="7" customFormat="1" ht="15" customHeight="1">
      <c r="A207" s="103"/>
      <c r="B207" s="142">
        <f t="shared" si="15"/>
        <v>28</v>
      </c>
      <c r="C207" s="137" t="s">
        <v>377</v>
      </c>
      <c r="D207" s="137">
        <v>727</v>
      </c>
      <c r="E207" s="137" t="s">
        <v>142</v>
      </c>
      <c r="F207" s="137" t="s">
        <v>142</v>
      </c>
      <c r="G207" s="140">
        <v>38374</v>
      </c>
      <c r="H207" s="137" t="s">
        <v>85</v>
      </c>
      <c r="I207" s="15"/>
      <c r="J207" s="163"/>
      <c r="K207" s="164"/>
      <c r="L207" s="164"/>
      <c r="M207" s="164"/>
      <c r="N207" s="165"/>
      <c r="O207" s="165"/>
      <c r="P207" s="165"/>
      <c r="Q207" s="165"/>
      <c r="R207" s="166"/>
      <c r="V207" s="3"/>
      <c r="W207" s="3"/>
    </row>
    <row r="208" spans="1:24" s="7" customFormat="1" ht="15" customHeight="1">
      <c r="A208" s="103"/>
      <c r="B208" s="142">
        <f t="shared" si="15"/>
        <v>29</v>
      </c>
      <c r="C208" s="137" t="s">
        <v>377</v>
      </c>
      <c r="D208" s="137">
        <v>728</v>
      </c>
      <c r="E208" s="137" t="s">
        <v>142</v>
      </c>
      <c r="F208" s="137" t="s">
        <v>142</v>
      </c>
      <c r="G208" s="140">
        <v>38374</v>
      </c>
      <c r="H208" s="137" t="s">
        <v>85</v>
      </c>
      <c r="I208" s="15"/>
      <c r="J208" s="163"/>
      <c r="K208" s="164"/>
      <c r="L208" s="164"/>
      <c r="M208" s="164"/>
      <c r="N208" s="165"/>
      <c r="O208" s="165"/>
      <c r="P208" s="165"/>
      <c r="Q208" s="165"/>
      <c r="R208" s="166"/>
      <c r="V208" s="3"/>
      <c r="W208" s="3"/>
    </row>
    <row r="209" spans="1:23" s="7" customFormat="1" ht="15" customHeight="1">
      <c r="A209" s="103"/>
      <c r="B209" s="142">
        <f t="shared" si="15"/>
        <v>30</v>
      </c>
      <c r="C209" s="137" t="s">
        <v>377</v>
      </c>
      <c r="D209" s="137">
        <v>729</v>
      </c>
      <c r="E209" s="137" t="s">
        <v>142</v>
      </c>
      <c r="F209" s="137" t="s">
        <v>142</v>
      </c>
      <c r="G209" s="140">
        <v>38374</v>
      </c>
      <c r="H209" s="137" t="s">
        <v>85</v>
      </c>
      <c r="I209" s="15"/>
      <c r="J209" s="163"/>
      <c r="K209" s="164"/>
      <c r="L209" s="164"/>
      <c r="M209" s="164"/>
      <c r="N209" s="165"/>
      <c r="O209" s="165"/>
      <c r="P209" s="165"/>
      <c r="Q209" s="165"/>
      <c r="R209" s="166"/>
      <c r="V209" s="3"/>
      <c r="W209" s="3"/>
    </row>
    <row r="210" spans="1:23" s="7" customFormat="1" ht="15" customHeight="1">
      <c r="A210" s="103"/>
      <c r="B210" s="142">
        <f t="shared" si="15"/>
        <v>31</v>
      </c>
      <c r="C210" s="137" t="s">
        <v>377</v>
      </c>
      <c r="D210" s="137">
        <v>730</v>
      </c>
      <c r="E210" s="137" t="s">
        <v>142</v>
      </c>
      <c r="F210" s="137" t="s">
        <v>142</v>
      </c>
      <c r="G210" s="140">
        <v>38374</v>
      </c>
      <c r="H210" s="137" t="s">
        <v>85</v>
      </c>
      <c r="I210" s="15"/>
      <c r="J210" s="163"/>
      <c r="K210" s="164"/>
      <c r="L210" s="164"/>
      <c r="M210" s="164"/>
      <c r="N210" s="165"/>
      <c r="O210" s="165"/>
      <c r="P210" s="165"/>
      <c r="Q210" s="165"/>
      <c r="R210" s="166"/>
      <c r="V210" s="3"/>
      <c r="W210" s="3"/>
    </row>
    <row r="211" spans="1:23" s="7" customFormat="1" ht="15" customHeight="1">
      <c r="A211" s="103"/>
      <c r="B211" s="142">
        <f t="shared" si="15"/>
        <v>32</v>
      </c>
      <c r="C211" s="137" t="s">
        <v>377</v>
      </c>
      <c r="D211" s="137">
        <v>731</v>
      </c>
      <c r="E211" s="137" t="s">
        <v>435</v>
      </c>
      <c r="F211" s="137" t="s">
        <v>435</v>
      </c>
      <c r="G211" s="140">
        <v>38698</v>
      </c>
      <c r="H211" s="137" t="s">
        <v>85</v>
      </c>
      <c r="I211" s="15"/>
      <c r="J211" s="163"/>
      <c r="K211" s="164"/>
      <c r="L211" s="164"/>
      <c r="M211" s="164"/>
      <c r="N211" s="165"/>
      <c r="O211" s="165"/>
      <c r="P211" s="165"/>
      <c r="Q211" s="165"/>
      <c r="R211" s="166"/>
      <c r="V211" s="3"/>
      <c r="W211" s="3"/>
    </row>
    <row r="212" spans="1:23" s="7" customFormat="1" ht="15" customHeight="1">
      <c r="A212" s="103"/>
      <c r="B212" s="142">
        <f t="shared" si="15"/>
        <v>33</v>
      </c>
      <c r="C212" s="137" t="s">
        <v>377</v>
      </c>
      <c r="D212" s="137">
        <v>732</v>
      </c>
      <c r="E212" s="137" t="s">
        <v>150</v>
      </c>
      <c r="F212" s="137" t="s">
        <v>150</v>
      </c>
      <c r="G212" s="140">
        <v>39524</v>
      </c>
      <c r="H212" s="137" t="s">
        <v>85</v>
      </c>
      <c r="I212" s="15"/>
      <c r="J212" s="163"/>
      <c r="K212" s="164"/>
      <c r="L212" s="164"/>
      <c r="M212" s="164"/>
      <c r="N212" s="165"/>
      <c r="O212" s="165"/>
      <c r="P212" s="165"/>
      <c r="Q212" s="165"/>
      <c r="R212" s="166"/>
      <c r="V212" s="3"/>
      <c r="W212" s="3"/>
    </row>
    <row r="213" spans="1:23" s="7" customFormat="1" ht="15" customHeight="1">
      <c r="A213" s="103"/>
      <c r="B213" s="142">
        <f t="shared" si="15"/>
        <v>34</v>
      </c>
      <c r="C213" s="137" t="s">
        <v>377</v>
      </c>
      <c r="D213" s="137">
        <v>733</v>
      </c>
      <c r="E213" s="137" t="s">
        <v>150</v>
      </c>
      <c r="F213" s="137" t="s">
        <v>150</v>
      </c>
      <c r="G213" s="140">
        <v>39524</v>
      </c>
      <c r="H213" s="137" t="s">
        <v>85</v>
      </c>
      <c r="I213" s="15"/>
      <c r="J213" s="163"/>
      <c r="K213" s="164"/>
      <c r="L213" s="164"/>
      <c r="M213" s="164"/>
      <c r="N213" s="165"/>
      <c r="O213" s="165"/>
      <c r="P213" s="165"/>
      <c r="Q213" s="165"/>
      <c r="R213" s="166"/>
      <c r="V213" s="3"/>
      <c r="W213" s="3"/>
    </row>
    <row r="214" spans="1:23" s="7" customFormat="1" ht="15" customHeight="1">
      <c r="A214" s="103"/>
      <c r="B214" s="142">
        <f t="shared" si="15"/>
        <v>35</v>
      </c>
      <c r="C214" s="137" t="s">
        <v>377</v>
      </c>
      <c r="D214" s="137">
        <v>734</v>
      </c>
      <c r="E214" s="137" t="s">
        <v>150</v>
      </c>
      <c r="F214" s="137" t="s">
        <v>150</v>
      </c>
      <c r="G214" s="140">
        <v>39524</v>
      </c>
      <c r="H214" s="137" t="s">
        <v>85</v>
      </c>
      <c r="I214" s="15"/>
      <c r="J214" s="163"/>
      <c r="K214" s="164"/>
      <c r="L214" s="164"/>
      <c r="M214" s="164"/>
      <c r="N214" s="165"/>
      <c r="O214" s="165"/>
      <c r="P214" s="165"/>
      <c r="Q214" s="165"/>
      <c r="R214" s="166"/>
      <c r="V214" s="3"/>
      <c r="W214" s="3"/>
    </row>
    <row r="215" spans="1:23" s="7" customFormat="1" ht="15" customHeight="1">
      <c r="A215" s="103"/>
      <c r="B215" s="142">
        <f t="shared" si="15"/>
        <v>36</v>
      </c>
      <c r="C215" s="137" t="s">
        <v>377</v>
      </c>
      <c r="D215" s="137">
        <v>735</v>
      </c>
      <c r="E215" s="137" t="s">
        <v>435</v>
      </c>
      <c r="F215" s="137" t="s">
        <v>435</v>
      </c>
      <c r="G215" s="140">
        <v>39490</v>
      </c>
      <c r="H215" s="137" t="s">
        <v>85</v>
      </c>
      <c r="I215" s="15"/>
      <c r="J215" s="163"/>
      <c r="K215" s="164"/>
      <c r="L215" s="164"/>
      <c r="M215" s="164"/>
      <c r="N215" s="165"/>
      <c r="O215" s="165"/>
      <c r="P215" s="165"/>
      <c r="Q215" s="165"/>
      <c r="R215" s="166"/>
      <c r="V215" s="3"/>
      <c r="W215" s="3"/>
    </row>
    <row r="216" spans="1:23" s="7" customFormat="1" ht="15" customHeight="1">
      <c r="A216" s="103"/>
      <c r="B216" s="142">
        <f t="shared" si="15"/>
        <v>37</v>
      </c>
      <c r="C216" s="137" t="s">
        <v>377</v>
      </c>
      <c r="D216" s="137">
        <v>736</v>
      </c>
      <c r="E216" s="137" t="s">
        <v>150</v>
      </c>
      <c r="F216" s="137" t="s">
        <v>150</v>
      </c>
      <c r="G216" s="140">
        <v>39876</v>
      </c>
      <c r="H216" s="137" t="s">
        <v>85</v>
      </c>
      <c r="I216" s="15"/>
      <c r="J216" s="163"/>
      <c r="K216" s="164"/>
      <c r="L216" s="164"/>
      <c r="M216" s="164"/>
      <c r="N216" s="165"/>
      <c r="O216" s="165"/>
      <c r="P216" s="165"/>
      <c r="Q216" s="165"/>
      <c r="R216" s="166"/>
      <c r="V216" s="3"/>
      <c r="W216" s="3"/>
    </row>
    <row r="217" spans="1:23" s="7" customFormat="1" ht="15" customHeight="1">
      <c r="A217" s="103"/>
      <c r="B217" s="142">
        <f t="shared" si="15"/>
        <v>38</v>
      </c>
      <c r="C217" s="137" t="s">
        <v>377</v>
      </c>
      <c r="D217" s="137">
        <v>737</v>
      </c>
      <c r="E217" s="137" t="s">
        <v>150</v>
      </c>
      <c r="F217" s="137" t="s">
        <v>150</v>
      </c>
      <c r="G217" s="140">
        <v>39876</v>
      </c>
      <c r="H217" s="137" t="s">
        <v>85</v>
      </c>
      <c r="I217" s="15"/>
      <c r="J217" s="163"/>
      <c r="K217" s="164"/>
      <c r="L217" s="164"/>
      <c r="M217" s="164"/>
      <c r="N217" s="165"/>
      <c r="O217" s="165"/>
      <c r="P217" s="165"/>
      <c r="Q217" s="165"/>
      <c r="R217" s="166"/>
      <c r="V217" s="3"/>
      <c r="W217" s="3"/>
    </row>
    <row r="218" spans="1:23" s="7" customFormat="1" ht="15" customHeight="1">
      <c r="A218" s="103"/>
      <c r="B218" s="142">
        <f t="shared" si="15"/>
        <v>39</v>
      </c>
      <c r="C218" s="137" t="s">
        <v>377</v>
      </c>
      <c r="D218" s="137">
        <v>738</v>
      </c>
      <c r="E218" s="137" t="s">
        <v>150</v>
      </c>
      <c r="F218" s="137" t="s">
        <v>150</v>
      </c>
      <c r="G218" s="140">
        <v>39876</v>
      </c>
      <c r="H218" s="137" t="s">
        <v>85</v>
      </c>
      <c r="I218" s="15"/>
      <c r="J218" s="163"/>
      <c r="K218" s="164"/>
      <c r="L218" s="164"/>
      <c r="M218" s="164"/>
      <c r="N218" s="165"/>
      <c r="O218" s="165"/>
      <c r="P218" s="165"/>
      <c r="Q218" s="165"/>
      <c r="R218" s="166"/>
      <c r="V218" s="3"/>
      <c r="W218" s="3"/>
    </row>
    <row r="219" spans="1:23" s="7" customFormat="1" ht="15" customHeight="1">
      <c r="A219" s="103"/>
      <c r="B219" s="142">
        <f t="shared" si="15"/>
        <v>40</v>
      </c>
      <c r="C219" s="137" t="s">
        <v>377</v>
      </c>
      <c r="D219" s="137">
        <v>739</v>
      </c>
      <c r="E219" s="137" t="s">
        <v>435</v>
      </c>
      <c r="F219" s="137" t="s">
        <v>435</v>
      </c>
      <c r="G219" s="140">
        <v>39876</v>
      </c>
      <c r="H219" s="137" t="s">
        <v>85</v>
      </c>
      <c r="I219" s="15"/>
      <c r="J219" s="163"/>
      <c r="K219" s="164"/>
      <c r="L219" s="164"/>
      <c r="M219" s="164"/>
      <c r="N219" s="165"/>
      <c r="O219" s="165"/>
      <c r="P219" s="165"/>
      <c r="Q219" s="165"/>
      <c r="R219" s="166"/>
      <c r="V219" s="3"/>
      <c r="W219" s="3"/>
    </row>
    <row r="220" spans="1:23" s="7" customFormat="1" ht="15" customHeight="1">
      <c r="A220" s="103"/>
      <c r="B220" s="142">
        <f t="shared" si="15"/>
        <v>41</v>
      </c>
      <c r="C220" s="137" t="s">
        <v>377</v>
      </c>
      <c r="D220" s="137">
        <v>740</v>
      </c>
      <c r="E220" s="137" t="s">
        <v>150</v>
      </c>
      <c r="F220" s="137" t="s">
        <v>150</v>
      </c>
      <c r="G220" s="140">
        <v>39983</v>
      </c>
      <c r="H220" s="137" t="s">
        <v>85</v>
      </c>
      <c r="I220" s="15"/>
      <c r="J220" s="163"/>
      <c r="K220" s="164"/>
      <c r="L220" s="164"/>
      <c r="M220" s="164"/>
      <c r="N220" s="165"/>
      <c r="O220" s="165"/>
      <c r="P220" s="165"/>
      <c r="Q220" s="165"/>
      <c r="R220" s="166"/>
      <c r="V220" s="3"/>
      <c r="W220" s="3"/>
    </row>
    <row r="221" spans="1:23" s="7" customFormat="1" ht="15" customHeight="1">
      <c r="A221" s="103"/>
      <c r="B221" s="142">
        <f t="shared" si="15"/>
        <v>42</v>
      </c>
      <c r="C221" s="137" t="s">
        <v>377</v>
      </c>
      <c r="D221" s="137">
        <v>741</v>
      </c>
      <c r="E221" s="137" t="s">
        <v>150</v>
      </c>
      <c r="F221" s="137" t="s">
        <v>150</v>
      </c>
      <c r="G221" s="140">
        <v>39983</v>
      </c>
      <c r="H221" s="137" t="s">
        <v>85</v>
      </c>
      <c r="I221" s="15"/>
      <c r="J221" s="163"/>
      <c r="K221" s="164"/>
      <c r="L221" s="164"/>
      <c r="M221" s="164"/>
      <c r="N221" s="165"/>
      <c r="O221" s="165"/>
      <c r="P221" s="165"/>
      <c r="Q221" s="165"/>
      <c r="R221" s="166"/>
      <c r="V221" s="3"/>
      <c r="W221" s="3"/>
    </row>
    <row r="222" spans="1:23" s="7" customFormat="1" ht="15" customHeight="1">
      <c r="A222" s="103"/>
      <c r="B222" s="142">
        <f t="shared" si="15"/>
        <v>43</v>
      </c>
      <c r="C222" s="137" t="s">
        <v>377</v>
      </c>
      <c r="D222" s="137">
        <v>742</v>
      </c>
      <c r="E222" s="137" t="s">
        <v>142</v>
      </c>
      <c r="F222" s="137" t="s">
        <v>142</v>
      </c>
      <c r="G222" s="140">
        <v>40241</v>
      </c>
      <c r="H222" s="137" t="s">
        <v>85</v>
      </c>
      <c r="I222" s="15"/>
      <c r="J222" s="163"/>
      <c r="K222" s="164"/>
      <c r="L222" s="164"/>
      <c r="M222" s="164"/>
      <c r="N222" s="165"/>
      <c r="O222" s="165"/>
      <c r="P222" s="165"/>
      <c r="Q222" s="165"/>
      <c r="R222" s="166"/>
      <c r="V222" s="3"/>
      <c r="W222" s="3"/>
    </row>
    <row r="223" spans="1:23" s="7" customFormat="1" ht="15" customHeight="1">
      <c r="A223" s="103"/>
      <c r="B223" s="142">
        <f t="shared" si="15"/>
        <v>44</v>
      </c>
      <c r="C223" s="137" t="s">
        <v>377</v>
      </c>
      <c r="D223" s="137">
        <v>743</v>
      </c>
      <c r="E223" s="137" t="s">
        <v>142</v>
      </c>
      <c r="F223" s="137" t="s">
        <v>142</v>
      </c>
      <c r="G223" s="140">
        <v>40241</v>
      </c>
      <c r="H223" s="137" t="s">
        <v>85</v>
      </c>
      <c r="I223" s="15"/>
      <c r="J223" s="163"/>
      <c r="K223" s="164"/>
      <c r="L223" s="164"/>
      <c r="M223" s="164"/>
      <c r="N223" s="165"/>
      <c r="O223" s="165"/>
      <c r="P223" s="165"/>
      <c r="Q223" s="165"/>
      <c r="R223" s="166"/>
      <c r="V223" s="3"/>
      <c r="W223" s="3"/>
    </row>
    <row r="224" spans="1:23" s="7" customFormat="1" ht="15" customHeight="1">
      <c r="A224" s="103"/>
      <c r="B224" s="142">
        <f t="shared" si="15"/>
        <v>45</v>
      </c>
      <c r="C224" s="137" t="s">
        <v>377</v>
      </c>
      <c r="D224" s="137">
        <v>744</v>
      </c>
      <c r="E224" s="137" t="s">
        <v>142</v>
      </c>
      <c r="F224" s="137" t="s">
        <v>142</v>
      </c>
      <c r="G224" s="140">
        <v>40275</v>
      </c>
      <c r="H224" s="137" t="s">
        <v>85</v>
      </c>
      <c r="I224" s="15"/>
      <c r="J224" s="163"/>
      <c r="K224" s="164"/>
      <c r="L224" s="164"/>
      <c r="M224" s="164"/>
      <c r="N224" s="165"/>
      <c r="O224" s="165"/>
      <c r="P224" s="165"/>
      <c r="Q224" s="165"/>
      <c r="R224" s="166"/>
      <c r="V224" s="3"/>
      <c r="W224" s="3"/>
    </row>
    <row r="225" spans="1:23" s="7" customFormat="1" ht="15" customHeight="1">
      <c r="A225" s="103"/>
      <c r="B225" s="142">
        <f t="shared" si="15"/>
        <v>46</v>
      </c>
      <c r="C225" s="137" t="s">
        <v>377</v>
      </c>
      <c r="D225" s="137">
        <v>745</v>
      </c>
      <c r="E225" s="137" t="s">
        <v>142</v>
      </c>
      <c r="F225" s="137" t="s">
        <v>142</v>
      </c>
      <c r="G225" s="140">
        <v>40275</v>
      </c>
      <c r="H225" s="137" t="s">
        <v>85</v>
      </c>
      <c r="I225" s="15"/>
      <c r="J225" s="163"/>
      <c r="K225" s="164"/>
      <c r="L225" s="164"/>
      <c r="M225" s="164"/>
      <c r="N225" s="165"/>
      <c r="O225" s="165"/>
      <c r="P225" s="165"/>
      <c r="Q225" s="165"/>
      <c r="R225" s="166"/>
      <c r="V225" s="3"/>
      <c r="W225" s="3"/>
    </row>
    <row r="226" spans="1:23" s="7" customFormat="1" ht="15" customHeight="1">
      <c r="A226" s="103"/>
      <c r="B226" s="142">
        <f t="shared" si="15"/>
        <v>47</v>
      </c>
      <c r="C226" s="137" t="s">
        <v>377</v>
      </c>
      <c r="D226" s="137">
        <v>746</v>
      </c>
      <c r="E226" s="137" t="s">
        <v>150</v>
      </c>
      <c r="F226" s="137" t="s">
        <v>150</v>
      </c>
      <c r="G226" s="140">
        <v>40297</v>
      </c>
      <c r="H226" s="137" t="s">
        <v>85</v>
      </c>
      <c r="I226" s="15"/>
      <c r="J226" s="163"/>
      <c r="K226" s="164"/>
      <c r="L226" s="164"/>
      <c r="M226" s="164"/>
      <c r="N226" s="165"/>
      <c r="O226" s="165"/>
      <c r="P226" s="165"/>
      <c r="Q226" s="165"/>
      <c r="R226" s="166"/>
      <c r="V226" s="3"/>
      <c r="W226" s="3"/>
    </row>
    <row r="227" spans="1:23" s="7" customFormat="1" ht="15" customHeight="1">
      <c r="A227" s="103"/>
      <c r="B227" s="142">
        <f t="shared" si="15"/>
        <v>48</v>
      </c>
      <c r="C227" s="137" t="s">
        <v>377</v>
      </c>
      <c r="D227" s="137">
        <v>747</v>
      </c>
      <c r="E227" s="137" t="s">
        <v>150</v>
      </c>
      <c r="F227" s="137" t="s">
        <v>150</v>
      </c>
      <c r="G227" s="140">
        <v>40297</v>
      </c>
      <c r="H227" s="137" t="s">
        <v>85</v>
      </c>
      <c r="I227" s="15"/>
      <c r="J227" s="163"/>
      <c r="K227" s="164"/>
      <c r="L227" s="164"/>
      <c r="M227" s="164"/>
      <c r="N227" s="165"/>
      <c r="O227" s="165"/>
      <c r="P227" s="165"/>
      <c r="Q227" s="165"/>
      <c r="R227" s="166"/>
      <c r="V227" s="3"/>
      <c r="W227" s="3"/>
    </row>
    <row r="228" spans="1:23" s="7" customFormat="1" ht="15" customHeight="1">
      <c r="A228" s="103"/>
      <c r="B228" s="142">
        <f t="shared" si="15"/>
        <v>49</v>
      </c>
      <c r="C228" s="137" t="s">
        <v>377</v>
      </c>
      <c r="D228" s="137">
        <v>748</v>
      </c>
      <c r="E228" s="137" t="s">
        <v>150</v>
      </c>
      <c r="F228" s="137" t="s">
        <v>150</v>
      </c>
      <c r="G228" s="140">
        <v>40297</v>
      </c>
      <c r="H228" s="137" t="s">
        <v>85</v>
      </c>
      <c r="I228" s="15"/>
      <c r="J228" s="163"/>
      <c r="K228" s="164"/>
      <c r="L228" s="164"/>
      <c r="M228" s="164"/>
      <c r="N228" s="165"/>
      <c r="O228" s="165"/>
      <c r="P228" s="165"/>
      <c r="Q228" s="165"/>
      <c r="R228" s="166"/>
      <c r="V228" s="3"/>
      <c r="W228" s="3"/>
    </row>
    <row r="229" spans="1:23" s="7" customFormat="1" ht="15" customHeight="1">
      <c r="A229" s="103"/>
      <c r="B229" s="142">
        <f t="shared" si="15"/>
        <v>50</v>
      </c>
      <c r="C229" s="137" t="s">
        <v>377</v>
      </c>
      <c r="D229" s="137">
        <v>749</v>
      </c>
      <c r="E229" s="137" t="s">
        <v>435</v>
      </c>
      <c r="F229" s="137" t="s">
        <v>435</v>
      </c>
      <c r="G229" s="140">
        <v>40533</v>
      </c>
      <c r="H229" s="137" t="s">
        <v>85</v>
      </c>
      <c r="I229" s="15"/>
      <c r="J229" s="163"/>
      <c r="K229" s="164"/>
      <c r="L229" s="164"/>
      <c r="M229" s="164"/>
      <c r="N229" s="165"/>
      <c r="O229" s="165"/>
      <c r="P229" s="165"/>
      <c r="Q229" s="165"/>
      <c r="R229" s="166"/>
      <c r="V229" s="3"/>
      <c r="W229" s="3"/>
    </row>
    <row r="230" spans="1:23" s="7" customFormat="1" ht="15" customHeight="1">
      <c r="A230" s="103"/>
      <c r="B230" s="142">
        <f t="shared" si="15"/>
        <v>51</v>
      </c>
      <c r="C230" s="137" t="s">
        <v>377</v>
      </c>
      <c r="D230" s="137">
        <v>750</v>
      </c>
      <c r="E230" s="137" t="s">
        <v>435</v>
      </c>
      <c r="F230" s="137" t="s">
        <v>435</v>
      </c>
      <c r="G230" s="140">
        <v>40533</v>
      </c>
      <c r="H230" s="137" t="s">
        <v>85</v>
      </c>
      <c r="I230" s="15"/>
      <c r="J230" s="163"/>
      <c r="K230" s="164"/>
      <c r="L230" s="164"/>
      <c r="M230" s="164"/>
      <c r="N230" s="165"/>
      <c r="O230" s="165"/>
      <c r="P230" s="165"/>
      <c r="Q230" s="165"/>
      <c r="R230" s="166"/>
      <c r="V230" s="3"/>
      <c r="W230" s="3"/>
    </row>
    <row r="231" spans="1:23" s="7" customFormat="1" ht="15" customHeight="1">
      <c r="A231" s="103"/>
      <c r="B231" s="142">
        <f t="shared" si="15"/>
        <v>52</v>
      </c>
      <c r="C231" s="137" t="s">
        <v>377</v>
      </c>
      <c r="D231" s="137">
        <v>751</v>
      </c>
      <c r="E231" s="137" t="s">
        <v>435</v>
      </c>
      <c r="F231" s="137" t="s">
        <v>435</v>
      </c>
      <c r="G231" s="140">
        <v>40909</v>
      </c>
      <c r="H231" s="137" t="s">
        <v>85</v>
      </c>
      <c r="I231" s="15"/>
      <c r="J231" s="163"/>
      <c r="K231" s="164"/>
      <c r="L231" s="164"/>
      <c r="M231" s="164"/>
      <c r="N231" s="165"/>
      <c r="O231" s="165"/>
      <c r="P231" s="165"/>
      <c r="Q231" s="165"/>
      <c r="R231" s="166"/>
      <c r="V231" s="3"/>
      <c r="W231" s="3"/>
    </row>
    <row r="232" spans="1:23" s="7" customFormat="1" ht="15" customHeight="1">
      <c r="A232" s="103"/>
      <c r="B232" s="142">
        <f t="shared" si="15"/>
        <v>53</v>
      </c>
      <c r="C232" s="137" t="s">
        <v>377</v>
      </c>
      <c r="D232" s="137">
        <v>752</v>
      </c>
      <c r="E232" s="137" t="s">
        <v>435</v>
      </c>
      <c r="F232" s="137" t="s">
        <v>435</v>
      </c>
      <c r="G232" s="140">
        <v>40909</v>
      </c>
      <c r="H232" s="137" t="s">
        <v>85</v>
      </c>
      <c r="I232" s="15"/>
      <c r="J232" s="163"/>
      <c r="K232" s="164"/>
      <c r="L232" s="164"/>
      <c r="M232" s="164"/>
      <c r="N232" s="165"/>
      <c r="O232" s="165"/>
      <c r="P232" s="165"/>
      <c r="Q232" s="165"/>
      <c r="R232" s="166"/>
      <c r="V232" s="3"/>
      <c r="W232" s="3"/>
    </row>
    <row r="233" spans="1:23" s="7" customFormat="1" ht="15" customHeight="1">
      <c r="A233" s="103"/>
      <c r="B233" s="142">
        <f t="shared" si="15"/>
        <v>54</v>
      </c>
      <c r="C233" s="137" t="s">
        <v>377</v>
      </c>
      <c r="D233" s="137">
        <v>753</v>
      </c>
      <c r="E233" s="137" t="s">
        <v>150</v>
      </c>
      <c r="F233" s="137" t="s">
        <v>150</v>
      </c>
      <c r="G233" s="140">
        <v>40962</v>
      </c>
      <c r="H233" s="137" t="s">
        <v>85</v>
      </c>
      <c r="I233" s="15"/>
      <c r="J233" s="163"/>
      <c r="K233" s="164"/>
      <c r="L233" s="164"/>
      <c r="M233" s="164"/>
      <c r="N233" s="165"/>
      <c r="O233" s="165"/>
      <c r="P233" s="165"/>
      <c r="Q233" s="165"/>
      <c r="R233" s="166"/>
      <c r="V233" s="3"/>
      <c r="W233" s="3"/>
    </row>
    <row r="234" spans="1:23" s="7" customFormat="1" ht="15" customHeight="1">
      <c r="A234" s="103"/>
      <c r="B234" s="142">
        <f t="shared" si="15"/>
        <v>55</v>
      </c>
      <c r="C234" s="137" t="s">
        <v>377</v>
      </c>
      <c r="D234" s="137">
        <v>754</v>
      </c>
      <c r="E234" s="137" t="s">
        <v>150</v>
      </c>
      <c r="F234" s="137" t="s">
        <v>150</v>
      </c>
      <c r="G234" s="140">
        <v>40962</v>
      </c>
      <c r="H234" s="137" t="s">
        <v>85</v>
      </c>
      <c r="I234" s="15"/>
      <c r="J234" s="163"/>
      <c r="K234" s="164"/>
      <c r="L234" s="164"/>
      <c r="M234" s="164"/>
      <c r="N234" s="165"/>
      <c r="O234" s="165"/>
      <c r="P234" s="165"/>
      <c r="Q234" s="165"/>
      <c r="R234" s="166"/>
      <c r="V234" s="3"/>
      <c r="W234" s="3"/>
    </row>
    <row r="235" spans="1:23" s="7" customFormat="1" ht="15" customHeight="1">
      <c r="A235" s="103"/>
      <c r="B235" s="142">
        <f t="shared" si="15"/>
        <v>56</v>
      </c>
      <c r="C235" s="137" t="s">
        <v>377</v>
      </c>
      <c r="D235" s="137">
        <v>755</v>
      </c>
      <c r="E235" s="137" t="s">
        <v>150</v>
      </c>
      <c r="F235" s="137" t="s">
        <v>150</v>
      </c>
      <c r="G235" s="140">
        <v>40962</v>
      </c>
      <c r="H235" s="137" t="s">
        <v>85</v>
      </c>
      <c r="I235" s="15"/>
      <c r="J235" s="163"/>
      <c r="K235" s="164"/>
      <c r="L235" s="164"/>
      <c r="M235" s="164"/>
      <c r="N235" s="165"/>
      <c r="O235" s="165"/>
      <c r="P235" s="165"/>
      <c r="Q235" s="165"/>
      <c r="R235" s="166"/>
      <c r="V235" s="3"/>
      <c r="W235" s="3"/>
    </row>
    <row r="236" spans="1:23" s="7" customFormat="1" ht="15" customHeight="1">
      <c r="A236" s="103"/>
      <c r="B236" s="142">
        <f t="shared" si="15"/>
        <v>57</v>
      </c>
      <c r="C236" s="137" t="s">
        <v>377</v>
      </c>
      <c r="D236" s="137">
        <v>756</v>
      </c>
      <c r="E236" s="137" t="s">
        <v>150</v>
      </c>
      <c r="F236" s="137" t="s">
        <v>150</v>
      </c>
      <c r="G236" s="140">
        <v>41386</v>
      </c>
      <c r="H236" s="137" t="s">
        <v>85</v>
      </c>
      <c r="I236" s="15"/>
      <c r="J236" s="163"/>
      <c r="K236" s="164"/>
      <c r="L236" s="164"/>
      <c r="M236" s="164"/>
      <c r="N236" s="165"/>
      <c r="O236" s="165"/>
      <c r="P236" s="165"/>
      <c r="Q236" s="165"/>
      <c r="R236" s="166"/>
      <c r="V236" s="3"/>
      <c r="W236" s="3"/>
    </row>
    <row r="237" spans="1:23" s="7" customFormat="1" ht="15" customHeight="1">
      <c r="A237" s="103"/>
      <c r="B237" s="142">
        <f t="shared" si="15"/>
        <v>58</v>
      </c>
      <c r="C237" s="137" t="s">
        <v>377</v>
      </c>
      <c r="D237" s="137">
        <v>757</v>
      </c>
      <c r="E237" s="137" t="s">
        <v>150</v>
      </c>
      <c r="F237" s="137" t="s">
        <v>150</v>
      </c>
      <c r="G237" s="140">
        <v>41386</v>
      </c>
      <c r="H237" s="137" t="s">
        <v>85</v>
      </c>
      <c r="I237" s="15"/>
      <c r="J237" s="163"/>
      <c r="K237" s="164"/>
      <c r="L237" s="164"/>
      <c r="M237" s="164"/>
      <c r="N237" s="165"/>
      <c r="O237" s="165"/>
      <c r="P237" s="165"/>
      <c r="Q237" s="165"/>
      <c r="R237" s="166"/>
      <c r="V237" s="3"/>
      <c r="W237" s="3"/>
    </row>
    <row r="238" spans="1:23" s="7" customFormat="1" ht="15" customHeight="1">
      <c r="A238" s="103"/>
      <c r="B238" s="142">
        <f t="shared" si="15"/>
        <v>59</v>
      </c>
      <c r="C238" s="137" t="s">
        <v>377</v>
      </c>
      <c r="D238" s="137">
        <v>758</v>
      </c>
      <c r="E238" s="137" t="s">
        <v>150</v>
      </c>
      <c r="F238" s="137" t="s">
        <v>150</v>
      </c>
      <c r="G238" s="140">
        <v>41386</v>
      </c>
      <c r="H238" s="137" t="s">
        <v>85</v>
      </c>
      <c r="I238" s="15"/>
      <c r="J238" s="163"/>
      <c r="K238" s="164"/>
      <c r="L238" s="164"/>
      <c r="M238" s="164"/>
      <c r="N238" s="165"/>
      <c r="O238" s="165"/>
      <c r="P238" s="165"/>
      <c r="Q238" s="165"/>
      <c r="R238" s="166"/>
      <c r="V238" s="3"/>
      <c r="W238" s="3"/>
    </row>
    <row r="239" spans="1:23" s="7" customFormat="1" ht="15" customHeight="1">
      <c r="A239" s="103"/>
      <c r="B239" s="142">
        <f t="shared" si="15"/>
        <v>60</v>
      </c>
      <c r="C239" s="137" t="s">
        <v>377</v>
      </c>
      <c r="D239" s="137">
        <v>759</v>
      </c>
      <c r="E239" s="137" t="s">
        <v>150</v>
      </c>
      <c r="F239" s="137" t="s">
        <v>150</v>
      </c>
      <c r="G239" s="140">
        <v>41386</v>
      </c>
      <c r="H239" s="137" t="s">
        <v>85</v>
      </c>
      <c r="I239" s="15"/>
      <c r="J239" s="163"/>
      <c r="K239" s="164"/>
      <c r="L239" s="164"/>
      <c r="M239" s="164"/>
      <c r="N239" s="165"/>
      <c r="O239" s="165"/>
      <c r="P239" s="165"/>
      <c r="Q239" s="165"/>
      <c r="R239" s="166"/>
      <c r="V239" s="3"/>
      <c r="W239" s="3"/>
    </row>
    <row r="240" spans="1:23" s="7" customFormat="1" ht="15" customHeight="1">
      <c r="A240" s="103"/>
      <c r="B240" s="142">
        <f t="shared" si="15"/>
        <v>61</v>
      </c>
      <c r="C240" s="137" t="s">
        <v>377</v>
      </c>
      <c r="D240" s="137">
        <v>760</v>
      </c>
      <c r="E240" s="137" t="s">
        <v>150</v>
      </c>
      <c r="F240" s="137" t="s">
        <v>150</v>
      </c>
      <c r="G240" s="140">
        <v>41386</v>
      </c>
      <c r="H240" s="137" t="s">
        <v>85</v>
      </c>
      <c r="I240" s="15"/>
      <c r="J240" s="163"/>
      <c r="K240" s="164"/>
      <c r="L240" s="164"/>
      <c r="M240" s="164"/>
      <c r="N240" s="165"/>
      <c r="O240" s="165"/>
      <c r="P240" s="165"/>
      <c r="Q240" s="165"/>
      <c r="R240" s="166"/>
      <c r="V240" s="3"/>
      <c r="W240" s="3"/>
    </row>
    <row r="241" spans="1:23" s="7" customFormat="1" ht="15" customHeight="1">
      <c r="A241" s="103"/>
      <c r="B241" s="142">
        <f t="shared" si="15"/>
        <v>62</v>
      </c>
      <c r="C241" s="137" t="s">
        <v>377</v>
      </c>
      <c r="D241" s="137">
        <v>761</v>
      </c>
      <c r="E241" s="137" t="s">
        <v>150</v>
      </c>
      <c r="F241" s="137" t="s">
        <v>150</v>
      </c>
      <c r="G241" s="140">
        <v>41386</v>
      </c>
      <c r="H241" s="137" t="s">
        <v>85</v>
      </c>
      <c r="I241" s="15"/>
      <c r="J241" s="163"/>
      <c r="K241" s="164"/>
      <c r="L241" s="164"/>
      <c r="M241" s="164"/>
      <c r="N241" s="165"/>
      <c r="O241" s="165"/>
      <c r="P241" s="165"/>
      <c r="Q241" s="165"/>
      <c r="R241" s="166"/>
      <c r="V241" s="3"/>
      <c r="W241" s="3"/>
    </row>
    <row r="242" spans="1:23" s="7" customFormat="1" ht="15" customHeight="1">
      <c r="A242" s="103"/>
      <c r="B242" s="142">
        <f t="shared" si="15"/>
        <v>63</v>
      </c>
      <c r="C242" s="137" t="s">
        <v>377</v>
      </c>
      <c r="D242" s="137">
        <v>762</v>
      </c>
      <c r="E242" s="137" t="s">
        <v>142</v>
      </c>
      <c r="F242" s="137" t="s">
        <v>142</v>
      </c>
      <c r="G242" s="140">
        <v>41399</v>
      </c>
      <c r="H242" s="137" t="s">
        <v>85</v>
      </c>
      <c r="I242" s="15"/>
      <c r="J242" s="163"/>
      <c r="K242" s="164"/>
      <c r="L242" s="164"/>
      <c r="M242" s="164"/>
      <c r="N242" s="165"/>
      <c r="O242" s="165"/>
      <c r="P242" s="165"/>
      <c r="Q242" s="165"/>
      <c r="R242" s="166"/>
      <c r="V242" s="3"/>
      <c r="W242" s="3"/>
    </row>
    <row r="243" spans="1:23" s="7" customFormat="1" ht="15" customHeight="1">
      <c r="A243" s="103"/>
      <c r="B243" s="142">
        <f t="shared" si="15"/>
        <v>64</v>
      </c>
      <c r="C243" s="137" t="s">
        <v>377</v>
      </c>
      <c r="D243" s="137">
        <v>763</v>
      </c>
      <c r="E243" s="137" t="s">
        <v>142</v>
      </c>
      <c r="F243" s="137" t="s">
        <v>142</v>
      </c>
      <c r="G243" s="140">
        <v>41399</v>
      </c>
      <c r="H243" s="137" t="s">
        <v>85</v>
      </c>
      <c r="I243" s="15"/>
      <c r="J243" s="163"/>
      <c r="K243" s="164"/>
      <c r="L243" s="164"/>
      <c r="M243" s="164"/>
      <c r="N243" s="165"/>
      <c r="O243" s="165"/>
      <c r="P243" s="165"/>
      <c r="Q243" s="165"/>
      <c r="R243" s="166"/>
      <c r="V243" s="3"/>
      <c r="W243" s="3"/>
    </row>
    <row r="244" spans="1:23" s="7" customFormat="1" ht="15" customHeight="1">
      <c r="A244" s="103"/>
      <c r="B244" s="142">
        <f t="shared" si="15"/>
        <v>65</v>
      </c>
      <c r="C244" s="137" t="s">
        <v>377</v>
      </c>
      <c r="D244" s="137">
        <v>764</v>
      </c>
      <c r="E244" s="137" t="s">
        <v>142</v>
      </c>
      <c r="F244" s="137" t="s">
        <v>142</v>
      </c>
      <c r="G244" s="140">
        <v>41399</v>
      </c>
      <c r="H244" s="137" t="s">
        <v>85</v>
      </c>
      <c r="I244" s="15"/>
      <c r="J244" s="163"/>
      <c r="K244" s="164"/>
      <c r="L244" s="164"/>
      <c r="M244" s="164"/>
      <c r="N244" s="165"/>
      <c r="O244" s="165"/>
      <c r="P244" s="165"/>
      <c r="Q244" s="165"/>
      <c r="R244" s="166"/>
      <c r="V244" s="3"/>
      <c r="W244" s="3"/>
    </row>
    <row r="245" spans="1:23" s="7" customFormat="1" ht="15" customHeight="1">
      <c r="A245" s="103"/>
      <c r="B245" s="142">
        <f t="shared" ref="B245:B247" si="16">+B244+1</f>
        <v>66</v>
      </c>
      <c r="C245" s="137" t="s">
        <v>377</v>
      </c>
      <c r="D245" s="137">
        <v>765</v>
      </c>
      <c r="E245" s="137" t="s">
        <v>142</v>
      </c>
      <c r="F245" s="137" t="s">
        <v>142</v>
      </c>
      <c r="G245" s="140">
        <v>42158</v>
      </c>
      <c r="H245" s="137" t="s">
        <v>85</v>
      </c>
      <c r="I245" s="15"/>
      <c r="J245" s="163"/>
      <c r="K245" s="164"/>
      <c r="L245" s="164"/>
      <c r="M245" s="164"/>
      <c r="N245" s="165"/>
      <c r="O245" s="165"/>
      <c r="P245" s="165"/>
      <c r="Q245" s="165"/>
      <c r="R245" s="166"/>
      <c r="V245" s="3"/>
      <c r="W245" s="3"/>
    </row>
    <row r="246" spans="1:23" s="7" customFormat="1" ht="15" customHeight="1">
      <c r="A246" s="103"/>
      <c r="B246" s="142">
        <f t="shared" si="16"/>
        <v>67</v>
      </c>
      <c r="C246" s="137" t="s">
        <v>377</v>
      </c>
      <c r="D246" s="137">
        <v>766</v>
      </c>
      <c r="E246" s="137" t="s">
        <v>142</v>
      </c>
      <c r="F246" s="137" t="s">
        <v>142</v>
      </c>
      <c r="G246" s="140">
        <v>42158</v>
      </c>
      <c r="H246" s="137" t="s">
        <v>85</v>
      </c>
      <c r="I246" s="15"/>
      <c r="J246" s="163"/>
      <c r="K246" s="164"/>
      <c r="L246" s="164"/>
      <c r="M246" s="164"/>
      <c r="N246" s="165"/>
      <c r="O246" s="165"/>
      <c r="P246" s="165"/>
      <c r="Q246" s="165"/>
      <c r="R246" s="166"/>
      <c r="V246" s="3"/>
      <c r="W246" s="3"/>
    </row>
    <row r="247" spans="1:23" s="7" customFormat="1" ht="15" customHeight="1">
      <c r="A247" s="103"/>
      <c r="B247" s="142">
        <f t="shared" si="16"/>
        <v>68</v>
      </c>
      <c r="C247" s="137" t="s">
        <v>377</v>
      </c>
      <c r="D247" s="137">
        <v>767</v>
      </c>
      <c r="E247" s="137" t="s">
        <v>142</v>
      </c>
      <c r="F247" s="137" t="s">
        <v>142</v>
      </c>
      <c r="G247" s="140">
        <v>42158</v>
      </c>
      <c r="H247" s="137" t="s">
        <v>85</v>
      </c>
      <c r="I247" s="15"/>
      <c r="J247" s="163"/>
      <c r="K247" s="164"/>
      <c r="L247" s="164"/>
      <c r="M247" s="164"/>
      <c r="N247" s="165"/>
      <c r="O247" s="165"/>
      <c r="P247" s="165"/>
      <c r="Q247" s="165"/>
      <c r="R247" s="166"/>
      <c r="V247" s="3"/>
      <c r="W247" s="3"/>
    </row>
    <row r="248" spans="1:23" s="7" customFormat="1" ht="15" customHeight="1">
      <c r="A248" s="79"/>
      <c r="B248" s="215" t="s">
        <v>135</v>
      </c>
      <c r="C248" s="216"/>
      <c r="D248" s="216"/>
      <c r="E248" s="217"/>
      <c r="F248" s="11">
        <f>+COUNTA(F180:F247)</f>
        <v>68</v>
      </c>
      <c r="G248" s="12"/>
      <c r="H248" s="4"/>
      <c r="I248" s="4"/>
      <c r="J248" s="168"/>
      <c r="K248" s="34"/>
      <c r="L248" s="34"/>
      <c r="M248" s="34"/>
      <c r="N248" s="34"/>
      <c r="V248" s="3"/>
      <c r="W248" s="3"/>
    </row>
    <row r="249" spans="1:23" s="7" customFormat="1" ht="15" customHeight="1">
      <c r="A249" s="103"/>
      <c r="C249" s="5"/>
      <c r="D249" s="8"/>
      <c r="E249" s="8"/>
      <c r="F249" s="8"/>
      <c r="G249" s="8"/>
      <c r="H249" s="5"/>
      <c r="I249" s="8"/>
      <c r="J249" s="8"/>
      <c r="K249" s="2"/>
      <c r="L249" s="2"/>
      <c r="M249" s="2"/>
      <c r="N249" s="3"/>
      <c r="O249" s="3"/>
      <c r="P249" s="3"/>
      <c r="Q249" s="3"/>
      <c r="R249" s="3"/>
      <c r="S249" s="37"/>
      <c r="V249" s="3"/>
      <c r="W249" s="3"/>
    </row>
    <row r="250" spans="1:23" s="7" customFormat="1" ht="15" customHeight="1">
      <c r="A250" s="80" t="s">
        <v>245</v>
      </c>
      <c r="B250" s="81" t="s">
        <v>246</v>
      </c>
      <c r="C250" s="3"/>
      <c r="D250" s="3"/>
      <c r="E250" s="3"/>
      <c r="F250" s="5"/>
      <c r="G250" s="3"/>
      <c r="H250" s="3"/>
      <c r="I250" s="3"/>
      <c r="J250" s="3"/>
      <c r="K250" s="102"/>
      <c r="L250" s="102"/>
      <c r="M250" s="102"/>
      <c r="N250" s="34"/>
      <c r="O250" s="34"/>
      <c r="P250" s="34"/>
      <c r="Q250" s="34"/>
      <c r="R250" s="34"/>
      <c r="S250" s="37"/>
      <c r="V250" s="3"/>
      <c r="W250" s="3"/>
    </row>
    <row r="251" spans="1:23" s="7" customFormat="1" ht="15" customHeight="1">
      <c r="A251" s="79"/>
      <c r="B251" s="1" t="s">
        <v>66</v>
      </c>
      <c r="C251" s="1" t="s">
        <v>67</v>
      </c>
      <c r="D251" s="1" t="s">
        <v>68</v>
      </c>
      <c r="E251" s="1" t="s">
        <v>69</v>
      </c>
      <c r="F251" s="1" t="s">
        <v>22</v>
      </c>
      <c r="G251" s="1" t="s">
        <v>70</v>
      </c>
      <c r="H251" s="1" t="s">
        <v>71</v>
      </c>
      <c r="I251" s="1" t="s">
        <v>72</v>
      </c>
      <c r="J251" s="162"/>
      <c r="K251" s="2"/>
      <c r="L251" s="2"/>
      <c r="M251" s="2"/>
      <c r="N251" s="2"/>
      <c r="O251" s="2"/>
      <c r="P251" s="2"/>
      <c r="Q251" s="2"/>
      <c r="R251" s="2"/>
      <c r="S251" s="37"/>
      <c r="V251" s="6"/>
      <c r="W251" s="3"/>
    </row>
    <row r="252" spans="1:23" s="7" customFormat="1" ht="15" customHeight="1">
      <c r="A252" s="103"/>
      <c r="B252" s="14">
        <v>1</v>
      </c>
      <c r="C252" s="142" t="s">
        <v>377</v>
      </c>
      <c r="D252" s="154" t="s">
        <v>436</v>
      </c>
      <c r="E252" s="15" t="s">
        <v>437</v>
      </c>
      <c r="F252" s="15" t="s">
        <v>437</v>
      </c>
      <c r="G252" s="141">
        <v>43866</v>
      </c>
      <c r="H252" s="142" t="s">
        <v>34</v>
      </c>
      <c r="I252" s="15" t="s">
        <v>438</v>
      </c>
      <c r="J252" s="168"/>
      <c r="K252" s="164"/>
      <c r="L252" s="164"/>
      <c r="M252" s="164"/>
      <c r="N252" s="165"/>
      <c r="O252" s="165"/>
      <c r="P252" s="165"/>
      <c r="Q252" s="165"/>
      <c r="R252" s="166"/>
      <c r="S252" s="37"/>
      <c r="V252" s="16"/>
      <c r="W252" s="3"/>
    </row>
    <row r="253" spans="1:23" s="3" customFormat="1" ht="15" customHeight="1">
      <c r="A253" s="103"/>
      <c r="B253" s="14">
        <f>+B252+1</f>
        <v>2</v>
      </c>
      <c r="C253" s="142" t="s">
        <v>377</v>
      </c>
      <c r="D253" s="154" t="s">
        <v>439</v>
      </c>
      <c r="E253" s="15" t="s">
        <v>437</v>
      </c>
      <c r="F253" s="15" t="s">
        <v>437</v>
      </c>
      <c r="G253" s="141">
        <v>43866</v>
      </c>
      <c r="H253" s="142" t="s">
        <v>34</v>
      </c>
      <c r="I253" s="15" t="s">
        <v>438</v>
      </c>
      <c r="J253" s="168"/>
      <c r="K253" s="164"/>
      <c r="L253" s="164"/>
      <c r="M253" s="164"/>
      <c r="N253" s="165"/>
      <c r="O253" s="165"/>
      <c r="P253" s="165"/>
      <c r="Q253" s="165"/>
      <c r="R253" s="166"/>
    </row>
    <row r="254" spans="1:23" s="7" customFormat="1" ht="15" customHeight="1">
      <c r="A254" s="103"/>
      <c r="B254" s="14">
        <f t="shared" ref="B254:B282" si="17">+B253+1</f>
        <v>3</v>
      </c>
      <c r="C254" s="142" t="s">
        <v>377</v>
      </c>
      <c r="D254" s="154" t="s">
        <v>440</v>
      </c>
      <c r="E254" s="15" t="s">
        <v>437</v>
      </c>
      <c r="F254" s="15" t="s">
        <v>437</v>
      </c>
      <c r="G254" s="141">
        <v>42135</v>
      </c>
      <c r="H254" s="142" t="s">
        <v>34</v>
      </c>
      <c r="I254" s="15" t="s">
        <v>441</v>
      </c>
      <c r="J254" s="168"/>
      <c r="K254" s="164"/>
      <c r="L254" s="164"/>
      <c r="M254" s="164"/>
      <c r="N254" s="165"/>
      <c r="O254" s="165"/>
      <c r="P254" s="165"/>
      <c r="Q254" s="165"/>
      <c r="R254" s="166"/>
      <c r="V254" s="3"/>
      <c r="W254" s="3"/>
    </row>
    <row r="255" spans="1:23" s="7" customFormat="1" ht="15" customHeight="1">
      <c r="A255" s="103"/>
      <c r="B255" s="14">
        <f t="shared" si="17"/>
        <v>4</v>
      </c>
      <c r="C255" s="142" t="s">
        <v>377</v>
      </c>
      <c r="D255" s="154" t="s">
        <v>442</v>
      </c>
      <c r="E255" s="15" t="s">
        <v>437</v>
      </c>
      <c r="F255" s="15" t="s">
        <v>437</v>
      </c>
      <c r="G255" s="141">
        <v>41708</v>
      </c>
      <c r="H255" s="142" t="s">
        <v>34</v>
      </c>
      <c r="I255" s="15" t="s">
        <v>441</v>
      </c>
      <c r="J255" s="168"/>
      <c r="K255" s="164"/>
      <c r="L255" s="164"/>
      <c r="M255" s="164"/>
      <c r="N255" s="165"/>
      <c r="O255" s="165"/>
      <c r="P255" s="165"/>
      <c r="Q255" s="165"/>
      <c r="R255" s="166"/>
      <c r="V255" s="3"/>
      <c r="W255" s="3"/>
    </row>
    <row r="256" spans="1:23" s="7" customFormat="1" ht="15" customHeight="1">
      <c r="A256" s="103"/>
      <c r="B256" s="14">
        <f t="shared" si="17"/>
        <v>5</v>
      </c>
      <c r="C256" s="142" t="s">
        <v>377</v>
      </c>
      <c r="D256" s="154" t="s">
        <v>443</v>
      </c>
      <c r="E256" s="15" t="s">
        <v>437</v>
      </c>
      <c r="F256" s="15" t="s">
        <v>437</v>
      </c>
      <c r="G256" s="141">
        <v>41708</v>
      </c>
      <c r="H256" s="142" t="s">
        <v>34</v>
      </c>
      <c r="I256" s="15" t="s">
        <v>441</v>
      </c>
      <c r="J256" s="168"/>
      <c r="K256" s="164"/>
      <c r="L256" s="164"/>
      <c r="M256" s="164"/>
      <c r="N256" s="165"/>
      <c r="O256" s="165"/>
      <c r="P256" s="165"/>
      <c r="Q256" s="165"/>
      <c r="R256" s="166"/>
      <c r="V256" s="3"/>
      <c r="W256" s="3"/>
    </row>
    <row r="257" spans="1:23" s="7" customFormat="1" ht="15" customHeight="1">
      <c r="A257" s="103"/>
      <c r="B257" s="14">
        <f t="shared" si="17"/>
        <v>6</v>
      </c>
      <c r="C257" s="142" t="s">
        <v>377</v>
      </c>
      <c r="D257" s="154" t="s">
        <v>444</v>
      </c>
      <c r="E257" s="15" t="s">
        <v>437</v>
      </c>
      <c r="F257" s="15" t="s">
        <v>437</v>
      </c>
      <c r="G257" s="141">
        <v>40388</v>
      </c>
      <c r="H257" s="142" t="s">
        <v>34</v>
      </c>
      <c r="I257" s="15" t="s">
        <v>445</v>
      </c>
      <c r="J257" s="168"/>
      <c r="K257" s="164"/>
      <c r="L257" s="164"/>
      <c r="M257" s="164"/>
      <c r="N257" s="165"/>
      <c r="O257" s="165"/>
      <c r="P257" s="165"/>
      <c r="Q257" s="165"/>
      <c r="R257" s="166"/>
      <c r="V257" s="3"/>
      <c r="W257" s="3"/>
    </row>
    <row r="258" spans="1:23" s="17" customFormat="1" ht="15" customHeight="1">
      <c r="A258" s="103"/>
      <c r="B258" s="14">
        <f t="shared" si="17"/>
        <v>7</v>
      </c>
      <c r="C258" s="142" t="s">
        <v>377</v>
      </c>
      <c r="D258" s="154" t="s">
        <v>446</v>
      </c>
      <c r="E258" s="15" t="s">
        <v>437</v>
      </c>
      <c r="F258" s="15" t="s">
        <v>437</v>
      </c>
      <c r="G258" s="141">
        <v>42884</v>
      </c>
      <c r="H258" s="142" t="s">
        <v>34</v>
      </c>
      <c r="I258" s="15" t="s">
        <v>441</v>
      </c>
      <c r="J258" s="168"/>
      <c r="K258" s="164"/>
      <c r="L258" s="164"/>
      <c r="M258" s="164"/>
      <c r="N258" s="165"/>
      <c r="O258" s="165"/>
      <c r="P258" s="165"/>
      <c r="Q258" s="165"/>
      <c r="R258" s="166"/>
      <c r="V258" s="3"/>
      <c r="W258" s="3"/>
    </row>
    <row r="259" spans="1:23" s="17" customFormat="1" ht="15" customHeight="1">
      <c r="A259" s="103"/>
      <c r="B259" s="14">
        <f t="shared" si="17"/>
        <v>8</v>
      </c>
      <c r="C259" s="142" t="s">
        <v>377</v>
      </c>
      <c r="D259" s="154" t="s">
        <v>447</v>
      </c>
      <c r="E259" s="15" t="s">
        <v>448</v>
      </c>
      <c r="F259" s="15" t="s">
        <v>448</v>
      </c>
      <c r="G259" s="141">
        <v>40063</v>
      </c>
      <c r="H259" s="142" t="s">
        <v>34</v>
      </c>
      <c r="I259" s="142" t="s">
        <v>449</v>
      </c>
      <c r="J259" s="168"/>
      <c r="K259" s="164"/>
      <c r="L259" s="164"/>
      <c r="M259" s="164"/>
      <c r="N259" s="165"/>
      <c r="O259" s="165"/>
      <c r="P259" s="165"/>
      <c r="Q259" s="165"/>
      <c r="R259" s="166"/>
      <c r="V259" s="3"/>
      <c r="W259" s="3"/>
    </row>
    <row r="260" spans="1:23" s="17" customFormat="1" ht="15" customHeight="1">
      <c r="A260" s="103"/>
      <c r="B260" s="14">
        <f t="shared" si="17"/>
        <v>9</v>
      </c>
      <c r="C260" s="142" t="s">
        <v>377</v>
      </c>
      <c r="D260" s="154" t="s">
        <v>450</v>
      </c>
      <c r="E260" s="15" t="s">
        <v>448</v>
      </c>
      <c r="F260" s="15" t="s">
        <v>448</v>
      </c>
      <c r="G260" s="141">
        <v>40317</v>
      </c>
      <c r="H260" s="142" t="s">
        <v>34</v>
      </c>
      <c r="I260" s="15" t="s">
        <v>449</v>
      </c>
      <c r="J260" s="168"/>
      <c r="K260" s="164"/>
      <c r="L260" s="164"/>
      <c r="M260" s="164"/>
      <c r="N260" s="165"/>
      <c r="O260" s="165"/>
      <c r="P260" s="165"/>
      <c r="Q260" s="165"/>
      <c r="R260" s="166"/>
      <c r="V260" s="3"/>
      <c r="W260" s="3"/>
    </row>
    <row r="261" spans="1:23" s="17" customFormat="1" ht="15" customHeight="1">
      <c r="A261" s="103"/>
      <c r="B261" s="14">
        <f t="shared" si="17"/>
        <v>10</v>
      </c>
      <c r="C261" s="142" t="s">
        <v>377</v>
      </c>
      <c r="D261" s="154" t="s">
        <v>451</v>
      </c>
      <c r="E261" s="15" t="s">
        <v>452</v>
      </c>
      <c r="F261" s="15" t="s">
        <v>452</v>
      </c>
      <c r="G261" s="141">
        <v>37720</v>
      </c>
      <c r="H261" s="142" t="s">
        <v>34</v>
      </c>
      <c r="I261" s="15" t="s">
        <v>453</v>
      </c>
      <c r="J261" s="168"/>
      <c r="K261" s="164"/>
      <c r="L261" s="164"/>
      <c r="M261" s="164"/>
      <c r="N261" s="165"/>
      <c r="O261" s="165"/>
      <c r="P261" s="165"/>
      <c r="Q261" s="165"/>
      <c r="R261" s="166"/>
      <c r="V261" s="3"/>
      <c r="W261" s="3"/>
    </row>
    <row r="262" spans="1:23" s="17" customFormat="1" ht="15" customHeight="1">
      <c r="A262" s="103"/>
      <c r="B262" s="14">
        <f t="shared" si="17"/>
        <v>11</v>
      </c>
      <c r="C262" s="142" t="s">
        <v>377</v>
      </c>
      <c r="D262" s="154" t="s">
        <v>451</v>
      </c>
      <c r="E262" s="15" t="s">
        <v>454</v>
      </c>
      <c r="F262" s="15" t="s">
        <v>454</v>
      </c>
      <c r="G262" s="141">
        <v>41799</v>
      </c>
      <c r="H262" s="142" t="s">
        <v>34</v>
      </c>
      <c r="I262" s="15" t="s">
        <v>453</v>
      </c>
      <c r="J262" s="168"/>
      <c r="K262" s="164"/>
      <c r="L262" s="164"/>
      <c r="M262" s="164"/>
      <c r="N262" s="165"/>
      <c r="O262" s="165"/>
      <c r="P262" s="165"/>
      <c r="Q262" s="165"/>
      <c r="R262" s="166"/>
      <c r="V262" s="3"/>
      <c r="W262" s="3"/>
    </row>
    <row r="263" spans="1:23" s="17" customFormat="1" ht="15" customHeight="1">
      <c r="A263" s="103"/>
      <c r="B263" s="14">
        <f t="shared" si="17"/>
        <v>12</v>
      </c>
      <c r="C263" s="142" t="s">
        <v>377</v>
      </c>
      <c r="D263" s="154" t="s">
        <v>455</v>
      </c>
      <c r="E263" s="15" t="s">
        <v>456</v>
      </c>
      <c r="F263" s="15" t="s">
        <v>456</v>
      </c>
      <c r="G263" s="141">
        <v>37073</v>
      </c>
      <c r="H263" s="142" t="s">
        <v>34</v>
      </c>
      <c r="I263" s="15" t="s">
        <v>457</v>
      </c>
      <c r="J263" s="168"/>
      <c r="K263" s="164"/>
      <c r="L263" s="164"/>
      <c r="M263" s="164"/>
      <c r="N263" s="165"/>
      <c r="O263" s="165"/>
      <c r="P263" s="165"/>
      <c r="Q263" s="165"/>
      <c r="R263" s="166"/>
      <c r="V263" s="3"/>
      <c r="W263" s="3"/>
    </row>
    <row r="264" spans="1:23" s="17" customFormat="1" ht="15" customHeight="1">
      <c r="A264" s="103"/>
      <c r="B264" s="14">
        <f t="shared" si="17"/>
        <v>13</v>
      </c>
      <c r="C264" s="142" t="s">
        <v>377</v>
      </c>
      <c r="D264" s="154" t="s">
        <v>458</v>
      </c>
      <c r="E264" s="15" t="s">
        <v>454</v>
      </c>
      <c r="F264" s="15" t="s">
        <v>454</v>
      </c>
      <c r="G264" s="141">
        <v>40382</v>
      </c>
      <c r="H264" s="142" t="s">
        <v>34</v>
      </c>
      <c r="I264" s="142" t="s">
        <v>459</v>
      </c>
      <c r="J264" s="168"/>
      <c r="K264" s="164"/>
      <c r="L264" s="164"/>
      <c r="M264" s="164"/>
      <c r="N264" s="165"/>
      <c r="O264" s="165"/>
      <c r="P264" s="165"/>
      <c r="Q264" s="165"/>
      <c r="R264" s="166"/>
      <c r="V264" s="3"/>
      <c r="W264" s="3"/>
    </row>
    <row r="265" spans="1:23" s="17" customFormat="1" ht="15" customHeight="1">
      <c r="A265" s="103"/>
      <c r="B265" s="14">
        <f t="shared" si="17"/>
        <v>14</v>
      </c>
      <c r="C265" s="142" t="s">
        <v>377</v>
      </c>
      <c r="D265" s="154" t="s">
        <v>451</v>
      </c>
      <c r="E265" s="15" t="s">
        <v>454</v>
      </c>
      <c r="F265" s="15" t="s">
        <v>454</v>
      </c>
      <c r="G265" s="141">
        <v>42619</v>
      </c>
      <c r="H265" s="142" t="s">
        <v>34</v>
      </c>
      <c r="I265" s="15" t="s">
        <v>453</v>
      </c>
      <c r="J265" s="168"/>
      <c r="K265" s="164"/>
      <c r="L265" s="164"/>
      <c r="M265" s="164"/>
      <c r="N265" s="165"/>
      <c r="O265" s="165"/>
      <c r="P265" s="165"/>
      <c r="Q265" s="165"/>
      <c r="R265" s="166"/>
      <c r="V265" s="3"/>
      <c r="W265" s="3"/>
    </row>
    <row r="266" spans="1:23" s="17" customFormat="1" ht="15" customHeight="1">
      <c r="A266" s="103"/>
      <c r="B266" s="14">
        <f t="shared" si="17"/>
        <v>15</v>
      </c>
      <c r="C266" s="142" t="s">
        <v>377</v>
      </c>
      <c r="D266" s="154" t="s">
        <v>458</v>
      </c>
      <c r="E266" s="15" t="s">
        <v>454</v>
      </c>
      <c r="F266" s="15" t="s">
        <v>454</v>
      </c>
      <c r="G266" s="141">
        <v>43579</v>
      </c>
      <c r="H266" s="142" t="s">
        <v>34</v>
      </c>
      <c r="I266" s="15" t="s">
        <v>459</v>
      </c>
      <c r="J266" s="168"/>
      <c r="K266" s="164"/>
      <c r="L266" s="164"/>
      <c r="M266" s="164"/>
      <c r="N266" s="165"/>
      <c r="O266" s="165"/>
      <c r="P266" s="165"/>
      <c r="Q266" s="165"/>
      <c r="R266" s="166"/>
      <c r="V266" s="3"/>
      <c r="W266" s="3"/>
    </row>
    <row r="267" spans="1:23" s="17" customFormat="1" ht="15" customHeight="1">
      <c r="A267" s="103"/>
      <c r="B267" s="14">
        <f t="shared" si="17"/>
        <v>16</v>
      </c>
      <c r="C267" s="142" t="s">
        <v>377</v>
      </c>
      <c r="D267" s="154" t="s">
        <v>460</v>
      </c>
      <c r="E267" s="15" t="s">
        <v>452</v>
      </c>
      <c r="F267" s="15" t="s">
        <v>452</v>
      </c>
      <c r="G267" s="141">
        <v>40749</v>
      </c>
      <c r="H267" s="142" t="s">
        <v>34</v>
      </c>
      <c r="I267" s="15" t="s">
        <v>461</v>
      </c>
      <c r="J267" s="168"/>
      <c r="K267" s="164"/>
      <c r="L267" s="164"/>
      <c r="M267" s="164"/>
      <c r="N267" s="165"/>
      <c r="O267" s="165"/>
      <c r="P267" s="165"/>
      <c r="Q267" s="165"/>
      <c r="R267" s="166"/>
      <c r="V267" s="3"/>
      <c r="W267" s="3"/>
    </row>
    <row r="268" spans="1:23" s="17" customFormat="1" ht="15" customHeight="1">
      <c r="A268" s="103"/>
      <c r="B268" s="14">
        <f t="shared" si="17"/>
        <v>17</v>
      </c>
      <c r="C268" s="142" t="s">
        <v>377</v>
      </c>
      <c r="D268" s="154" t="s">
        <v>543</v>
      </c>
      <c r="E268" s="15" t="s">
        <v>378</v>
      </c>
      <c r="F268" s="15" t="s">
        <v>378</v>
      </c>
      <c r="G268" s="141">
        <v>37082</v>
      </c>
      <c r="H268" s="142" t="s">
        <v>34</v>
      </c>
      <c r="I268" s="15" t="s">
        <v>544</v>
      </c>
      <c r="J268" s="168"/>
      <c r="K268" s="164"/>
      <c r="L268" s="164"/>
      <c r="M268" s="164"/>
      <c r="N268" s="165"/>
      <c r="O268" s="165"/>
      <c r="P268" s="165"/>
      <c r="Q268" s="165"/>
      <c r="R268" s="166"/>
      <c r="V268" s="3"/>
      <c r="W268" s="3"/>
    </row>
    <row r="269" spans="1:23" s="17" customFormat="1" ht="15" customHeight="1">
      <c r="A269" s="103"/>
      <c r="B269" s="14">
        <f t="shared" si="17"/>
        <v>18</v>
      </c>
      <c r="C269" s="142" t="s">
        <v>377</v>
      </c>
      <c r="D269" s="154" t="s">
        <v>462</v>
      </c>
      <c r="E269" s="15" t="s">
        <v>463</v>
      </c>
      <c r="F269" s="15" t="s">
        <v>463</v>
      </c>
      <c r="G269" s="141">
        <v>39919</v>
      </c>
      <c r="H269" s="142" t="s">
        <v>34</v>
      </c>
      <c r="I269" s="15" t="s">
        <v>464</v>
      </c>
      <c r="J269" s="168"/>
      <c r="K269" s="164"/>
      <c r="L269" s="164"/>
      <c r="M269" s="164"/>
      <c r="N269" s="165"/>
      <c r="O269" s="165"/>
      <c r="P269" s="165"/>
      <c r="Q269" s="165"/>
      <c r="R269" s="166"/>
      <c r="V269" s="3"/>
      <c r="W269" s="3"/>
    </row>
    <row r="270" spans="1:23" s="17" customFormat="1" ht="15" customHeight="1">
      <c r="A270" s="103"/>
      <c r="B270" s="14">
        <f t="shared" si="17"/>
        <v>19</v>
      </c>
      <c r="C270" s="142" t="s">
        <v>377</v>
      </c>
      <c r="D270" s="154" t="s">
        <v>465</v>
      </c>
      <c r="E270" s="15" t="s">
        <v>463</v>
      </c>
      <c r="F270" s="15" t="s">
        <v>463</v>
      </c>
      <c r="G270" s="141">
        <v>40709</v>
      </c>
      <c r="H270" s="142" t="s">
        <v>34</v>
      </c>
      <c r="I270" s="15" t="s">
        <v>464</v>
      </c>
      <c r="J270" s="168"/>
      <c r="K270" s="164"/>
      <c r="L270" s="164"/>
      <c r="M270" s="164"/>
      <c r="N270" s="165"/>
      <c r="O270" s="165"/>
      <c r="P270" s="165"/>
      <c r="Q270" s="165"/>
      <c r="R270" s="166"/>
      <c r="V270" s="3"/>
      <c r="W270" s="3"/>
    </row>
    <row r="271" spans="1:23" s="17" customFormat="1" ht="15" customHeight="1">
      <c r="A271" s="103"/>
      <c r="B271" s="14">
        <f t="shared" si="17"/>
        <v>20</v>
      </c>
      <c r="C271" s="142" t="s">
        <v>377</v>
      </c>
      <c r="D271" s="154" t="s">
        <v>466</v>
      </c>
      <c r="E271" s="15" t="s">
        <v>463</v>
      </c>
      <c r="F271" s="15" t="s">
        <v>463</v>
      </c>
      <c r="G271" s="141">
        <v>41045</v>
      </c>
      <c r="H271" s="142" t="s">
        <v>34</v>
      </c>
      <c r="I271" s="15" t="s">
        <v>464</v>
      </c>
      <c r="J271" s="168"/>
      <c r="K271" s="164"/>
      <c r="L271" s="164"/>
      <c r="M271" s="164"/>
      <c r="N271" s="165"/>
      <c r="O271" s="165"/>
      <c r="P271" s="165"/>
      <c r="Q271" s="165"/>
      <c r="R271" s="166"/>
      <c r="V271" s="3"/>
      <c r="W271" s="3"/>
    </row>
    <row r="272" spans="1:23" s="17" customFormat="1" ht="15" customHeight="1">
      <c r="A272" s="103"/>
      <c r="B272" s="14">
        <f t="shared" si="17"/>
        <v>21</v>
      </c>
      <c r="C272" s="142" t="s">
        <v>377</v>
      </c>
      <c r="D272" s="154" t="s">
        <v>467</v>
      </c>
      <c r="E272" s="15" t="s">
        <v>463</v>
      </c>
      <c r="F272" s="15" t="s">
        <v>463</v>
      </c>
      <c r="G272" s="141">
        <v>41045</v>
      </c>
      <c r="H272" s="142" t="s">
        <v>34</v>
      </c>
      <c r="I272" s="15" t="s">
        <v>464</v>
      </c>
      <c r="J272" s="168"/>
      <c r="K272" s="164"/>
      <c r="L272" s="164"/>
      <c r="M272" s="164"/>
      <c r="N272" s="165"/>
      <c r="O272" s="165"/>
      <c r="P272" s="165"/>
      <c r="Q272" s="165"/>
      <c r="R272" s="166"/>
      <c r="V272" s="3"/>
      <c r="W272" s="3"/>
    </row>
    <row r="273" spans="1:23" s="17" customFormat="1" ht="15" customHeight="1">
      <c r="A273" s="103"/>
      <c r="B273" s="14">
        <f t="shared" si="17"/>
        <v>22</v>
      </c>
      <c r="C273" s="142" t="s">
        <v>377</v>
      </c>
      <c r="D273" s="154" t="s">
        <v>468</v>
      </c>
      <c r="E273" s="15" t="s">
        <v>437</v>
      </c>
      <c r="F273" s="15" t="s">
        <v>437</v>
      </c>
      <c r="G273" s="141">
        <v>42989</v>
      </c>
      <c r="H273" s="142" t="s">
        <v>34</v>
      </c>
      <c r="I273" s="15" t="s">
        <v>441</v>
      </c>
      <c r="J273" s="168"/>
      <c r="K273" s="164"/>
      <c r="L273" s="164"/>
      <c r="M273" s="164"/>
      <c r="N273" s="165"/>
      <c r="O273" s="165"/>
      <c r="P273" s="165"/>
      <c r="Q273" s="165"/>
      <c r="R273" s="166"/>
      <c r="V273" s="3"/>
      <c r="W273" s="3"/>
    </row>
    <row r="274" spans="1:23" s="17" customFormat="1" ht="15" customHeight="1">
      <c r="A274" s="103"/>
      <c r="B274" s="14">
        <f t="shared" si="17"/>
        <v>23</v>
      </c>
      <c r="C274" s="142" t="s">
        <v>377</v>
      </c>
      <c r="D274" s="154" t="s">
        <v>469</v>
      </c>
      <c r="E274" s="15" t="s">
        <v>470</v>
      </c>
      <c r="F274" s="15" t="s">
        <v>470</v>
      </c>
      <c r="G274" s="141">
        <v>43136</v>
      </c>
      <c r="H274" s="142" t="s">
        <v>34</v>
      </c>
      <c r="I274" s="15">
        <v>3908</v>
      </c>
      <c r="J274" s="168"/>
      <c r="K274" s="164"/>
      <c r="L274" s="164"/>
      <c r="M274" s="164"/>
      <c r="N274" s="165"/>
      <c r="O274" s="165"/>
      <c r="P274" s="165"/>
      <c r="Q274" s="165"/>
      <c r="R274" s="166"/>
      <c r="V274" s="3"/>
      <c r="W274" s="3"/>
    </row>
    <row r="275" spans="1:23" s="17" customFormat="1" ht="15" customHeight="1">
      <c r="A275" s="103"/>
      <c r="B275" s="14">
        <f t="shared" si="17"/>
        <v>24</v>
      </c>
      <c r="C275" s="142" t="s">
        <v>377</v>
      </c>
      <c r="D275" s="154" t="s">
        <v>471</v>
      </c>
      <c r="E275" s="15" t="s">
        <v>470</v>
      </c>
      <c r="F275" s="15" t="s">
        <v>470</v>
      </c>
      <c r="G275" s="141">
        <v>43136</v>
      </c>
      <c r="H275" s="142" t="s">
        <v>34</v>
      </c>
      <c r="I275" s="15">
        <v>3908</v>
      </c>
      <c r="J275" s="168"/>
      <c r="K275" s="164"/>
      <c r="L275" s="164"/>
      <c r="M275" s="164"/>
      <c r="N275" s="165"/>
      <c r="O275" s="165"/>
      <c r="P275" s="165"/>
      <c r="Q275" s="165"/>
      <c r="R275" s="166"/>
      <c r="V275" s="3"/>
      <c r="W275" s="3"/>
    </row>
    <row r="276" spans="1:23" s="17" customFormat="1" ht="15" customHeight="1">
      <c r="A276" s="103"/>
      <c r="B276" s="14">
        <f t="shared" si="17"/>
        <v>25</v>
      </c>
      <c r="C276" s="142" t="s">
        <v>377</v>
      </c>
      <c r="D276" s="154" t="s">
        <v>472</v>
      </c>
      <c r="E276" s="15" t="s">
        <v>470</v>
      </c>
      <c r="F276" s="15" t="s">
        <v>470</v>
      </c>
      <c r="G276" s="141">
        <v>43414</v>
      </c>
      <c r="H276" s="142" t="s">
        <v>34</v>
      </c>
      <c r="I276" s="15">
        <v>3908</v>
      </c>
      <c r="J276" s="168"/>
      <c r="K276" s="164"/>
      <c r="L276" s="164"/>
      <c r="M276" s="164"/>
      <c r="N276" s="165"/>
      <c r="O276" s="165"/>
      <c r="P276" s="165"/>
      <c r="Q276" s="165"/>
      <c r="R276" s="166"/>
      <c r="V276" s="3"/>
      <c r="W276" s="3"/>
    </row>
    <row r="277" spans="1:23" s="17" customFormat="1" ht="15" customHeight="1">
      <c r="A277" s="103"/>
      <c r="B277" s="14">
        <f t="shared" si="17"/>
        <v>26</v>
      </c>
      <c r="C277" s="142" t="s">
        <v>377</v>
      </c>
      <c r="D277" s="154" t="s">
        <v>473</v>
      </c>
      <c r="E277" s="15" t="s">
        <v>470</v>
      </c>
      <c r="F277" s="15" t="s">
        <v>470</v>
      </c>
      <c r="G277" s="141">
        <v>43831</v>
      </c>
      <c r="H277" s="142" t="s">
        <v>34</v>
      </c>
      <c r="I277" s="15">
        <v>3908</v>
      </c>
      <c r="J277" s="168"/>
      <c r="K277" s="164"/>
      <c r="L277" s="164"/>
      <c r="M277" s="164"/>
      <c r="N277" s="165"/>
      <c r="O277" s="165"/>
      <c r="P277" s="165"/>
      <c r="Q277" s="165"/>
      <c r="R277" s="166"/>
      <c r="V277" s="3"/>
      <c r="W277" s="3"/>
    </row>
    <row r="278" spans="1:23" s="17" customFormat="1" ht="15" customHeight="1">
      <c r="A278" s="103"/>
      <c r="B278" s="14">
        <f t="shared" si="17"/>
        <v>27</v>
      </c>
      <c r="C278" s="142" t="s">
        <v>377</v>
      </c>
      <c r="D278" s="154" t="s">
        <v>474</v>
      </c>
      <c r="E278" s="15" t="s">
        <v>470</v>
      </c>
      <c r="F278" s="15" t="s">
        <v>470</v>
      </c>
      <c r="G278" s="141">
        <v>43831</v>
      </c>
      <c r="H278" s="142" t="s">
        <v>34</v>
      </c>
      <c r="I278" s="15">
        <v>3908</v>
      </c>
      <c r="J278" s="168"/>
      <c r="K278" s="164"/>
      <c r="L278" s="164"/>
      <c r="M278" s="164"/>
      <c r="N278" s="165"/>
      <c r="O278" s="165"/>
      <c r="P278" s="165"/>
      <c r="Q278" s="165"/>
      <c r="R278" s="166"/>
      <c r="V278" s="3"/>
      <c r="W278" s="3"/>
    </row>
    <row r="279" spans="1:23" s="17" customFormat="1" ht="15" customHeight="1">
      <c r="A279" s="103"/>
      <c r="B279" s="14">
        <f t="shared" si="17"/>
        <v>28</v>
      </c>
      <c r="C279" s="142" t="s">
        <v>377</v>
      </c>
      <c r="D279" s="154" t="s">
        <v>475</v>
      </c>
      <c r="E279" s="15" t="s">
        <v>470</v>
      </c>
      <c r="F279" s="15" t="s">
        <v>470</v>
      </c>
      <c r="G279" s="141">
        <v>44075</v>
      </c>
      <c r="H279" s="142" t="s">
        <v>34</v>
      </c>
      <c r="I279" s="15">
        <v>3908</v>
      </c>
      <c r="J279" s="168"/>
      <c r="K279" s="164"/>
      <c r="L279" s="164"/>
      <c r="M279" s="164"/>
      <c r="N279" s="165"/>
      <c r="O279" s="165"/>
      <c r="P279" s="165"/>
      <c r="Q279" s="165"/>
      <c r="R279" s="166"/>
      <c r="V279" s="3"/>
      <c r="W279" s="3"/>
    </row>
    <row r="280" spans="1:23" s="17" customFormat="1" ht="15" customHeight="1">
      <c r="A280" s="103"/>
      <c r="B280" s="14">
        <f t="shared" si="17"/>
        <v>29</v>
      </c>
      <c r="C280" s="142" t="s">
        <v>377</v>
      </c>
      <c r="D280" s="154" t="s">
        <v>476</v>
      </c>
      <c r="E280" s="15" t="s">
        <v>437</v>
      </c>
      <c r="F280" s="15" t="s">
        <v>437</v>
      </c>
      <c r="G280" s="141">
        <v>42864</v>
      </c>
      <c r="H280" s="142" t="s">
        <v>34</v>
      </c>
      <c r="I280" s="15" t="s">
        <v>477</v>
      </c>
      <c r="J280" s="168"/>
      <c r="K280" s="164"/>
      <c r="L280" s="164"/>
      <c r="M280" s="164"/>
      <c r="N280" s="165"/>
      <c r="O280" s="165"/>
      <c r="P280" s="165"/>
      <c r="Q280" s="165"/>
      <c r="R280" s="166"/>
      <c r="V280" s="3"/>
      <c r="W280" s="3"/>
    </row>
    <row r="281" spans="1:23" s="17" customFormat="1" ht="15" customHeight="1">
      <c r="A281" s="103"/>
      <c r="B281" s="14">
        <f t="shared" si="17"/>
        <v>30</v>
      </c>
      <c r="C281" s="142" t="s">
        <v>377</v>
      </c>
      <c r="D281" s="154" t="s">
        <v>478</v>
      </c>
      <c r="E281" s="15" t="s">
        <v>437</v>
      </c>
      <c r="F281" s="15" t="s">
        <v>437</v>
      </c>
      <c r="G281" s="141">
        <v>43803</v>
      </c>
      <c r="H281" s="142" t="s">
        <v>34</v>
      </c>
      <c r="I281" s="15" t="s">
        <v>477</v>
      </c>
      <c r="J281" s="168"/>
      <c r="K281" s="164"/>
      <c r="L281" s="164"/>
      <c r="M281" s="164"/>
      <c r="N281" s="165"/>
      <c r="O281" s="165"/>
      <c r="P281" s="165"/>
      <c r="Q281" s="165"/>
      <c r="R281" s="166"/>
      <c r="V281" s="3"/>
      <c r="W281" s="3"/>
    </row>
    <row r="282" spans="1:23" s="17" customFormat="1" ht="15" customHeight="1">
      <c r="A282" s="103"/>
      <c r="B282" s="14">
        <f t="shared" si="17"/>
        <v>31</v>
      </c>
      <c r="C282" s="142" t="s">
        <v>377</v>
      </c>
      <c r="D282" s="154" t="s">
        <v>479</v>
      </c>
      <c r="E282" s="15" t="s">
        <v>437</v>
      </c>
      <c r="F282" s="15" t="s">
        <v>437</v>
      </c>
      <c r="G282" s="141">
        <v>43983</v>
      </c>
      <c r="H282" s="142" t="s">
        <v>34</v>
      </c>
      <c r="I282" s="15" t="s">
        <v>477</v>
      </c>
      <c r="J282" s="168"/>
      <c r="K282" s="164"/>
      <c r="L282" s="164"/>
      <c r="M282" s="164"/>
      <c r="N282" s="165"/>
      <c r="O282" s="165"/>
      <c r="P282" s="165"/>
      <c r="Q282" s="165"/>
      <c r="R282" s="166"/>
      <c r="V282" s="3"/>
      <c r="W282" s="3"/>
    </row>
    <row r="283" spans="1:23" s="7" customFormat="1" ht="15" customHeight="1" thickBot="1">
      <c r="A283" s="87"/>
      <c r="B283" s="212" t="s">
        <v>135</v>
      </c>
      <c r="C283" s="213"/>
      <c r="D283" s="213"/>
      <c r="E283" s="214"/>
      <c r="F283" s="88">
        <f>+COUNTA(F252:F282)</f>
        <v>31</v>
      </c>
      <c r="G283" s="89"/>
      <c r="H283" s="90"/>
      <c r="I283" s="90"/>
      <c r="J283" s="168"/>
      <c r="K283" s="164"/>
      <c r="L283" s="164"/>
      <c r="M283" s="164"/>
      <c r="N283" s="165"/>
      <c r="O283" s="165"/>
      <c r="P283" s="165"/>
      <c r="Q283" s="165"/>
      <c r="R283" s="166"/>
      <c r="V283" s="3"/>
      <c r="W283" s="3"/>
    </row>
    <row r="284" spans="1:23" s="7" customFormat="1" ht="1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7"/>
      <c r="V284" s="3"/>
      <c r="W284" s="3"/>
    </row>
    <row r="285" spans="1:23" s="7" customFormat="1" ht="1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7"/>
      <c r="V285" s="3"/>
      <c r="W285" s="3"/>
    </row>
    <row r="286" spans="1:23" s="7" customFormat="1" ht="1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7"/>
      <c r="V286" s="3"/>
      <c r="W286" s="3"/>
    </row>
    <row r="287" spans="1:23" s="7" customFormat="1" ht="1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3"/>
      <c r="L287" s="33"/>
      <c r="M287" s="33"/>
      <c r="N287" s="33"/>
      <c r="O287" s="33"/>
      <c r="P287" s="33"/>
      <c r="Q287" s="33"/>
      <c r="R287" s="33"/>
      <c r="S287" s="37"/>
      <c r="V287" s="3"/>
      <c r="W287" s="3"/>
    </row>
    <row r="288" spans="1:23" s="3" customFormat="1" ht="1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3"/>
      <c r="L288" s="33"/>
      <c r="M288" s="33"/>
      <c r="N288" s="33"/>
      <c r="O288" s="33"/>
      <c r="P288" s="33"/>
      <c r="Q288" s="33"/>
      <c r="R288" s="33"/>
    </row>
    <row r="289" spans="1:23" s="7" customFormat="1" ht="1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3"/>
      <c r="L289" s="33"/>
      <c r="M289" s="33"/>
      <c r="N289" s="33"/>
      <c r="O289" s="33"/>
      <c r="P289" s="33"/>
      <c r="Q289" s="33"/>
      <c r="R289" s="33"/>
      <c r="V289" s="3"/>
      <c r="W289" s="3"/>
    </row>
    <row r="290" spans="1:23" s="7" customFormat="1" ht="1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3"/>
      <c r="L290" s="33"/>
      <c r="M290" s="33"/>
      <c r="N290" s="33"/>
      <c r="O290" s="33"/>
      <c r="P290" s="33"/>
      <c r="Q290" s="33"/>
      <c r="R290" s="33"/>
      <c r="V290" s="3"/>
      <c r="W290" s="3"/>
    </row>
    <row r="291" spans="1:23" s="17" customFormat="1" ht="1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3"/>
      <c r="L291" s="33"/>
      <c r="M291" s="33"/>
      <c r="N291" s="33"/>
      <c r="O291" s="33"/>
      <c r="P291" s="33"/>
      <c r="Q291" s="33"/>
      <c r="R291" s="33"/>
      <c r="V291" s="3"/>
      <c r="W291" s="3"/>
    </row>
    <row r="292" spans="1:23" s="9" customFormat="1" ht="1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3"/>
      <c r="L292" s="33"/>
      <c r="M292" s="33"/>
      <c r="N292" s="33"/>
      <c r="O292" s="33"/>
      <c r="P292" s="33"/>
      <c r="Q292" s="33"/>
      <c r="R292" s="33"/>
      <c r="S292" s="3"/>
      <c r="T292" s="3"/>
      <c r="V292" s="3"/>
      <c r="W292" s="3"/>
    </row>
    <row r="293" spans="1:23" s="3" customFormat="1" ht="1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3"/>
      <c r="L293" s="33"/>
      <c r="M293" s="33"/>
      <c r="N293" s="33"/>
      <c r="O293" s="33"/>
      <c r="P293" s="33"/>
      <c r="Q293" s="33"/>
      <c r="R293" s="33"/>
      <c r="S293" s="131"/>
      <c r="T293" s="17"/>
    </row>
    <row r="294" spans="1:23" s="17" customFormat="1" ht="1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3"/>
      <c r="L294" s="33"/>
      <c r="M294" s="33"/>
      <c r="N294" s="33"/>
      <c r="O294" s="33"/>
      <c r="P294" s="33"/>
      <c r="Q294" s="33"/>
      <c r="R294" s="33"/>
      <c r="V294" s="3"/>
      <c r="W294" s="3"/>
    </row>
    <row r="295" spans="1:23" s="17" customFormat="1" ht="1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3"/>
      <c r="L295" s="33"/>
      <c r="M295" s="33"/>
      <c r="N295" s="33"/>
      <c r="O295" s="33"/>
      <c r="P295" s="33"/>
      <c r="Q295" s="33"/>
      <c r="R295" s="33"/>
      <c r="V295" s="3"/>
      <c r="W295" s="3"/>
    </row>
    <row r="296" spans="1:23" s="17" customFormat="1" ht="1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3"/>
      <c r="L296" s="33"/>
      <c r="M296" s="33"/>
      <c r="N296" s="33"/>
      <c r="O296" s="33"/>
      <c r="P296" s="33"/>
      <c r="Q296" s="33"/>
      <c r="R296" s="33"/>
      <c r="V296" s="3"/>
      <c r="W296" s="3"/>
    </row>
    <row r="297" spans="1:23" s="17" customFormat="1" ht="1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3"/>
      <c r="L297" s="33"/>
      <c r="M297" s="33"/>
      <c r="N297" s="33"/>
      <c r="O297" s="33"/>
      <c r="P297" s="33"/>
      <c r="Q297" s="33"/>
      <c r="R297" s="33"/>
      <c r="V297" s="3"/>
      <c r="W297" s="3"/>
    </row>
    <row r="298" spans="1:23" s="17" customFormat="1" ht="1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3"/>
      <c r="L298" s="33"/>
      <c r="M298" s="33"/>
      <c r="N298" s="33"/>
      <c r="O298" s="33"/>
      <c r="P298" s="33"/>
      <c r="Q298" s="33"/>
      <c r="R298" s="33"/>
      <c r="V298" s="3"/>
      <c r="W298" s="3"/>
    </row>
    <row r="299" spans="1:23" s="7" customFormat="1" ht="1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3"/>
      <c r="L299" s="33"/>
      <c r="M299" s="33"/>
      <c r="N299" s="33"/>
      <c r="O299" s="33"/>
      <c r="P299" s="33"/>
      <c r="Q299" s="33"/>
      <c r="R299" s="33"/>
      <c r="V299" s="3"/>
      <c r="W299" s="3"/>
    </row>
    <row r="300" spans="1:23" s="7" customFormat="1" ht="1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3"/>
      <c r="L300" s="33"/>
      <c r="M300" s="33"/>
      <c r="N300" s="33"/>
      <c r="O300" s="33"/>
      <c r="P300" s="33"/>
      <c r="Q300" s="33"/>
      <c r="R300" s="33"/>
      <c r="S300" s="37"/>
      <c r="V300" s="3"/>
      <c r="W300" s="3"/>
    </row>
    <row r="301" spans="1:23" s="7" customFormat="1" ht="1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3"/>
      <c r="L301" s="33"/>
      <c r="M301" s="33"/>
      <c r="N301" s="33"/>
      <c r="O301" s="33"/>
      <c r="P301" s="33"/>
      <c r="Q301" s="33"/>
      <c r="R301" s="33"/>
      <c r="S301" s="37"/>
      <c r="V301" s="3"/>
      <c r="W301" s="3"/>
    </row>
    <row r="302" spans="1:23" s="7" customFormat="1" ht="1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3"/>
      <c r="L302" s="33"/>
      <c r="M302" s="33"/>
      <c r="N302" s="33"/>
      <c r="O302" s="33"/>
      <c r="P302" s="33"/>
      <c r="Q302" s="33"/>
      <c r="R302" s="33"/>
      <c r="V302" s="3"/>
      <c r="W302" s="3"/>
    </row>
    <row r="303" spans="1:23" s="7" customFormat="1" ht="1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3"/>
      <c r="L303" s="33"/>
      <c r="M303" s="33"/>
      <c r="N303" s="33"/>
      <c r="O303" s="33"/>
      <c r="P303" s="33"/>
      <c r="Q303" s="33"/>
      <c r="R303" s="33"/>
      <c r="V303" s="3"/>
      <c r="W303" s="3"/>
    </row>
    <row r="304" spans="1:23" s="17" customFormat="1" ht="17.100000000000001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3"/>
      <c r="L304" s="33"/>
      <c r="M304" s="33"/>
      <c r="N304" s="33"/>
      <c r="O304" s="33"/>
      <c r="P304" s="33"/>
      <c r="Q304" s="33"/>
      <c r="R304" s="33"/>
      <c r="V304" s="3"/>
      <c r="W304" s="3"/>
    </row>
    <row r="305" spans="1:23" s="7" customFormat="1" ht="1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3"/>
      <c r="L305" s="33"/>
      <c r="M305" s="33"/>
      <c r="N305" s="33"/>
      <c r="O305" s="33"/>
      <c r="P305" s="33"/>
      <c r="Q305" s="33"/>
      <c r="R305" s="33"/>
      <c r="V305" s="3"/>
      <c r="W305" s="3"/>
    </row>
    <row r="306" spans="1:23" s="7" customFormat="1" ht="1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3"/>
      <c r="L306" s="33"/>
      <c r="M306" s="33"/>
      <c r="N306" s="33"/>
      <c r="O306" s="33"/>
      <c r="P306" s="33"/>
      <c r="Q306" s="33"/>
      <c r="R306" s="33"/>
      <c r="V306" s="3"/>
      <c r="W306" s="3"/>
    </row>
    <row r="307" spans="1:23" s="7" customFormat="1" ht="1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3"/>
      <c r="L307" s="33"/>
      <c r="M307" s="33"/>
      <c r="N307" s="33"/>
      <c r="O307" s="33"/>
      <c r="P307" s="33"/>
      <c r="Q307" s="33"/>
      <c r="R307" s="33"/>
      <c r="V307" s="3"/>
      <c r="W307" s="3"/>
    </row>
    <row r="308" spans="1:23" s="7" customFormat="1" ht="1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3"/>
      <c r="L308" s="33"/>
      <c r="M308" s="33"/>
      <c r="N308" s="33"/>
      <c r="O308" s="33"/>
      <c r="P308" s="33"/>
      <c r="Q308" s="33"/>
      <c r="R308" s="33"/>
      <c r="V308" s="3"/>
      <c r="W308" s="3"/>
    </row>
    <row r="309" spans="1:23" s="3" customFormat="1" ht="1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3"/>
      <c r="L309" s="33"/>
      <c r="M309" s="33"/>
      <c r="N309" s="33"/>
      <c r="O309" s="33"/>
      <c r="P309" s="33"/>
      <c r="Q309" s="33"/>
      <c r="R309" s="33"/>
    </row>
    <row r="310" spans="1:23" ht="15">
      <c r="K310" s="33"/>
      <c r="L310" s="33"/>
      <c r="M310" s="33"/>
      <c r="N310" s="33"/>
      <c r="O310" s="33"/>
      <c r="P310" s="33"/>
      <c r="Q310" s="33"/>
      <c r="R310" s="33"/>
      <c r="V310" s="3"/>
      <c r="W310" s="3"/>
    </row>
    <row r="311" spans="1:23" ht="15">
      <c r="K311" s="33"/>
      <c r="L311" s="33"/>
      <c r="M311" s="33"/>
      <c r="N311" s="33"/>
      <c r="O311" s="33"/>
      <c r="P311" s="33"/>
      <c r="Q311" s="33"/>
      <c r="R311" s="33"/>
      <c r="V311" s="3"/>
      <c r="W311" s="3"/>
    </row>
    <row r="312" spans="1:23" ht="15">
      <c r="K312" s="33"/>
      <c r="L312" s="33"/>
      <c r="M312" s="33"/>
      <c r="N312" s="33"/>
      <c r="O312" s="33"/>
      <c r="P312" s="33"/>
      <c r="Q312" s="33"/>
      <c r="R312" s="33"/>
      <c r="V312" s="3"/>
      <c r="W312" s="3"/>
    </row>
    <row r="313" spans="1:23" ht="15">
      <c r="K313" s="33"/>
      <c r="L313" s="33"/>
      <c r="M313" s="33"/>
      <c r="N313" s="33"/>
      <c r="O313" s="33"/>
      <c r="P313" s="33"/>
      <c r="Q313" s="33"/>
      <c r="R313" s="33"/>
      <c r="V313" s="3"/>
      <c r="W313" s="3"/>
    </row>
    <row r="314" spans="1:23" ht="15">
      <c r="K314" s="33"/>
      <c r="L314" s="33"/>
      <c r="M314" s="33"/>
      <c r="N314" s="33"/>
      <c r="O314" s="33"/>
      <c r="P314" s="33"/>
      <c r="Q314" s="33"/>
      <c r="R314" s="33"/>
      <c r="V314" s="3"/>
      <c r="W314" s="3"/>
    </row>
    <row r="315" spans="1:23" ht="15">
      <c r="K315" s="33"/>
      <c r="L315" s="33"/>
      <c r="M315" s="33"/>
      <c r="N315" s="33"/>
      <c r="O315" s="33"/>
      <c r="P315" s="33"/>
      <c r="Q315" s="33"/>
      <c r="R315" s="33"/>
      <c r="V315" s="3"/>
      <c r="W315" s="3"/>
    </row>
    <row r="316" spans="1:23" ht="15">
      <c r="K316" s="33"/>
      <c r="L316" s="33"/>
      <c r="M316" s="33"/>
      <c r="N316" s="33"/>
      <c r="O316" s="33"/>
      <c r="P316" s="33"/>
      <c r="Q316" s="33"/>
      <c r="R316" s="33"/>
      <c r="V316" s="3"/>
      <c r="W316" s="3"/>
    </row>
    <row r="317" spans="1:23" ht="15">
      <c r="K317" s="33"/>
      <c r="L317" s="33"/>
      <c r="M317" s="33"/>
      <c r="N317" s="33"/>
      <c r="O317" s="33"/>
      <c r="P317" s="33"/>
      <c r="Q317" s="33"/>
      <c r="R317" s="33"/>
      <c r="V317" s="3"/>
      <c r="W317" s="3"/>
    </row>
    <row r="318" spans="1:23" ht="15">
      <c r="K318" s="33"/>
      <c r="L318" s="33"/>
      <c r="M318" s="33"/>
      <c r="N318" s="33"/>
      <c r="O318" s="33"/>
      <c r="P318" s="33"/>
      <c r="Q318" s="33"/>
      <c r="R318" s="33"/>
      <c r="V318" s="3"/>
      <c r="W318" s="3"/>
    </row>
    <row r="319" spans="1:23" ht="15">
      <c r="K319" s="33"/>
      <c r="L319" s="33"/>
      <c r="M319" s="33"/>
      <c r="N319" s="33"/>
      <c r="O319" s="33"/>
      <c r="P319" s="33"/>
      <c r="Q319" s="33"/>
      <c r="R319" s="33"/>
      <c r="V319" s="3"/>
      <c r="W319" s="3"/>
    </row>
    <row r="320" spans="1:23" ht="15">
      <c r="K320" s="33"/>
      <c r="L320" s="33"/>
      <c r="M320" s="33"/>
      <c r="N320" s="33"/>
      <c r="O320" s="33"/>
      <c r="P320" s="33"/>
      <c r="Q320" s="33"/>
      <c r="R320" s="33"/>
      <c r="V320" s="3"/>
      <c r="W320" s="3"/>
    </row>
    <row r="321" spans="11:23" ht="15">
      <c r="K321" s="33"/>
      <c r="L321" s="33"/>
      <c r="M321" s="33"/>
      <c r="N321" s="33"/>
      <c r="O321" s="33"/>
      <c r="P321" s="33"/>
      <c r="Q321" s="33"/>
      <c r="R321" s="33"/>
      <c r="V321" s="3"/>
      <c r="W321" s="3"/>
    </row>
    <row r="322" spans="11:23" ht="15">
      <c r="K322" s="33"/>
      <c r="L322" s="33"/>
      <c r="M322" s="33"/>
      <c r="N322" s="33"/>
      <c r="O322" s="33"/>
      <c r="P322" s="33"/>
      <c r="Q322" s="33"/>
      <c r="R322" s="33"/>
      <c r="V322" s="3"/>
      <c r="W322" s="3"/>
    </row>
    <row r="323" spans="11:23" ht="15">
      <c r="K323" s="33"/>
      <c r="L323" s="33"/>
      <c r="M323" s="33"/>
      <c r="N323" s="33"/>
      <c r="O323" s="33"/>
      <c r="P323" s="33"/>
      <c r="Q323" s="33"/>
      <c r="R323" s="33"/>
      <c r="V323" s="3"/>
      <c r="W323" s="3"/>
    </row>
    <row r="324" spans="11:23" ht="15">
      <c r="K324" s="33"/>
      <c r="L324" s="33"/>
      <c r="M324" s="33"/>
      <c r="N324" s="33"/>
      <c r="O324" s="33"/>
      <c r="P324" s="33"/>
      <c r="Q324" s="33"/>
      <c r="R324" s="33"/>
      <c r="V324" s="3"/>
      <c r="W324" s="3"/>
    </row>
    <row r="325" spans="11:23" ht="15">
      <c r="K325" s="33"/>
      <c r="L325" s="33"/>
      <c r="M325" s="33"/>
      <c r="N325" s="33"/>
      <c r="O325" s="33"/>
      <c r="P325" s="33"/>
      <c r="Q325" s="33"/>
      <c r="R325" s="33"/>
      <c r="V325" s="3"/>
      <c r="W325" s="3"/>
    </row>
    <row r="326" spans="11:23" ht="15">
      <c r="K326" s="33"/>
      <c r="L326" s="33"/>
      <c r="M326" s="33"/>
      <c r="N326" s="33"/>
      <c r="O326" s="33"/>
      <c r="P326" s="33"/>
      <c r="Q326" s="33"/>
      <c r="R326" s="33"/>
      <c r="V326" s="3"/>
      <c r="W326" s="3"/>
    </row>
    <row r="327" spans="11:23" ht="15">
      <c r="K327" s="33"/>
      <c r="L327" s="33"/>
      <c r="M327" s="33"/>
      <c r="N327" s="33"/>
      <c r="O327" s="33"/>
      <c r="P327" s="33"/>
      <c r="Q327" s="33"/>
      <c r="R327" s="33"/>
      <c r="V327" s="3"/>
      <c r="W327" s="3"/>
    </row>
    <row r="328" spans="11:23" ht="15">
      <c r="K328" s="33"/>
      <c r="L328" s="33"/>
      <c r="M328" s="33"/>
      <c r="N328" s="33"/>
      <c r="O328" s="33"/>
      <c r="P328" s="33"/>
      <c r="Q328" s="33"/>
      <c r="R328" s="33"/>
      <c r="V328" s="3"/>
      <c r="W328" s="3"/>
    </row>
    <row r="329" spans="11:23" ht="15">
      <c r="K329" s="33"/>
      <c r="L329" s="33"/>
      <c r="M329" s="33"/>
      <c r="N329" s="33"/>
      <c r="O329" s="33"/>
      <c r="P329" s="33"/>
      <c r="Q329" s="33"/>
      <c r="R329" s="33"/>
      <c r="V329" s="3"/>
      <c r="W329" s="3"/>
    </row>
    <row r="330" spans="11:23" ht="15">
      <c r="K330" s="33"/>
      <c r="L330" s="33"/>
      <c r="M330" s="33"/>
      <c r="N330" s="33"/>
      <c r="O330" s="33"/>
      <c r="P330" s="33"/>
      <c r="Q330" s="33"/>
      <c r="R330" s="33"/>
      <c r="V330" s="3"/>
      <c r="W330" s="3"/>
    </row>
    <row r="331" spans="11:23" ht="15">
      <c r="K331" s="33"/>
      <c r="L331" s="33"/>
      <c r="M331" s="33"/>
      <c r="N331" s="33"/>
      <c r="O331" s="33"/>
      <c r="P331" s="33"/>
      <c r="Q331" s="33"/>
      <c r="R331" s="33"/>
      <c r="V331" s="3"/>
      <c r="W331" s="3"/>
    </row>
    <row r="332" spans="11:23" ht="15">
      <c r="K332" s="33"/>
      <c r="L332" s="33"/>
      <c r="M332" s="33"/>
      <c r="N332" s="33"/>
      <c r="O332" s="33"/>
      <c r="P332" s="33"/>
      <c r="Q332" s="33"/>
      <c r="R332" s="33"/>
      <c r="V332" s="3"/>
      <c r="W332" s="3"/>
    </row>
    <row r="333" spans="11:23" ht="15">
      <c r="K333" s="33"/>
      <c r="L333" s="33"/>
      <c r="M333" s="33"/>
      <c r="N333" s="33"/>
      <c r="O333" s="33"/>
      <c r="P333" s="33"/>
      <c r="Q333" s="33"/>
      <c r="R333" s="33"/>
      <c r="V333" s="3"/>
      <c r="W333" s="3"/>
    </row>
    <row r="334" spans="11:23" ht="15">
      <c r="K334" s="33"/>
      <c r="L334" s="33"/>
      <c r="M334" s="33"/>
      <c r="N334" s="33"/>
      <c r="O334" s="33"/>
      <c r="P334" s="33"/>
      <c r="Q334" s="33"/>
      <c r="R334" s="33"/>
      <c r="V334" s="3"/>
      <c r="W334" s="3"/>
    </row>
    <row r="335" spans="11:23" ht="15">
      <c r="K335" s="33"/>
      <c r="L335" s="33"/>
      <c r="M335" s="33"/>
      <c r="N335" s="33"/>
      <c r="O335" s="33"/>
      <c r="P335" s="33"/>
      <c r="Q335" s="33"/>
      <c r="R335" s="33"/>
      <c r="V335" s="3"/>
      <c r="W335" s="3"/>
    </row>
    <row r="336" spans="11:23" ht="15">
      <c r="K336" s="33"/>
      <c r="L336" s="33"/>
      <c r="M336" s="33"/>
      <c r="N336" s="33"/>
      <c r="O336" s="33"/>
      <c r="P336" s="33"/>
      <c r="Q336" s="33"/>
      <c r="R336" s="33"/>
      <c r="V336" s="3"/>
      <c r="W336" s="3"/>
    </row>
    <row r="337" spans="11:23" ht="15">
      <c r="K337" s="33"/>
      <c r="L337" s="33"/>
      <c r="M337" s="33"/>
      <c r="N337" s="33"/>
      <c r="O337" s="33"/>
      <c r="P337" s="33"/>
      <c r="Q337" s="33"/>
      <c r="R337" s="33"/>
      <c r="V337" s="3"/>
      <c r="W337" s="3"/>
    </row>
    <row r="338" spans="11:23" ht="15">
      <c r="K338" s="33"/>
      <c r="L338" s="33"/>
      <c r="M338" s="33"/>
      <c r="N338" s="33"/>
      <c r="O338" s="33"/>
      <c r="P338" s="33"/>
      <c r="Q338" s="33"/>
      <c r="R338" s="33"/>
      <c r="V338" s="3"/>
      <c r="W338" s="3"/>
    </row>
    <row r="339" spans="11:23" ht="15">
      <c r="K339" s="33"/>
      <c r="L339" s="33"/>
      <c r="M339" s="33"/>
      <c r="N339" s="33"/>
      <c r="O339" s="33"/>
      <c r="P339" s="33"/>
      <c r="Q339" s="33"/>
      <c r="R339" s="33"/>
      <c r="V339" s="3"/>
      <c r="W339" s="3"/>
    </row>
    <row r="340" spans="11:23" ht="15">
      <c r="K340" s="33"/>
      <c r="L340" s="33"/>
      <c r="M340" s="33"/>
      <c r="N340" s="33"/>
      <c r="O340" s="33"/>
      <c r="P340" s="33"/>
      <c r="Q340" s="33"/>
      <c r="R340" s="33"/>
      <c r="V340" s="3"/>
      <c r="W340" s="3"/>
    </row>
    <row r="341" spans="11:23" ht="15">
      <c r="K341" s="33"/>
      <c r="L341" s="33"/>
      <c r="M341" s="33"/>
      <c r="N341" s="33"/>
      <c r="O341" s="33"/>
      <c r="P341" s="33"/>
      <c r="Q341" s="33"/>
      <c r="R341" s="33"/>
      <c r="V341" s="3"/>
      <c r="W341" s="3"/>
    </row>
    <row r="342" spans="11:23" ht="15">
      <c r="K342" s="33"/>
      <c r="L342" s="33"/>
      <c r="M342" s="33"/>
      <c r="N342" s="33"/>
      <c r="O342" s="33"/>
      <c r="P342" s="33"/>
      <c r="Q342" s="33"/>
      <c r="R342" s="33"/>
      <c r="V342" s="3"/>
      <c r="W342" s="3"/>
    </row>
    <row r="343" spans="11:23" ht="15">
      <c r="K343" s="33"/>
      <c r="L343" s="33"/>
      <c r="M343" s="33"/>
      <c r="N343" s="33"/>
      <c r="O343" s="33"/>
      <c r="P343" s="33"/>
      <c r="Q343" s="33"/>
      <c r="R343" s="33"/>
      <c r="V343" s="3"/>
      <c r="W343" s="3"/>
    </row>
    <row r="344" spans="11:23" ht="15">
      <c r="K344" s="33"/>
      <c r="L344" s="33"/>
      <c r="M344" s="33"/>
      <c r="N344" s="33"/>
      <c r="O344" s="33"/>
      <c r="P344" s="33"/>
      <c r="Q344" s="33"/>
      <c r="R344" s="33"/>
      <c r="V344" s="3"/>
      <c r="W344" s="3"/>
    </row>
    <row r="345" spans="11:23" ht="15">
      <c r="K345" s="33"/>
      <c r="L345" s="33"/>
      <c r="M345" s="33"/>
      <c r="N345" s="33"/>
      <c r="O345" s="33"/>
      <c r="P345" s="33"/>
      <c r="Q345" s="33"/>
      <c r="R345" s="33"/>
      <c r="V345" s="3"/>
      <c r="W345" s="3"/>
    </row>
    <row r="346" spans="11:23" ht="15">
      <c r="K346" s="33"/>
      <c r="L346" s="33"/>
      <c r="M346" s="33"/>
      <c r="N346" s="33"/>
      <c r="O346" s="33"/>
      <c r="P346" s="33"/>
      <c r="Q346" s="33"/>
      <c r="R346" s="33"/>
      <c r="V346" s="3"/>
      <c r="W346" s="3"/>
    </row>
    <row r="347" spans="11:23" ht="15">
      <c r="K347" s="33"/>
      <c r="L347" s="33"/>
      <c r="M347" s="33"/>
      <c r="N347" s="33"/>
      <c r="O347" s="33"/>
      <c r="P347" s="33"/>
      <c r="Q347" s="33"/>
      <c r="R347" s="33"/>
      <c r="V347" s="3"/>
      <c r="W347" s="3"/>
    </row>
    <row r="348" spans="11:23" ht="15">
      <c r="K348" s="33"/>
      <c r="L348" s="33"/>
      <c r="M348" s="33"/>
      <c r="N348" s="33"/>
      <c r="O348" s="33"/>
      <c r="P348" s="33"/>
      <c r="Q348" s="33"/>
      <c r="R348" s="33"/>
      <c r="V348" s="3"/>
      <c r="W348" s="3"/>
    </row>
    <row r="349" spans="11:23" ht="15">
      <c r="K349" s="33"/>
      <c r="L349" s="33"/>
      <c r="M349" s="33"/>
      <c r="N349" s="33"/>
      <c r="O349" s="33"/>
      <c r="P349" s="33"/>
      <c r="Q349" s="33"/>
      <c r="R349" s="33"/>
      <c r="V349" s="3"/>
      <c r="W349" s="3"/>
    </row>
    <row r="350" spans="11:23" ht="15">
      <c r="K350" s="33"/>
      <c r="L350" s="33"/>
      <c r="M350" s="33"/>
      <c r="N350" s="33"/>
      <c r="O350" s="33"/>
      <c r="P350" s="33"/>
      <c r="Q350" s="33"/>
      <c r="R350" s="33"/>
      <c r="V350" s="3"/>
      <c r="W350" s="3"/>
    </row>
    <row r="351" spans="11:23" ht="15">
      <c r="K351" s="33"/>
      <c r="L351" s="33"/>
      <c r="M351" s="33"/>
      <c r="N351" s="33"/>
      <c r="O351" s="33"/>
      <c r="P351" s="33"/>
      <c r="Q351" s="33"/>
      <c r="R351" s="33"/>
      <c r="V351" s="3"/>
      <c r="W351" s="3"/>
    </row>
    <row r="352" spans="11:23">
      <c r="V352" s="3"/>
      <c r="W352" s="3"/>
    </row>
    <row r="353" spans="22:23">
      <c r="V353" s="3"/>
      <c r="W353" s="3"/>
    </row>
    <row r="354" spans="22:23">
      <c r="V354" s="3"/>
      <c r="W354" s="3"/>
    </row>
    <row r="355" spans="22:23">
      <c r="V355" s="3"/>
      <c r="W355" s="3"/>
    </row>
    <row r="356" spans="22:23">
      <c r="V356" s="3"/>
      <c r="W356" s="3"/>
    </row>
    <row r="357" spans="22:23">
      <c r="V357" s="3"/>
      <c r="W357" s="3"/>
    </row>
    <row r="358" spans="22:23">
      <c r="V358" s="3"/>
      <c r="W358" s="3"/>
    </row>
    <row r="359" spans="22:23">
      <c r="V359" s="3"/>
      <c r="W359" s="3"/>
    </row>
    <row r="360" spans="22:23">
      <c r="V360" s="3"/>
      <c r="W360" s="3"/>
    </row>
    <row r="361" spans="22:23">
      <c r="V361" s="3"/>
      <c r="W361" s="3"/>
    </row>
    <row r="362" spans="22:23">
      <c r="V362" s="3"/>
      <c r="W362" s="3"/>
    </row>
    <row r="363" spans="22:23">
      <c r="V363" s="3"/>
      <c r="W363" s="3"/>
    </row>
    <row r="364" spans="22:23">
      <c r="V364" s="3"/>
      <c r="W364" s="3"/>
    </row>
    <row r="365" spans="22:23">
      <c r="V365" s="3"/>
      <c r="W365" s="3"/>
    </row>
    <row r="366" spans="22:23">
      <c r="V366" s="3"/>
      <c r="W366" s="3"/>
    </row>
    <row r="367" spans="22:23">
      <c r="V367" s="3"/>
      <c r="W367" s="3"/>
    </row>
    <row r="368" spans="22:23">
      <c r="V368" s="3"/>
      <c r="W368" s="3"/>
    </row>
    <row r="369" spans="22:23">
      <c r="V369" s="3"/>
      <c r="W369" s="3"/>
    </row>
    <row r="370" spans="22:23">
      <c r="V370" s="3"/>
      <c r="W370" s="3"/>
    </row>
    <row r="371" spans="22:23">
      <c r="V371" s="3"/>
      <c r="W371" s="3"/>
    </row>
    <row r="372" spans="22:23">
      <c r="V372" s="3"/>
      <c r="W372" s="3"/>
    </row>
    <row r="373" spans="22:23">
      <c r="V373" s="3"/>
      <c r="W373" s="3"/>
    </row>
    <row r="374" spans="22:23">
      <c r="V374" s="3"/>
      <c r="W374" s="3"/>
    </row>
    <row r="375" spans="22:23">
      <c r="V375" s="3"/>
      <c r="W375" s="3"/>
    </row>
    <row r="376" spans="22:23">
      <c r="V376" s="3"/>
      <c r="W376" s="3"/>
    </row>
    <row r="377" spans="22:23">
      <c r="V377" s="3"/>
      <c r="W377" s="3"/>
    </row>
    <row r="378" spans="22:23">
      <c r="V378" s="3"/>
      <c r="W378" s="3"/>
    </row>
    <row r="379" spans="22:23">
      <c r="V379" s="3"/>
      <c r="W379" s="3"/>
    </row>
    <row r="380" spans="22:23">
      <c r="V380" s="3"/>
      <c r="W380" s="3"/>
    </row>
    <row r="381" spans="22:23">
      <c r="V381" s="3"/>
      <c r="W381" s="3"/>
    </row>
    <row r="382" spans="22:23">
      <c r="V382" s="3"/>
      <c r="W382" s="3"/>
    </row>
    <row r="383" spans="22:23">
      <c r="V383" s="3"/>
      <c r="W383" s="3"/>
    </row>
    <row r="384" spans="22:23">
      <c r="V384" s="3"/>
      <c r="W384" s="3"/>
    </row>
    <row r="385" spans="22:23">
      <c r="V385" s="3"/>
      <c r="W385" s="3"/>
    </row>
    <row r="386" spans="22:23">
      <c r="V386" s="3"/>
      <c r="W386" s="3"/>
    </row>
    <row r="387" spans="22:23">
      <c r="V387" s="3"/>
      <c r="W387" s="3"/>
    </row>
    <row r="388" spans="22:23">
      <c r="V388" s="3"/>
      <c r="W388" s="3"/>
    </row>
    <row r="389" spans="22:23">
      <c r="V389" s="3"/>
    </row>
    <row r="390" spans="22:23">
      <c r="V390" s="3"/>
    </row>
  </sheetData>
  <mergeCells count="10">
    <mergeCell ref="A1:R1"/>
    <mergeCell ref="A2:R2"/>
    <mergeCell ref="B283:E283"/>
    <mergeCell ref="B66:E66"/>
    <mergeCell ref="B176:E176"/>
    <mergeCell ref="A3:C3"/>
    <mergeCell ref="A6:C6"/>
    <mergeCell ref="A7:C7"/>
    <mergeCell ref="D7:E7"/>
    <mergeCell ref="B248:E248"/>
  </mergeCells>
  <phoneticPr fontId="33" type="noConversion"/>
  <dataValidations disablePrompts="1" count="1">
    <dataValidation type="list" allowBlank="1" showInputMessage="1" showErrorMessage="1" sqref="D3" xr:uid="{00000000-0002-0000-0400-000000000000}">
      <formula1>$V$4:$V$68</formula1>
    </dataValidation>
  </dataValidations>
  <printOptions horizontalCentered="1"/>
  <pageMargins left="0.4" right="0.4" top="0.7" bottom="0.7" header="0" footer="0.3"/>
  <pageSetup paperSize="9" scale="47" fitToHeight="0" orientation="portrait" horizontalDpi="4294967293" r:id="rId1"/>
  <headerFooter alignWithMargins="0"/>
  <ignoredErrors>
    <ignoredError sqref="Q17:Q65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245"/>
  <sheetViews>
    <sheetView showGridLines="0" view="pageBreakPreview" zoomScale="85" zoomScaleNormal="100" zoomScaleSheetLayoutView="85" workbookViewId="0">
      <selection sqref="A1:R1"/>
    </sheetView>
  </sheetViews>
  <sheetFormatPr defaultRowHeight="12.75"/>
  <cols>
    <col min="1" max="1" width="3.28515625" style="34" customWidth="1"/>
    <col min="2" max="2" width="4.140625" style="34" customWidth="1"/>
    <col min="3" max="3" width="12" style="34" customWidth="1"/>
    <col min="4" max="4" width="17.85546875" style="34" customWidth="1"/>
    <col min="5" max="5" width="16.140625" style="34" customWidth="1"/>
    <col min="6" max="6" width="17" style="34" customWidth="1"/>
    <col min="7" max="7" width="11" style="34" customWidth="1"/>
    <col min="8" max="8" width="14.85546875" style="34" customWidth="1"/>
    <col min="9" max="9" width="16.85546875" style="34" customWidth="1"/>
    <col min="10" max="10" width="14.28515625" style="34" customWidth="1"/>
    <col min="11" max="17" width="8.85546875" style="9" customWidth="1"/>
    <col min="18" max="18" width="15.42578125" style="9" customWidth="1"/>
    <col min="19" max="19" width="18.140625" style="34" customWidth="1"/>
    <col min="20" max="20" width="21.28515625" style="34" customWidth="1"/>
    <col min="21" max="21" width="9.140625" style="34"/>
    <col min="22" max="22" width="13" style="9" hidden="1" customWidth="1"/>
    <col min="23" max="23" width="9.140625" style="9"/>
    <col min="24" max="16384" width="9.140625" style="34"/>
  </cols>
  <sheetData>
    <row r="1" spans="1:23" s="63" customFormat="1" ht="24" customHeight="1">
      <c r="A1" s="218" t="s">
        <v>55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20"/>
    </row>
    <row r="2" spans="1:23" s="63" customFormat="1" ht="15" customHeight="1" thickBot="1">
      <c r="A2" s="232" t="s">
        <v>56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1:23" s="63" customFormat="1" ht="15" customHeight="1" thickTop="1">
      <c r="A3" s="224" t="s">
        <v>57</v>
      </c>
      <c r="B3" s="225"/>
      <c r="C3" s="225"/>
      <c r="D3" s="72" t="s">
        <v>7</v>
      </c>
      <c r="E3" s="64"/>
      <c r="F3" s="64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  <c r="V3" s="63" t="s">
        <v>57</v>
      </c>
    </row>
    <row r="4" spans="1:23" s="63" customFormat="1" ht="15" customHeight="1">
      <c r="A4" s="74"/>
      <c r="B4" s="75"/>
      <c r="C4" s="75"/>
      <c r="D4" s="73" t="s">
        <v>58</v>
      </c>
      <c r="E4" s="65"/>
      <c r="F4" s="6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69"/>
      <c r="V4" s="63" t="s">
        <v>3</v>
      </c>
    </row>
    <row r="5" spans="1:23" s="63" customFormat="1" ht="15" customHeight="1">
      <c r="A5" s="74"/>
      <c r="B5" s="75"/>
      <c r="C5" s="75"/>
      <c r="D5" s="73" t="s">
        <v>59</v>
      </c>
      <c r="E5" s="65"/>
      <c r="F5" s="6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9"/>
      <c r="V5" s="63" t="s">
        <v>5</v>
      </c>
    </row>
    <row r="6" spans="1:23" s="63" customFormat="1" ht="15" customHeight="1">
      <c r="A6" s="226" t="s">
        <v>60</v>
      </c>
      <c r="B6" s="227"/>
      <c r="C6" s="227"/>
      <c r="D6" s="65" t="s">
        <v>61</v>
      </c>
      <c r="E6" s="65"/>
      <c r="F6" s="6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9"/>
      <c r="V6" s="63" t="s">
        <v>7</v>
      </c>
    </row>
    <row r="7" spans="1:23" s="9" customFormat="1" ht="15" customHeight="1" thickBot="1">
      <c r="A7" s="228" t="s">
        <v>62</v>
      </c>
      <c r="B7" s="229"/>
      <c r="C7" s="229"/>
      <c r="D7" s="230">
        <f>+SUK!D7</f>
        <v>45017</v>
      </c>
      <c r="E7" s="230"/>
      <c r="F7" s="70"/>
      <c r="G7" s="71"/>
      <c r="H7" s="71"/>
      <c r="I7" s="78"/>
      <c r="J7" s="78"/>
      <c r="K7" s="78"/>
      <c r="L7" s="78"/>
      <c r="M7" s="78"/>
      <c r="N7" s="78"/>
      <c r="O7" s="78"/>
      <c r="P7" s="78"/>
      <c r="Q7" s="78"/>
      <c r="R7" s="66" t="s">
        <v>63</v>
      </c>
      <c r="T7" s="63"/>
      <c r="U7" s="63"/>
      <c r="V7" s="63"/>
    </row>
    <row r="8" spans="1:23" s="9" customFormat="1" ht="15" customHeight="1" thickTop="1">
      <c r="A8" s="79"/>
      <c r="B8" s="3"/>
      <c r="C8" s="3"/>
      <c r="D8" s="3"/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9"/>
      <c r="S8" s="3"/>
      <c r="T8" s="3"/>
      <c r="V8" s="63"/>
    </row>
    <row r="9" spans="1:23" s="9" customFormat="1" ht="15" customHeight="1">
      <c r="A9" s="80" t="s">
        <v>64</v>
      </c>
      <c r="B9" s="139" t="s">
        <v>65</v>
      </c>
      <c r="C9" s="3"/>
      <c r="D9" s="3"/>
      <c r="E9" s="3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9"/>
      <c r="S9" s="3"/>
      <c r="T9" s="3"/>
      <c r="V9" s="63"/>
    </row>
    <row r="10" spans="1:23" s="9" customFormat="1" ht="15" customHeight="1">
      <c r="A10" s="79"/>
      <c r="B10" s="1" t="s">
        <v>66</v>
      </c>
      <c r="C10" s="1" t="s">
        <v>67</v>
      </c>
      <c r="D10" s="1" t="s">
        <v>68</v>
      </c>
      <c r="E10" s="1" t="s">
        <v>69</v>
      </c>
      <c r="F10" s="1" t="s">
        <v>22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171" t="s">
        <v>80</v>
      </c>
      <c r="R10" s="82" t="s">
        <v>81</v>
      </c>
      <c r="S10" s="3"/>
      <c r="T10" s="3"/>
      <c r="V10" s="63"/>
    </row>
    <row r="11" spans="1:23" s="9" customFormat="1" ht="15" customHeight="1">
      <c r="A11" s="103"/>
      <c r="B11" s="142">
        <v>1</v>
      </c>
      <c r="C11" s="137" t="s">
        <v>480</v>
      </c>
      <c r="D11" s="137">
        <v>3083</v>
      </c>
      <c r="E11" s="137" t="s">
        <v>481</v>
      </c>
      <c r="F11" s="155" t="s">
        <v>482</v>
      </c>
      <c r="G11" s="176">
        <v>42870</v>
      </c>
      <c r="H11" s="137" t="s">
        <v>85</v>
      </c>
      <c r="I11" s="143">
        <v>104</v>
      </c>
      <c r="J11" s="117">
        <v>12272</v>
      </c>
      <c r="K11" s="138">
        <v>236.43333333406679</v>
      </c>
      <c r="L11" s="138">
        <v>46.666666666589052</v>
      </c>
      <c r="M11" s="138">
        <v>436.89999999934417</v>
      </c>
      <c r="N11" s="130">
        <f t="shared" ref="N11:N43" si="0">IFERROR(K11/(K11+L11),"")</f>
        <v>0.83515836571359614</v>
      </c>
      <c r="O11" s="130">
        <f t="shared" ref="O11:O43" si="1">IFERROR((K11+M11)/(K11+L11+M11),"")</f>
        <v>0.93518518518529303</v>
      </c>
      <c r="P11" s="130">
        <f t="shared" ref="P11:P43" si="2">IFERROR(K11/(K11+M11),"")</f>
        <v>0.35113861386243489</v>
      </c>
      <c r="Q11" s="172">
        <f>K11/SUM(K11:M11)</f>
        <v>0.32837962963064832</v>
      </c>
      <c r="R11" s="108">
        <f t="shared" ref="R11:R43" si="3">IFERROR(J11/K11,"")</f>
        <v>51.904694769330028</v>
      </c>
      <c r="S11" s="7"/>
      <c r="T11" s="7"/>
      <c r="V11" s="63"/>
      <c r="W11" s="3"/>
    </row>
    <row r="12" spans="1:23" s="9" customFormat="1" ht="15" customHeight="1">
      <c r="A12" s="103"/>
      <c r="B12" s="142">
        <v>2</v>
      </c>
      <c r="C12" s="137" t="s">
        <v>480</v>
      </c>
      <c r="D12" s="137">
        <v>3087</v>
      </c>
      <c r="E12" s="137" t="s">
        <v>481</v>
      </c>
      <c r="F12" s="155" t="s">
        <v>482</v>
      </c>
      <c r="G12" s="176">
        <v>42895</v>
      </c>
      <c r="H12" s="137" t="s">
        <v>85</v>
      </c>
      <c r="I12" s="143">
        <v>104</v>
      </c>
      <c r="J12" s="117">
        <v>11856</v>
      </c>
      <c r="K12" s="138">
        <v>210.51666666738072</v>
      </c>
      <c r="L12" s="138">
        <v>33.250000000116408</v>
      </c>
      <c r="M12" s="138">
        <v>476.23333333250287</v>
      </c>
      <c r="N12" s="130">
        <f t="shared" ref="N12:N14" si="4">IFERROR(K12/(K12+L12),"")</f>
        <v>0.86359907014903681</v>
      </c>
      <c r="O12" s="130">
        <f t="shared" ref="O12:O14" si="5">IFERROR((K12+M12)/(K12+L12+M12),"")</f>
        <v>0.95381944444428279</v>
      </c>
      <c r="P12" s="130">
        <f t="shared" ref="P12:P14" si="6">IFERROR(K12/(K12+M12),"")</f>
        <v>0.30654046839085025</v>
      </c>
      <c r="Q12" s="172">
        <f t="shared" ref="Q12:Q14" si="7">K12/SUM(K12:M12)</f>
        <v>0.29238425926025102</v>
      </c>
      <c r="R12" s="108">
        <f t="shared" ref="R12:R14" si="8">IFERROR(J12/K12,"")</f>
        <v>56.318581268117107</v>
      </c>
      <c r="S12" s="7"/>
      <c r="T12" s="7"/>
      <c r="V12" s="32"/>
      <c r="W12" s="3"/>
    </row>
    <row r="13" spans="1:23" s="9" customFormat="1" ht="15" customHeight="1">
      <c r="A13" s="103"/>
      <c r="B13" s="142">
        <v>3</v>
      </c>
      <c r="C13" s="137" t="s">
        <v>480</v>
      </c>
      <c r="D13" s="137">
        <v>3088</v>
      </c>
      <c r="E13" s="137" t="s">
        <v>481</v>
      </c>
      <c r="F13" s="155" t="s">
        <v>482</v>
      </c>
      <c r="G13" s="176">
        <v>43211</v>
      </c>
      <c r="H13" s="137" t="s">
        <v>85</v>
      </c>
      <c r="I13" s="143">
        <v>104</v>
      </c>
      <c r="J13" s="117">
        <v>10816</v>
      </c>
      <c r="K13" s="138">
        <v>182.48333333452081</v>
      </c>
      <c r="L13" s="138">
        <v>47.75</v>
      </c>
      <c r="M13" s="138">
        <v>489.76666666547919</v>
      </c>
      <c r="N13" s="130">
        <f t="shared" si="4"/>
        <v>0.79260170841282584</v>
      </c>
      <c r="O13" s="130">
        <f t="shared" si="5"/>
        <v>0.93368055555555551</v>
      </c>
      <c r="P13" s="130">
        <f t="shared" si="6"/>
        <v>0.27145159291115034</v>
      </c>
      <c r="Q13" s="172">
        <f t="shared" si="7"/>
        <v>0.25344907407572337</v>
      </c>
      <c r="R13" s="108">
        <f t="shared" si="8"/>
        <v>59.271166316172895</v>
      </c>
      <c r="S13" s="7"/>
      <c r="T13" s="7"/>
      <c r="V13" s="63"/>
      <c r="W13" s="3"/>
    </row>
    <row r="14" spans="1:23" s="3" customFormat="1" ht="15" customHeight="1">
      <c r="A14" s="103"/>
      <c r="B14" s="142">
        <v>4</v>
      </c>
      <c r="C14" s="137" t="s">
        <v>480</v>
      </c>
      <c r="D14" s="137">
        <v>3089</v>
      </c>
      <c r="E14" s="137" t="s">
        <v>481</v>
      </c>
      <c r="F14" s="155" t="s">
        <v>482</v>
      </c>
      <c r="G14" s="176">
        <v>43211</v>
      </c>
      <c r="H14" s="137" t="s">
        <v>85</v>
      </c>
      <c r="I14" s="143">
        <v>104</v>
      </c>
      <c r="J14" s="117">
        <v>8424</v>
      </c>
      <c r="K14" s="138">
        <v>139.91666666736523</v>
      </c>
      <c r="L14" s="138">
        <v>172.91666666651145</v>
      </c>
      <c r="M14" s="138">
        <v>407.16666666612332</v>
      </c>
      <c r="N14" s="130">
        <f t="shared" si="4"/>
        <v>0.44725625999080093</v>
      </c>
      <c r="O14" s="130">
        <f t="shared" si="5"/>
        <v>0.75983796296317851</v>
      </c>
      <c r="P14" s="130">
        <f t="shared" si="6"/>
        <v>0.25575019040486008</v>
      </c>
      <c r="Q14" s="172">
        <f t="shared" si="7"/>
        <v>0.19432870370467395</v>
      </c>
      <c r="R14" s="108">
        <f t="shared" si="8"/>
        <v>60.207266229598147</v>
      </c>
      <c r="S14" s="7"/>
      <c r="T14" s="7"/>
      <c r="V14" s="7"/>
    </row>
    <row r="15" spans="1:23" s="3" customFormat="1" ht="15" customHeight="1">
      <c r="A15" s="103"/>
      <c r="B15" s="142">
        <v>5</v>
      </c>
      <c r="C15" s="137" t="s">
        <v>480</v>
      </c>
      <c r="D15" s="137">
        <v>3090</v>
      </c>
      <c r="E15" s="137" t="s">
        <v>481</v>
      </c>
      <c r="F15" s="155" t="s">
        <v>482</v>
      </c>
      <c r="G15" s="176">
        <v>43238</v>
      </c>
      <c r="H15" s="137" t="s">
        <v>85</v>
      </c>
      <c r="I15" s="143">
        <v>104</v>
      </c>
      <c r="J15" s="117">
        <v>10920</v>
      </c>
      <c r="K15" s="138">
        <v>199.18333333457906</v>
      </c>
      <c r="L15" s="138">
        <v>86.25</v>
      </c>
      <c r="M15" s="138">
        <v>434.56666666542094</v>
      </c>
      <c r="N15" s="130">
        <f t="shared" si="0"/>
        <v>0.69782786406765063</v>
      </c>
      <c r="O15" s="130">
        <f t="shared" si="1"/>
        <v>0.88020833333333337</v>
      </c>
      <c r="P15" s="130">
        <f t="shared" si="2"/>
        <v>0.31429322814134764</v>
      </c>
      <c r="Q15" s="172">
        <f t="shared" ref="Q15:Q43" si="9">K15/SUM(K15:M15)</f>
        <v>0.27664351852024871</v>
      </c>
      <c r="R15" s="108">
        <f t="shared" si="3"/>
        <v>54.82386411144693</v>
      </c>
      <c r="S15" s="7"/>
      <c r="T15" s="7"/>
      <c r="V15" s="7"/>
    </row>
    <row r="16" spans="1:23" s="3" customFormat="1" ht="15" customHeight="1">
      <c r="A16" s="103"/>
      <c r="B16" s="142">
        <v>6</v>
      </c>
      <c r="C16" s="137" t="s">
        <v>480</v>
      </c>
      <c r="D16" s="137">
        <v>3091</v>
      </c>
      <c r="E16" s="137" t="s">
        <v>481</v>
      </c>
      <c r="F16" s="155" t="s">
        <v>482</v>
      </c>
      <c r="G16" s="176">
        <v>42845</v>
      </c>
      <c r="H16" s="137" t="s">
        <v>85</v>
      </c>
      <c r="I16" s="143">
        <v>104</v>
      </c>
      <c r="J16" s="117">
        <v>8840</v>
      </c>
      <c r="K16" s="138">
        <v>155.20000000172683</v>
      </c>
      <c r="L16" s="138">
        <v>99.749999999747757</v>
      </c>
      <c r="M16" s="138">
        <v>465.04999999852544</v>
      </c>
      <c r="N16" s="130">
        <f t="shared" si="0"/>
        <v>0.60874681310386025</v>
      </c>
      <c r="O16" s="130">
        <f t="shared" si="1"/>
        <v>0.86145833333368371</v>
      </c>
      <c r="P16" s="130">
        <f t="shared" si="2"/>
        <v>0.25022168480719664</v>
      </c>
      <c r="Q16" s="172">
        <f t="shared" si="9"/>
        <v>0.21555555555795394</v>
      </c>
      <c r="R16" s="108">
        <f t="shared" si="3"/>
        <v>56.958762885964184</v>
      </c>
      <c r="S16" s="7"/>
      <c r="T16" s="7"/>
      <c r="V16" s="7"/>
    </row>
    <row r="17" spans="1:22" s="3" customFormat="1" ht="15" customHeight="1">
      <c r="A17" s="103"/>
      <c r="B17" s="142">
        <v>7</v>
      </c>
      <c r="C17" s="137" t="s">
        <v>480</v>
      </c>
      <c r="D17" s="137">
        <v>3092</v>
      </c>
      <c r="E17" s="137" t="s">
        <v>481</v>
      </c>
      <c r="F17" s="155" t="s">
        <v>482</v>
      </c>
      <c r="G17" s="176">
        <v>42909</v>
      </c>
      <c r="H17" s="137" t="s">
        <v>85</v>
      </c>
      <c r="I17" s="143">
        <v>104</v>
      </c>
      <c r="J17" s="117">
        <v>12272</v>
      </c>
      <c r="K17" s="138">
        <v>211.78333333419869</v>
      </c>
      <c r="L17" s="138">
        <v>42.083333333333343</v>
      </c>
      <c r="M17" s="138">
        <v>466.13333333246794</v>
      </c>
      <c r="N17" s="130">
        <f t="shared" si="0"/>
        <v>0.83423056722745581</v>
      </c>
      <c r="O17" s="130">
        <f t="shared" si="1"/>
        <v>0.94155092592592582</v>
      </c>
      <c r="P17" s="130">
        <f t="shared" si="2"/>
        <v>0.31240319606765637</v>
      </c>
      <c r="Q17" s="172">
        <f t="shared" si="9"/>
        <v>0.29414351851972043</v>
      </c>
      <c r="R17" s="108">
        <f t="shared" si="3"/>
        <v>57.946014007790303</v>
      </c>
      <c r="S17" s="7"/>
      <c r="T17" s="7"/>
      <c r="V17" s="7"/>
    </row>
    <row r="18" spans="1:22" s="3" customFormat="1" ht="15" customHeight="1">
      <c r="A18" s="103"/>
      <c r="B18" s="142">
        <v>8</v>
      </c>
      <c r="C18" s="137" t="s">
        <v>480</v>
      </c>
      <c r="D18" s="137">
        <v>3801</v>
      </c>
      <c r="E18" s="137" t="s">
        <v>348</v>
      </c>
      <c r="F18" s="155" t="s">
        <v>483</v>
      </c>
      <c r="G18" s="176">
        <v>41250</v>
      </c>
      <c r="H18" s="137" t="s">
        <v>85</v>
      </c>
      <c r="I18" s="143">
        <v>104</v>
      </c>
      <c r="J18" s="117">
        <v>9776</v>
      </c>
      <c r="K18" s="138">
        <v>195.9500000008926</v>
      </c>
      <c r="L18" s="138">
        <v>50.249999999902997</v>
      </c>
      <c r="M18" s="138">
        <v>473.79999999920443</v>
      </c>
      <c r="N18" s="130">
        <f t="shared" si="0"/>
        <v>0.79589764419276765</v>
      </c>
      <c r="O18" s="130">
        <f t="shared" si="1"/>
        <v>0.9302083333334682</v>
      </c>
      <c r="P18" s="130">
        <f t="shared" si="2"/>
        <v>0.29257185517112982</v>
      </c>
      <c r="Q18" s="172">
        <f t="shared" si="9"/>
        <v>0.27215277777901747</v>
      </c>
      <c r="R18" s="108">
        <f t="shared" si="3"/>
        <v>49.890278131949316</v>
      </c>
      <c r="S18" s="7"/>
      <c r="T18" s="7"/>
      <c r="V18" s="7"/>
    </row>
    <row r="19" spans="1:22" s="3" customFormat="1" ht="15" customHeight="1">
      <c r="A19" s="103"/>
      <c r="B19" s="142">
        <v>9</v>
      </c>
      <c r="C19" s="137" t="s">
        <v>480</v>
      </c>
      <c r="D19" s="137">
        <v>3802</v>
      </c>
      <c r="E19" s="137" t="s">
        <v>348</v>
      </c>
      <c r="F19" s="155" t="s">
        <v>483</v>
      </c>
      <c r="G19" s="176">
        <v>41370</v>
      </c>
      <c r="H19" s="137" t="s">
        <v>85</v>
      </c>
      <c r="I19" s="143">
        <v>104</v>
      </c>
      <c r="J19" s="117">
        <v>7488</v>
      </c>
      <c r="K19" s="138">
        <v>155.56666666698106</v>
      </c>
      <c r="L19" s="138">
        <v>101.49999999990301</v>
      </c>
      <c r="M19" s="138">
        <v>462.93333333311597</v>
      </c>
      <c r="N19" s="130">
        <f t="shared" si="0"/>
        <v>0.60516078838245391</v>
      </c>
      <c r="O19" s="130">
        <f t="shared" si="1"/>
        <v>0.85902777777791262</v>
      </c>
      <c r="P19" s="130">
        <f t="shared" si="2"/>
        <v>0.25152250067414172</v>
      </c>
      <c r="Q19" s="172">
        <f t="shared" si="9"/>
        <v>0.21606481481525147</v>
      </c>
      <c r="R19" s="108">
        <f t="shared" si="3"/>
        <v>48.133704735278769</v>
      </c>
      <c r="S19" s="7"/>
      <c r="T19" s="7"/>
      <c r="V19" s="7"/>
    </row>
    <row r="20" spans="1:22" s="3" customFormat="1" ht="15" customHeight="1">
      <c r="A20" s="103"/>
      <c r="B20" s="142">
        <v>10</v>
      </c>
      <c r="C20" s="137" t="s">
        <v>480</v>
      </c>
      <c r="D20" s="137">
        <v>3804</v>
      </c>
      <c r="E20" s="137" t="s">
        <v>348</v>
      </c>
      <c r="F20" s="155" t="s">
        <v>483</v>
      </c>
      <c r="G20" s="176">
        <v>41370</v>
      </c>
      <c r="H20" s="137" t="s">
        <v>85</v>
      </c>
      <c r="I20" s="143">
        <v>104</v>
      </c>
      <c r="J20" s="117">
        <v>10192</v>
      </c>
      <c r="K20" s="138">
        <v>159.93333333440432</v>
      </c>
      <c r="L20" s="138">
        <v>51.250000000097032</v>
      </c>
      <c r="M20" s="138">
        <v>508.81666666549859</v>
      </c>
      <c r="N20" s="130">
        <f t="shared" si="0"/>
        <v>0.75731986425784747</v>
      </c>
      <c r="O20" s="130">
        <f t="shared" si="1"/>
        <v>0.92881944444430964</v>
      </c>
      <c r="P20" s="130">
        <f t="shared" si="2"/>
        <v>0.23915264797671409</v>
      </c>
      <c r="Q20" s="172">
        <f t="shared" si="9"/>
        <v>0.22212962963111713</v>
      </c>
      <c r="R20" s="108">
        <f t="shared" si="3"/>
        <v>63.726552729877547</v>
      </c>
      <c r="S20" s="7"/>
      <c r="T20" s="7"/>
      <c r="V20" s="7"/>
    </row>
    <row r="21" spans="1:22" s="3" customFormat="1" ht="15" customHeight="1">
      <c r="A21" s="103"/>
      <c r="B21" s="142">
        <v>11</v>
      </c>
      <c r="C21" s="137" t="s">
        <v>480</v>
      </c>
      <c r="D21" s="137">
        <v>3805</v>
      </c>
      <c r="E21" s="137" t="s">
        <v>348</v>
      </c>
      <c r="F21" s="155" t="s">
        <v>483</v>
      </c>
      <c r="G21" s="176">
        <v>41426</v>
      </c>
      <c r="H21" s="137" t="s">
        <v>85</v>
      </c>
      <c r="I21" s="143">
        <v>104</v>
      </c>
      <c r="J21" s="117">
        <v>10608</v>
      </c>
      <c r="K21" s="138">
        <v>191.40000000086161</v>
      </c>
      <c r="L21" s="138">
        <v>71.083333333216927</v>
      </c>
      <c r="M21" s="138">
        <v>457.51666666592149</v>
      </c>
      <c r="N21" s="130">
        <f t="shared" si="0"/>
        <v>0.72918915486818792</v>
      </c>
      <c r="O21" s="130">
        <f t="shared" si="1"/>
        <v>0.90127314814830994</v>
      </c>
      <c r="P21" s="130">
        <f t="shared" si="2"/>
        <v>0.29495312700782417</v>
      </c>
      <c r="Q21" s="172">
        <f t="shared" si="9"/>
        <v>0.26583333333453002</v>
      </c>
      <c r="R21" s="108">
        <f t="shared" si="3"/>
        <v>55.423197491913513</v>
      </c>
      <c r="S21" s="7"/>
      <c r="T21" s="7"/>
      <c r="V21" s="7"/>
    </row>
    <row r="22" spans="1:22" s="3" customFormat="1" ht="15" customHeight="1">
      <c r="A22" s="103"/>
      <c r="B22" s="142">
        <v>12</v>
      </c>
      <c r="C22" s="137" t="s">
        <v>480</v>
      </c>
      <c r="D22" s="137">
        <v>3806</v>
      </c>
      <c r="E22" s="137" t="s">
        <v>348</v>
      </c>
      <c r="F22" s="155" t="s">
        <v>483</v>
      </c>
      <c r="G22" s="176">
        <v>41426</v>
      </c>
      <c r="H22" s="137" t="s">
        <v>85</v>
      </c>
      <c r="I22" s="143">
        <v>104</v>
      </c>
      <c r="J22" s="117">
        <v>10712</v>
      </c>
      <c r="K22" s="138">
        <v>194.83333333394648</v>
      </c>
      <c r="L22" s="138">
        <v>41.583333333333336</v>
      </c>
      <c r="M22" s="138">
        <v>483.58333333272014</v>
      </c>
      <c r="N22" s="130">
        <f t="shared" si="0"/>
        <v>0.82410997532650476</v>
      </c>
      <c r="O22" s="130">
        <f t="shared" si="1"/>
        <v>0.94224537037037037</v>
      </c>
      <c r="P22" s="130">
        <f t="shared" si="2"/>
        <v>0.28718830610580492</v>
      </c>
      <c r="Q22" s="172">
        <f t="shared" si="9"/>
        <v>0.27060185185270347</v>
      </c>
      <c r="R22" s="108">
        <f t="shared" si="3"/>
        <v>54.980325063984374</v>
      </c>
      <c r="S22" s="7"/>
      <c r="T22" s="7"/>
      <c r="V22" s="7"/>
    </row>
    <row r="23" spans="1:22" s="3" customFormat="1" ht="15" customHeight="1">
      <c r="A23" s="103"/>
      <c r="B23" s="142">
        <v>13</v>
      </c>
      <c r="C23" s="137" t="s">
        <v>480</v>
      </c>
      <c r="D23" s="137">
        <v>3807</v>
      </c>
      <c r="E23" s="137" t="s">
        <v>348</v>
      </c>
      <c r="F23" s="155" t="s">
        <v>483</v>
      </c>
      <c r="G23" s="176">
        <v>41426</v>
      </c>
      <c r="H23" s="137" t="s">
        <v>85</v>
      </c>
      <c r="I23" s="143">
        <v>104</v>
      </c>
      <c r="J23" s="117">
        <v>11440</v>
      </c>
      <c r="K23" s="138">
        <v>209.21666666770676</v>
      </c>
      <c r="L23" s="138">
        <v>27.666666666550249</v>
      </c>
      <c r="M23" s="138">
        <v>483.11666666574297</v>
      </c>
      <c r="N23" s="130">
        <f t="shared" si="0"/>
        <v>0.88320551607777797</v>
      </c>
      <c r="O23" s="130">
        <f t="shared" si="1"/>
        <v>0.96157407407423567</v>
      </c>
      <c r="P23" s="130">
        <f t="shared" si="2"/>
        <v>0.30219065960665131</v>
      </c>
      <c r="Q23" s="172">
        <f t="shared" si="9"/>
        <v>0.29057870370514827</v>
      </c>
      <c r="R23" s="108">
        <f t="shared" si="3"/>
        <v>54.68015613770315</v>
      </c>
      <c r="S23" s="7"/>
      <c r="T23" s="7"/>
      <c r="V23" s="7"/>
    </row>
    <row r="24" spans="1:22" s="3" customFormat="1" ht="15" customHeight="1">
      <c r="A24" s="103"/>
      <c r="B24" s="142">
        <v>14</v>
      </c>
      <c r="C24" s="137" t="s">
        <v>480</v>
      </c>
      <c r="D24" s="137">
        <v>3808</v>
      </c>
      <c r="E24" s="137" t="s">
        <v>348</v>
      </c>
      <c r="F24" s="155" t="s">
        <v>483</v>
      </c>
      <c r="G24" s="176">
        <v>41666</v>
      </c>
      <c r="H24" s="137" t="s">
        <v>85</v>
      </c>
      <c r="I24" s="143">
        <v>104</v>
      </c>
      <c r="J24" s="117">
        <v>11752</v>
      </c>
      <c r="K24" s="138">
        <v>207.06666666693832</v>
      </c>
      <c r="L24" s="138">
        <v>51.250000000000014</v>
      </c>
      <c r="M24" s="138">
        <v>461.68333333306168</v>
      </c>
      <c r="N24" s="130">
        <f t="shared" si="0"/>
        <v>0.80160010323267528</v>
      </c>
      <c r="O24" s="130">
        <f t="shared" si="1"/>
        <v>0.92881944444444442</v>
      </c>
      <c r="P24" s="130">
        <f t="shared" si="2"/>
        <v>0.30963239875430026</v>
      </c>
      <c r="Q24" s="172">
        <f t="shared" si="9"/>
        <v>0.28759259259296988</v>
      </c>
      <c r="R24" s="108">
        <f t="shared" si="3"/>
        <v>56.754668383698885</v>
      </c>
      <c r="S24" s="7"/>
      <c r="T24" s="7"/>
      <c r="V24" s="7"/>
    </row>
    <row r="25" spans="1:22" s="3" customFormat="1" ht="15" customHeight="1">
      <c r="A25" s="103"/>
      <c r="B25" s="142">
        <v>15</v>
      </c>
      <c r="C25" s="137" t="s">
        <v>480</v>
      </c>
      <c r="D25" s="137">
        <v>3809</v>
      </c>
      <c r="E25" s="137" t="s">
        <v>348</v>
      </c>
      <c r="F25" s="155" t="s">
        <v>483</v>
      </c>
      <c r="G25" s="176">
        <v>41666</v>
      </c>
      <c r="H25" s="137" t="s">
        <v>85</v>
      </c>
      <c r="I25" s="143">
        <v>104</v>
      </c>
      <c r="J25" s="117">
        <v>13312</v>
      </c>
      <c r="K25" s="138">
        <v>225.55000000041912</v>
      </c>
      <c r="L25" s="138">
        <v>40.416666666666671</v>
      </c>
      <c r="M25" s="138">
        <v>454.0333333329142</v>
      </c>
      <c r="N25" s="130">
        <f t="shared" si="0"/>
        <v>0.84803860132872666</v>
      </c>
      <c r="O25" s="130">
        <f t="shared" si="1"/>
        <v>0.94386574074074059</v>
      </c>
      <c r="P25" s="130">
        <f t="shared" si="2"/>
        <v>0.33189454322563211</v>
      </c>
      <c r="Q25" s="172">
        <f t="shared" si="9"/>
        <v>0.31326388888947099</v>
      </c>
      <c r="R25" s="108">
        <f t="shared" si="3"/>
        <v>59.02017291055315</v>
      </c>
      <c r="S25" s="7"/>
      <c r="T25" s="7"/>
      <c r="V25" s="7"/>
    </row>
    <row r="26" spans="1:22" s="3" customFormat="1" ht="15" customHeight="1">
      <c r="A26" s="103"/>
      <c r="B26" s="142">
        <v>16</v>
      </c>
      <c r="C26" s="137" t="s">
        <v>480</v>
      </c>
      <c r="D26" s="137">
        <v>3810</v>
      </c>
      <c r="E26" s="137" t="s">
        <v>348</v>
      </c>
      <c r="F26" s="155" t="s">
        <v>483</v>
      </c>
      <c r="G26" s="176">
        <v>41666</v>
      </c>
      <c r="H26" s="137" t="s">
        <v>85</v>
      </c>
      <c r="I26" s="143">
        <v>104</v>
      </c>
      <c r="J26" s="117">
        <v>12896</v>
      </c>
      <c r="K26" s="138">
        <v>207.58333333409007</v>
      </c>
      <c r="L26" s="138">
        <v>45.583333333333329</v>
      </c>
      <c r="M26" s="138">
        <v>466.83333333257661</v>
      </c>
      <c r="N26" s="130">
        <f t="shared" si="0"/>
        <v>0.81994733377275686</v>
      </c>
      <c r="O26" s="130">
        <f t="shared" si="1"/>
        <v>0.93668981481481495</v>
      </c>
      <c r="P26" s="130">
        <f t="shared" si="2"/>
        <v>0.30779686148635615</v>
      </c>
      <c r="Q26" s="172">
        <f t="shared" si="9"/>
        <v>0.28831018518623619</v>
      </c>
      <c r="R26" s="108">
        <f t="shared" si="3"/>
        <v>62.124448012619773</v>
      </c>
      <c r="S26" s="7"/>
      <c r="T26" s="7"/>
      <c r="V26" s="7"/>
    </row>
    <row r="27" spans="1:22" s="3" customFormat="1" ht="15" customHeight="1">
      <c r="A27" s="103"/>
      <c r="B27" s="142">
        <v>17</v>
      </c>
      <c r="C27" s="137" t="s">
        <v>480</v>
      </c>
      <c r="D27" s="137">
        <v>3811</v>
      </c>
      <c r="E27" s="137" t="s">
        <v>348</v>
      </c>
      <c r="F27" s="155" t="s">
        <v>483</v>
      </c>
      <c r="G27" s="176">
        <v>41789</v>
      </c>
      <c r="H27" s="137" t="s">
        <v>85</v>
      </c>
      <c r="I27" s="143">
        <v>104</v>
      </c>
      <c r="J27" s="117">
        <v>11232</v>
      </c>
      <c r="K27" s="138">
        <v>205.18333333410953</v>
      </c>
      <c r="L27" s="138">
        <v>53.916666666550242</v>
      </c>
      <c r="M27" s="138">
        <v>460.89999999934025</v>
      </c>
      <c r="N27" s="130">
        <f t="shared" si="0"/>
        <v>0.79190788627397557</v>
      </c>
      <c r="O27" s="130">
        <f t="shared" si="1"/>
        <v>0.92511574074090253</v>
      </c>
      <c r="P27" s="130">
        <f t="shared" si="2"/>
        <v>0.30804453897271161</v>
      </c>
      <c r="Q27" s="172">
        <f t="shared" si="9"/>
        <v>0.28497685185292992</v>
      </c>
      <c r="R27" s="108">
        <f t="shared" si="3"/>
        <v>54.741288278567993</v>
      </c>
      <c r="S27" s="7"/>
      <c r="T27" s="7"/>
      <c r="V27" s="7"/>
    </row>
    <row r="28" spans="1:22" s="3" customFormat="1" ht="15" customHeight="1">
      <c r="A28" s="103"/>
      <c r="B28" s="142">
        <v>18</v>
      </c>
      <c r="C28" s="137" t="s">
        <v>480</v>
      </c>
      <c r="D28" s="137">
        <v>3812</v>
      </c>
      <c r="E28" s="137" t="s">
        <v>348</v>
      </c>
      <c r="F28" s="155" t="s">
        <v>483</v>
      </c>
      <c r="G28" s="176">
        <v>41789</v>
      </c>
      <c r="H28" s="137" t="s">
        <v>85</v>
      </c>
      <c r="I28" s="143">
        <v>104</v>
      </c>
      <c r="J28" s="117">
        <v>8944</v>
      </c>
      <c r="K28" s="138">
        <v>163.08333333461007</v>
      </c>
      <c r="L28" s="138">
        <v>42.916666666414429</v>
      </c>
      <c r="M28" s="138">
        <v>513.99999999897545</v>
      </c>
      <c r="N28" s="130">
        <f t="shared" si="0"/>
        <v>0.79166666666892727</v>
      </c>
      <c r="O28" s="130">
        <f t="shared" si="1"/>
        <v>0.94039351851886877</v>
      </c>
      <c r="P28" s="130">
        <f t="shared" si="2"/>
        <v>0.24086153846333438</v>
      </c>
      <c r="Q28" s="172">
        <f t="shared" si="9"/>
        <v>0.22650462963140289</v>
      </c>
      <c r="R28" s="108">
        <f t="shared" si="3"/>
        <v>54.843127235135285</v>
      </c>
      <c r="S28" s="7"/>
      <c r="T28" s="7"/>
      <c r="V28" s="7"/>
    </row>
    <row r="29" spans="1:22" s="3" customFormat="1" ht="15" customHeight="1">
      <c r="A29" s="103"/>
      <c r="B29" s="142">
        <v>19</v>
      </c>
      <c r="C29" s="137" t="s">
        <v>480</v>
      </c>
      <c r="D29" s="137">
        <v>3813</v>
      </c>
      <c r="E29" s="137" t="s">
        <v>348</v>
      </c>
      <c r="F29" s="155" t="s">
        <v>483</v>
      </c>
      <c r="G29" s="176">
        <v>41789</v>
      </c>
      <c r="H29" s="137" t="s">
        <v>85</v>
      </c>
      <c r="I29" s="143">
        <v>104</v>
      </c>
      <c r="J29" s="117">
        <v>9880</v>
      </c>
      <c r="K29" s="138">
        <v>204.78333333460614</v>
      </c>
      <c r="L29" s="138">
        <v>72.33333333319753</v>
      </c>
      <c r="M29" s="138">
        <v>442.88333333219634</v>
      </c>
      <c r="N29" s="130">
        <f t="shared" si="0"/>
        <v>0.73897876947290286</v>
      </c>
      <c r="O29" s="130">
        <f t="shared" si="1"/>
        <v>0.89953703703722565</v>
      </c>
      <c r="P29" s="130">
        <f t="shared" si="2"/>
        <v>0.31618630983205848</v>
      </c>
      <c r="Q29" s="172">
        <f t="shared" si="9"/>
        <v>0.28442129629806406</v>
      </c>
      <c r="R29" s="108">
        <f t="shared" si="3"/>
        <v>48.246113778490724</v>
      </c>
      <c r="S29" s="7"/>
      <c r="T29" s="7"/>
      <c r="V29" s="7"/>
    </row>
    <row r="30" spans="1:22" s="3" customFormat="1" ht="15" customHeight="1">
      <c r="A30" s="103"/>
      <c r="B30" s="142">
        <v>20</v>
      </c>
      <c r="C30" s="137" t="s">
        <v>480</v>
      </c>
      <c r="D30" s="137">
        <v>3815</v>
      </c>
      <c r="E30" s="137" t="s">
        <v>348</v>
      </c>
      <c r="F30" s="155" t="s">
        <v>483</v>
      </c>
      <c r="G30" s="176">
        <v>41789</v>
      </c>
      <c r="H30" s="137" t="s">
        <v>85</v>
      </c>
      <c r="I30" s="143">
        <v>104</v>
      </c>
      <c r="J30" s="117">
        <v>8736</v>
      </c>
      <c r="K30" s="138">
        <v>163.41666666721767</v>
      </c>
      <c r="L30" s="138">
        <v>177.99999999990297</v>
      </c>
      <c r="M30" s="138">
        <v>378.58333333287931</v>
      </c>
      <c r="N30" s="130">
        <f t="shared" si="0"/>
        <v>0.47864290944691351</v>
      </c>
      <c r="O30" s="130">
        <f t="shared" si="1"/>
        <v>0.75277777777791244</v>
      </c>
      <c r="P30" s="130">
        <f t="shared" si="2"/>
        <v>0.30150676506861335</v>
      </c>
      <c r="Q30" s="172">
        <f t="shared" si="9"/>
        <v>0.22696759259335789</v>
      </c>
      <c r="R30" s="108">
        <f t="shared" si="3"/>
        <v>53.458439571466869</v>
      </c>
      <c r="S30" s="7"/>
      <c r="T30" s="7"/>
      <c r="V30" s="7"/>
    </row>
    <row r="31" spans="1:22" s="3" customFormat="1" ht="15" customHeight="1">
      <c r="A31" s="103"/>
      <c r="B31" s="142">
        <v>21</v>
      </c>
      <c r="C31" s="137" t="s">
        <v>480</v>
      </c>
      <c r="D31" s="137">
        <v>3816</v>
      </c>
      <c r="E31" s="137" t="s">
        <v>348</v>
      </c>
      <c r="F31" s="155" t="s">
        <v>483</v>
      </c>
      <c r="G31" s="176">
        <v>42831</v>
      </c>
      <c r="H31" s="137" t="s">
        <v>85</v>
      </c>
      <c r="I31" s="143">
        <v>110</v>
      </c>
      <c r="J31" s="117">
        <v>13420</v>
      </c>
      <c r="K31" s="138">
        <v>233.35000000044244</v>
      </c>
      <c r="L31" s="138">
        <v>58.08333333344973</v>
      </c>
      <c r="M31" s="138">
        <v>428.56666666610784</v>
      </c>
      <c r="N31" s="130">
        <f t="shared" si="0"/>
        <v>0.80069770101794002</v>
      </c>
      <c r="O31" s="130">
        <f t="shared" si="1"/>
        <v>0.91932870370354214</v>
      </c>
      <c r="P31" s="130">
        <f t="shared" si="2"/>
        <v>0.35253682487798077</v>
      </c>
      <c r="Q31" s="172">
        <f t="shared" si="9"/>
        <v>0.32409722222283671</v>
      </c>
      <c r="R31" s="108">
        <f t="shared" si="3"/>
        <v>57.510177844330642</v>
      </c>
      <c r="S31" s="7"/>
      <c r="T31" s="7"/>
      <c r="V31" s="7"/>
    </row>
    <row r="32" spans="1:22" s="3" customFormat="1" ht="15" customHeight="1">
      <c r="A32" s="103"/>
      <c r="B32" s="142">
        <v>22</v>
      </c>
      <c r="C32" s="137" t="s">
        <v>480</v>
      </c>
      <c r="D32" s="137">
        <v>3817</v>
      </c>
      <c r="E32" s="137" t="s">
        <v>348</v>
      </c>
      <c r="F32" s="155" t="s">
        <v>483</v>
      </c>
      <c r="G32" s="176">
        <v>42831</v>
      </c>
      <c r="H32" s="137" t="s">
        <v>85</v>
      </c>
      <c r="I32" s="143">
        <v>104</v>
      </c>
      <c r="J32" s="117">
        <v>14560</v>
      </c>
      <c r="K32" s="138">
        <v>253.43333333420651</v>
      </c>
      <c r="L32" s="138">
        <v>35.083333333333343</v>
      </c>
      <c r="M32" s="138">
        <v>431.48333333246012</v>
      </c>
      <c r="N32" s="130">
        <f t="shared" si="0"/>
        <v>0.87840101669495518</v>
      </c>
      <c r="O32" s="130">
        <f t="shared" si="1"/>
        <v>0.95127314814814812</v>
      </c>
      <c r="P32" s="130">
        <f t="shared" si="2"/>
        <v>0.37002068378275682</v>
      </c>
      <c r="Q32" s="172">
        <f t="shared" si="9"/>
        <v>0.35199074074195347</v>
      </c>
      <c r="R32" s="108">
        <f t="shared" si="3"/>
        <v>57.45100618157241</v>
      </c>
      <c r="S32" s="7"/>
      <c r="T32" s="7"/>
      <c r="V32" s="7"/>
    </row>
    <row r="33" spans="1:23" s="3" customFormat="1" ht="15" customHeight="1">
      <c r="A33" s="103"/>
      <c r="B33" s="142">
        <v>23</v>
      </c>
      <c r="C33" s="137" t="s">
        <v>480</v>
      </c>
      <c r="D33" s="137">
        <v>3818</v>
      </c>
      <c r="E33" s="137" t="s">
        <v>348</v>
      </c>
      <c r="F33" s="155" t="s">
        <v>483</v>
      </c>
      <c r="G33" s="176">
        <v>42831</v>
      </c>
      <c r="H33" s="137" t="s">
        <v>85</v>
      </c>
      <c r="I33" s="143">
        <v>104</v>
      </c>
      <c r="J33" s="117">
        <v>11960</v>
      </c>
      <c r="K33" s="138">
        <v>216.68333333468769</v>
      </c>
      <c r="L33" s="138">
        <v>56.416666666608464</v>
      </c>
      <c r="M33" s="138">
        <v>446.89999999870383</v>
      </c>
      <c r="N33" s="130">
        <f t="shared" si="0"/>
        <v>0.79342121323200032</v>
      </c>
      <c r="O33" s="130">
        <f t="shared" si="1"/>
        <v>0.92164351851859927</v>
      </c>
      <c r="P33" s="130">
        <f t="shared" si="2"/>
        <v>0.32653522541956859</v>
      </c>
      <c r="Q33" s="172">
        <f t="shared" si="9"/>
        <v>0.30094907407595511</v>
      </c>
      <c r="R33" s="108">
        <f t="shared" si="3"/>
        <v>55.19575417241095</v>
      </c>
      <c r="S33" s="7"/>
      <c r="T33" s="7"/>
      <c r="V33" s="7"/>
    </row>
    <row r="34" spans="1:23" s="3" customFormat="1" ht="15" customHeight="1">
      <c r="A34" s="103"/>
      <c r="B34" s="142">
        <v>24</v>
      </c>
      <c r="C34" s="137" t="s">
        <v>480</v>
      </c>
      <c r="D34" s="137">
        <v>3819</v>
      </c>
      <c r="E34" s="137" t="s">
        <v>348</v>
      </c>
      <c r="F34" s="155" t="s">
        <v>483</v>
      </c>
      <c r="G34" s="176">
        <v>42831</v>
      </c>
      <c r="H34" s="137" t="s">
        <v>85</v>
      </c>
      <c r="I34" s="143">
        <v>104</v>
      </c>
      <c r="J34" s="117">
        <v>12480</v>
      </c>
      <c r="K34" s="138">
        <v>252.41666666711296</v>
      </c>
      <c r="L34" s="138">
        <v>60.583333333333343</v>
      </c>
      <c r="M34" s="138">
        <v>406.99999999955372</v>
      </c>
      <c r="N34" s="130">
        <f t="shared" si="0"/>
        <v>0.80644302449441863</v>
      </c>
      <c r="O34" s="130">
        <f t="shared" si="1"/>
        <v>0.91585648148148158</v>
      </c>
      <c r="P34" s="130">
        <f t="shared" si="2"/>
        <v>0.38278781751615759</v>
      </c>
      <c r="Q34" s="172">
        <f t="shared" si="9"/>
        <v>0.35057870370432354</v>
      </c>
      <c r="R34" s="108">
        <f t="shared" si="3"/>
        <v>49.442060085749489</v>
      </c>
      <c r="S34" s="7"/>
      <c r="T34" s="7"/>
      <c r="V34" s="7"/>
    </row>
    <row r="35" spans="1:23" s="3" customFormat="1" ht="15" customHeight="1">
      <c r="A35" s="103"/>
      <c r="B35" s="142">
        <v>25</v>
      </c>
      <c r="C35" s="137" t="s">
        <v>480</v>
      </c>
      <c r="D35" s="137">
        <v>3820</v>
      </c>
      <c r="E35" s="137" t="s">
        <v>348</v>
      </c>
      <c r="F35" s="155" t="s">
        <v>484</v>
      </c>
      <c r="G35" s="176">
        <v>43899</v>
      </c>
      <c r="H35" s="137" t="s">
        <v>85</v>
      </c>
      <c r="I35" s="143">
        <v>117</v>
      </c>
      <c r="J35" s="117">
        <v>16614</v>
      </c>
      <c r="K35" s="138">
        <v>269.2333333339854</v>
      </c>
      <c r="L35" s="138">
        <v>44.083333333294526</v>
      </c>
      <c r="M35" s="138">
        <v>406.68333333272005</v>
      </c>
      <c r="N35" s="130">
        <f t="shared" si="0"/>
        <v>0.85930102665075292</v>
      </c>
      <c r="O35" s="130">
        <f t="shared" si="1"/>
        <v>0.9387731481482019</v>
      </c>
      <c r="P35" s="130">
        <f t="shared" si="2"/>
        <v>0.39832326470319807</v>
      </c>
      <c r="Q35" s="172">
        <f t="shared" si="9"/>
        <v>0.37393518518609081</v>
      </c>
      <c r="R35" s="108">
        <f t="shared" si="3"/>
        <v>61.708555156468101</v>
      </c>
      <c r="S35" s="7"/>
      <c r="T35" s="7"/>
      <c r="V35" s="7"/>
    </row>
    <row r="36" spans="1:23" s="3" customFormat="1" ht="15" customHeight="1">
      <c r="A36" s="103"/>
      <c r="B36" s="142">
        <v>26</v>
      </c>
      <c r="C36" s="137" t="s">
        <v>480</v>
      </c>
      <c r="D36" s="137">
        <v>3821</v>
      </c>
      <c r="E36" s="137" t="s">
        <v>348</v>
      </c>
      <c r="F36" s="155" t="s">
        <v>484</v>
      </c>
      <c r="G36" s="176">
        <v>43899</v>
      </c>
      <c r="H36" s="137" t="s">
        <v>85</v>
      </c>
      <c r="I36" s="143">
        <v>117</v>
      </c>
      <c r="J36" s="117">
        <v>17316</v>
      </c>
      <c r="K36" s="138">
        <v>277.03333333398143</v>
      </c>
      <c r="L36" s="138">
        <v>39.666666666686069</v>
      </c>
      <c r="M36" s="138">
        <v>403.2999999993325</v>
      </c>
      <c r="N36" s="130">
        <f t="shared" si="0"/>
        <v>0.87475002631322241</v>
      </c>
      <c r="O36" s="130">
        <f t="shared" si="1"/>
        <v>0.94490740740738044</v>
      </c>
      <c r="P36" s="130">
        <f t="shared" si="2"/>
        <v>0.40720235178930331</v>
      </c>
      <c r="Q36" s="172">
        <f t="shared" si="9"/>
        <v>0.38476851851941868</v>
      </c>
      <c r="R36" s="108">
        <f t="shared" si="3"/>
        <v>62.505113704582449</v>
      </c>
      <c r="S36" s="7"/>
      <c r="T36" s="7"/>
      <c r="V36" s="7"/>
    </row>
    <row r="37" spans="1:23" s="3" customFormat="1" ht="15" customHeight="1">
      <c r="A37" s="103"/>
      <c r="B37" s="142">
        <v>27</v>
      </c>
      <c r="C37" s="137" t="s">
        <v>480</v>
      </c>
      <c r="D37" s="137">
        <v>3822</v>
      </c>
      <c r="E37" s="137" t="s">
        <v>348</v>
      </c>
      <c r="F37" s="155" t="s">
        <v>484</v>
      </c>
      <c r="G37" s="176">
        <v>44275</v>
      </c>
      <c r="H37" s="137" t="s">
        <v>85</v>
      </c>
      <c r="I37" s="143">
        <v>120</v>
      </c>
      <c r="J37" s="117">
        <v>18600</v>
      </c>
      <c r="K37" s="138">
        <v>294.46666666657757</v>
      </c>
      <c r="L37" s="138">
        <v>44.000000000000021</v>
      </c>
      <c r="M37" s="138">
        <v>381.53333333342243</v>
      </c>
      <c r="N37" s="130">
        <f t="shared" si="0"/>
        <v>0.87000196966709198</v>
      </c>
      <c r="O37" s="130">
        <f t="shared" si="1"/>
        <v>0.93888888888888888</v>
      </c>
      <c r="P37" s="130">
        <f t="shared" si="2"/>
        <v>0.43560157790913839</v>
      </c>
      <c r="Q37" s="172">
        <f t="shared" si="9"/>
        <v>0.40898148148135771</v>
      </c>
      <c r="R37" s="108">
        <f t="shared" si="3"/>
        <v>63.165044147630617</v>
      </c>
      <c r="S37" s="7"/>
      <c r="T37" s="7"/>
      <c r="V37" s="7"/>
    </row>
    <row r="38" spans="1:23" s="3" customFormat="1" ht="15" customHeight="1">
      <c r="A38" s="103"/>
      <c r="B38" s="142">
        <v>28</v>
      </c>
      <c r="C38" s="137" t="s">
        <v>480</v>
      </c>
      <c r="D38" s="137">
        <v>3823</v>
      </c>
      <c r="E38" s="137" t="s">
        <v>348</v>
      </c>
      <c r="F38" s="155" t="s">
        <v>484</v>
      </c>
      <c r="G38" s="176">
        <v>44275</v>
      </c>
      <c r="H38" s="137" t="s">
        <v>85</v>
      </c>
      <c r="I38" s="143">
        <v>119</v>
      </c>
      <c r="J38" s="117">
        <v>17255</v>
      </c>
      <c r="K38" s="138">
        <v>263.81666666684913</v>
      </c>
      <c r="L38" s="138">
        <v>41.083333333313945</v>
      </c>
      <c r="M38" s="138">
        <v>415.09999999983694</v>
      </c>
      <c r="N38" s="130">
        <f t="shared" si="0"/>
        <v>0.86525636820829133</v>
      </c>
      <c r="O38" s="130">
        <f t="shared" si="1"/>
        <v>0.94293981481484179</v>
      </c>
      <c r="P38" s="130">
        <f t="shared" si="2"/>
        <v>0.38858475512484336</v>
      </c>
      <c r="Q38" s="172">
        <f t="shared" si="9"/>
        <v>0.36641203703729047</v>
      </c>
      <c r="R38" s="108">
        <f t="shared" si="3"/>
        <v>65.405268810366039</v>
      </c>
      <c r="S38" s="7"/>
      <c r="T38" s="7"/>
      <c r="V38" s="7"/>
    </row>
    <row r="39" spans="1:23" s="3" customFormat="1" ht="15" customHeight="1">
      <c r="A39" s="103"/>
      <c r="B39" s="142">
        <v>29</v>
      </c>
      <c r="C39" s="137" t="s">
        <v>480</v>
      </c>
      <c r="D39" s="137">
        <v>3825</v>
      </c>
      <c r="E39" s="137" t="s">
        <v>348</v>
      </c>
      <c r="F39" s="155" t="s">
        <v>484</v>
      </c>
      <c r="G39" s="176">
        <v>44275</v>
      </c>
      <c r="H39" s="137" t="s">
        <v>85</v>
      </c>
      <c r="I39" s="143">
        <v>126</v>
      </c>
      <c r="J39" s="117">
        <v>18648</v>
      </c>
      <c r="K39" s="138">
        <v>275.1833333336283</v>
      </c>
      <c r="L39" s="138">
        <v>48.249999999883592</v>
      </c>
      <c r="M39" s="138">
        <v>396.56666666648812</v>
      </c>
      <c r="N39" s="130">
        <f t="shared" si="0"/>
        <v>0.8508193342269702</v>
      </c>
      <c r="O39" s="130">
        <f t="shared" si="1"/>
        <v>0.93298611111127283</v>
      </c>
      <c r="P39" s="130">
        <f t="shared" si="2"/>
        <v>0.40965140801426214</v>
      </c>
      <c r="Q39" s="172">
        <f t="shared" si="9"/>
        <v>0.38219907407448372</v>
      </c>
      <c r="R39" s="108">
        <f t="shared" si="3"/>
        <v>67.765731936212262</v>
      </c>
      <c r="S39" s="7"/>
      <c r="T39" s="7"/>
      <c r="V39" s="7"/>
    </row>
    <row r="40" spans="1:23" s="3" customFormat="1" ht="15" customHeight="1">
      <c r="A40" s="103"/>
      <c r="B40" s="142">
        <v>30</v>
      </c>
      <c r="C40" s="137" t="s">
        <v>480</v>
      </c>
      <c r="D40" s="137">
        <v>3826</v>
      </c>
      <c r="E40" s="137" t="s">
        <v>348</v>
      </c>
      <c r="F40" s="155" t="s">
        <v>484</v>
      </c>
      <c r="G40" s="176">
        <v>44275</v>
      </c>
      <c r="H40" s="137" t="s">
        <v>85</v>
      </c>
      <c r="I40" s="143">
        <v>126</v>
      </c>
      <c r="J40" s="117">
        <v>17262</v>
      </c>
      <c r="K40" s="138">
        <v>265.10000000048507</v>
      </c>
      <c r="L40" s="138">
        <v>44.416666666647266</v>
      </c>
      <c r="M40" s="138">
        <v>410.48333333286769</v>
      </c>
      <c r="N40" s="130">
        <f t="shared" ref="N40" si="10">IFERROR(K40/(K40+L40),"")</f>
        <v>0.85649668838539517</v>
      </c>
      <c r="O40" s="130">
        <f t="shared" ref="O40" si="11">IFERROR((K40+M40)/(K40+L40+M40),"")</f>
        <v>0.93831018518521225</v>
      </c>
      <c r="P40" s="130">
        <f t="shared" ref="P40" si="12">IFERROR(K40/(K40+M40),"")</f>
        <v>0.39240162822323044</v>
      </c>
      <c r="Q40" s="172">
        <f t="shared" si="9"/>
        <v>0.36819444444511817</v>
      </c>
      <c r="R40" s="108">
        <f t="shared" ref="R40" si="13">IFERROR(J40/K40,"")</f>
        <v>65.115050924060412</v>
      </c>
      <c r="S40" s="7"/>
      <c r="T40" s="7"/>
      <c r="V40" s="7"/>
    </row>
    <row r="41" spans="1:23" s="3" customFormat="1" ht="15" hidden="1" customHeight="1">
      <c r="A41" s="103"/>
      <c r="B41" s="142"/>
      <c r="C41" s="137"/>
      <c r="D41" s="137"/>
      <c r="E41" s="137"/>
      <c r="F41" s="155"/>
      <c r="G41" s="156"/>
      <c r="H41" s="137"/>
      <c r="I41" s="143"/>
      <c r="J41" s="117"/>
      <c r="K41" s="138"/>
      <c r="L41" s="138"/>
      <c r="M41" s="138"/>
      <c r="N41" s="130"/>
      <c r="O41" s="130"/>
      <c r="P41" s="130"/>
      <c r="Q41" s="172"/>
      <c r="R41" s="108"/>
      <c r="S41" s="7"/>
      <c r="T41" s="7"/>
      <c r="V41" s="7"/>
    </row>
    <row r="42" spans="1:23" s="3" customFormat="1" ht="15" hidden="1" customHeight="1">
      <c r="A42" s="103"/>
      <c r="B42" s="142"/>
      <c r="C42" s="137"/>
      <c r="D42" s="137"/>
      <c r="E42" s="137"/>
      <c r="F42" s="155"/>
      <c r="G42" s="156"/>
      <c r="H42" s="137"/>
      <c r="I42" s="143"/>
      <c r="J42" s="117"/>
      <c r="K42" s="138"/>
      <c r="L42" s="138"/>
      <c r="M42" s="138"/>
      <c r="N42" s="130"/>
      <c r="O42" s="130"/>
      <c r="P42" s="130"/>
      <c r="Q42" s="172"/>
      <c r="R42" s="108"/>
      <c r="S42" s="7"/>
      <c r="T42" s="7"/>
      <c r="V42" s="7"/>
    </row>
    <row r="43" spans="1:23" s="7" customFormat="1" ht="15" customHeight="1">
      <c r="A43" s="79"/>
      <c r="B43" s="215" t="s">
        <v>135</v>
      </c>
      <c r="C43" s="216"/>
      <c r="D43" s="216"/>
      <c r="E43" s="217"/>
      <c r="F43" s="11">
        <f>+COUNTA(F11:F42)</f>
        <v>30</v>
      </c>
      <c r="G43" s="12"/>
      <c r="H43" s="4"/>
      <c r="I43" s="4"/>
      <c r="J43" s="159">
        <f>SUM(J11:J42)</f>
        <v>370483</v>
      </c>
      <c r="K43" s="159">
        <f t="shared" ref="K43:M43" si="14">SUM(K11:K42)</f>
        <v>6419.8000000225784</v>
      </c>
      <c r="L43" s="159">
        <f t="shared" si="14"/>
        <v>1828.0833333319167</v>
      </c>
      <c r="M43" s="159">
        <f t="shared" si="14"/>
        <v>13352.116666645503</v>
      </c>
      <c r="N43" s="169">
        <f t="shared" si="0"/>
        <v>0.77835727550374822</v>
      </c>
      <c r="O43" s="169">
        <f t="shared" si="1"/>
        <v>0.91536651234574462</v>
      </c>
      <c r="P43" s="169">
        <f t="shared" si="2"/>
        <v>0.32469285139387694</v>
      </c>
      <c r="Q43" s="173">
        <f t="shared" si="9"/>
        <v>0.29721296296400823</v>
      </c>
      <c r="R43" s="161">
        <f t="shared" si="3"/>
        <v>57.709430200114802</v>
      </c>
      <c r="V43" s="32"/>
      <c r="W43" s="3"/>
    </row>
    <row r="44" spans="1:23" s="7" customFormat="1" ht="15" customHeight="1">
      <c r="A44" s="79"/>
      <c r="B44" s="2"/>
      <c r="C44" s="2"/>
      <c r="D44" s="2"/>
      <c r="E44" s="2"/>
      <c r="F44" s="2"/>
      <c r="G44" s="2"/>
      <c r="H44" s="2"/>
      <c r="I44" s="2"/>
      <c r="J44" s="2"/>
      <c r="K44" s="99"/>
      <c r="L44" s="99"/>
      <c r="M44" s="99"/>
      <c r="N44" s="99"/>
      <c r="O44" s="99"/>
      <c r="P44" s="99"/>
      <c r="Q44" s="99"/>
      <c r="R44" s="100"/>
      <c r="V44" s="3"/>
      <c r="W44" s="3"/>
    </row>
    <row r="45" spans="1:23" s="7" customFormat="1" ht="15" customHeight="1">
      <c r="A45" s="80" t="s">
        <v>136</v>
      </c>
      <c r="B45" s="139" t="s">
        <v>137</v>
      </c>
      <c r="C45" s="3"/>
      <c r="D45" s="3"/>
      <c r="E45" s="3"/>
      <c r="F45" s="5"/>
      <c r="G45" s="3"/>
      <c r="H45" s="3"/>
      <c r="I45" s="3"/>
      <c r="J45" s="3"/>
      <c r="K45" s="5"/>
      <c r="L45" s="5"/>
      <c r="M45" s="5"/>
      <c r="N45" s="5"/>
      <c r="O45" s="5"/>
      <c r="P45" s="5"/>
      <c r="Q45" s="5"/>
      <c r="R45" s="86"/>
      <c r="V45" s="3"/>
      <c r="W45" s="3"/>
    </row>
    <row r="46" spans="1:23" s="7" customFormat="1" ht="15" customHeight="1">
      <c r="A46" s="79"/>
      <c r="B46" s="1" t="s">
        <v>66</v>
      </c>
      <c r="C46" s="1" t="s">
        <v>67</v>
      </c>
      <c r="D46" s="1" t="s">
        <v>68</v>
      </c>
      <c r="E46" s="1" t="s">
        <v>69</v>
      </c>
      <c r="F46" s="1" t="s">
        <v>22</v>
      </c>
      <c r="G46" s="1" t="s">
        <v>70</v>
      </c>
      <c r="H46" s="1" t="s">
        <v>71</v>
      </c>
      <c r="I46" s="1" t="s">
        <v>72</v>
      </c>
      <c r="J46" s="1" t="s">
        <v>73</v>
      </c>
      <c r="K46" s="162"/>
      <c r="L46" s="2"/>
      <c r="M46" s="2"/>
      <c r="N46" s="2"/>
      <c r="O46" s="2"/>
      <c r="P46" s="2"/>
      <c r="Q46" s="2"/>
      <c r="R46" s="2"/>
      <c r="V46" s="3"/>
      <c r="W46" s="3"/>
    </row>
    <row r="47" spans="1:23" s="7" customFormat="1" ht="15" customHeight="1">
      <c r="A47" s="103"/>
      <c r="B47" s="142">
        <v>1</v>
      </c>
      <c r="C47" s="137" t="s">
        <v>480</v>
      </c>
      <c r="D47" s="137">
        <v>9051</v>
      </c>
      <c r="E47" s="137" t="s">
        <v>31</v>
      </c>
      <c r="F47" s="137" t="s">
        <v>485</v>
      </c>
      <c r="G47" s="140"/>
      <c r="H47" s="137" t="s">
        <v>85</v>
      </c>
      <c r="I47" s="157">
        <v>46</v>
      </c>
      <c r="J47" s="158">
        <v>46</v>
      </c>
      <c r="K47" s="170"/>
      <c r="L47" s="164"/>
      <c r="M47" s="164"/>
      <c r="N47" s="165"/>
      <c r="O47" s="165"/>
      <c r="P47" s="165"/>
      <c r="Q47" s="165"/>
      <c r="R47" s="166"/>
      <c r="V47" s="3"/>
      <c r="W47" s="3"/>
    </row>
    <row r="48" spans="1:23" s="7" customFormat="1" ht="15" customHeight="1">
      <c r="A48" s="103"/>
      <c r="B48" s="142">
        <v>2</v>
      </c>
      <c r="C48" s="137" t="s">
        <v>480</v>
      </c>
      <c r="D48" s="137">
        <v>9053</v>
      </c>
      <c r="E48" s="137" t="s">
        <v>31</v>
      </c>
      <c r="F48" s="137" t="s">
        <v>485</v>
      </c>
      <c r="G48" s="140"/>
      <c r="H48" s="137" t="s">
        <v>85</v>
      </c>
      <c r="I48" s="157">
        <v>46</v>
      </c>
      <c r="J48" s="158">
        <v>46</v>
      </c>
      <c r="K48" s="170"/>
      <c r="L48" s="164"/>
      <c r="M48" s="164"/>
      <c r="N48" s="165"/>
      <c r="O48" s="165"/>
      <c r="P48" s="165"/>
      <c r="Q48" s="165"/>
      <c r="R48" s="166"/>
      <c r="V48" s="3"/>
      <c r="W48" s="3"/>
    </row>
    <row r="49" spans="1:23" s="7" customFormat="1" ht="15" customHeight="1">
      <c r="A49" s="103"/>
      <c r="B49" s="142">
        <v>3</v>
      </c>
      <c r="C49" s="137" t="s">
        <v>480</v>
      </c>
      <c r="D49" s="137">
        <v>9056</v>
      </c>
      <c r="E49" s="137" t="s">
        <v>31</v>
      </c>
      <c r="F49" s="137" t="s">
        <v>485</v>
      </c>
      <c r="G49" s="140"/>
      <c r="H49" s="137" t="s">
        <v>85</v>
      </c>
      <c r="I49" s="157">
        <v>46</v>
      </c>
      <c r="J49" s="158">
        <v>46</v>
      </c>
      <c r="K49" s="170"/>
      <c r="L49" s="164"/>
      <c r="M49" s="164"/>
      <c r="N49" s="165"/>
      <c r="O49" s="165"/>
      <c r="P49" s="165"/>
      <c r="Q49" s="165"/>
      <c r="R49" s="166"/>
      <c r="V49" s="3"/>
      <c r="W49" s="3"/>
    </row>
    <row r="50" spans="1:23" s="7" customFormat="1" ht="15" customHeight="1">
      <c r="A50" s="103"/>
      <c r="B50" s="142">
        <v>4</v>
      </c>
      <c r="C50" s="137" t="s">
        <v>480</v>
      </c>
      <c r="D50" s="137">
        <v>9057</v>
      </c>
      <c r="E50" s="137" t="s">
        <v>31</v>
      </c>
      <c r="F50" s="137" t="s">
        <v>485</v>
      </c>
      <c r="G50" s="140"/>
      <c r="H50" s="137" t="s">
        <v>85</v>
      </c>
      <c r="I50" s="157">
        <v>46</v>
      </c>
      <c r="J50" s="158">
        <v>46</v>
      </c>
      <c r="K50" s="170"/>
      <c r="L50" s="164"/>
      <c r="M50" s="164"/>
      <c r="N50" s="165"/>
      <c r="O50" s="165"/>
      <c r="P50" s="165"/>
      <c r="Q50" s="165"/>
      <c r="R50" s="166"/>
      <c r="V50" s="3"/>
      <c r="W50" s="3"/>
    </row>
    <row r="51" spans="1:23" s="7" customFormat="1" ht="15" customHeight="1">
      <c r="A51" s="103"/>
      <c r="B51" s="142">
        <v>5</v>
      </c>
      <c r="C51" s="137" t="s">
        <v>480</v>
      </c>
      <c r="D51" s="137">
        <v>9058</v>
      </c>
      <c r="E51" s="137" t="s">
        <v>31</v>
      </c>
      <c r="F51" s="137" t="s">
        <v>485</v>
      </c>
      <c r="G51" s="140"/>
      <c r="H51" s="137" t="s">
        <v>85</v>
      </c>
      <c r="I51" s="157">
        <v>46</v>
      </c>
      <c r="J51" s="158">
        <v>46</v>
      </c>
      <c r="K51" s="170"/>
      <c r="L51" s="164"/>
      <c r="M51" s="164"/>
      <c r="N51" s="165"/>
      <c r="O51" s="165"/>
      <c r="P51" s="165"/>
      <c r="Q51" s="165"/>
      <c r="R51" s="166"/>
      <c r="V51" s="3"/>
      <c r="W51" s="3"/>
    </row>
    <row r="52" spans="1:23" s="7" customFormat="1" ht="15" customHeight="1">
      <c r="A52" s="103"/>
      <c r="B52" s="142">
        <v>6</v>
      </c>
      <c r="C52" s="137" t="s">
        <v>480</v>
      </c>
      <c r="D52" s="137">
        <v>9061</v>
      </c>
      <c r="E52" s="137" t="s">
        <v>31</v>
      </c>
      <c r="F52" s="137" t="s">
        <v>485</v>
      </c>
      <c r="G52" s="140"/>
      <c r="H52" s="137" t="s">
        <v>85</v>
      </c>
      <c r="I52" s="157">
        <v>46</v>
      </c>
      <c r="J52" s="158">
        <v>46</v>
      </c>
      <c r="K52" s="170"/>
      <c r="L52" s="164"/>
      <c r="M52" s="164"/>
      <c r="N52" s="165"/>
      <c r="O52" s="165"/>
      <c r="P52" s="165"/>
      <c r="Q52" s="165"/>
      <c r="R52" s="166"/>
      <c r="V52" s="3"/>
      <c r="W52" s="3"/>
    </row>
    <row r="53" spans="1:23" s="7" customFormat="1" ht="15" customHeight="1">
      <c r="A53" s="103"/>
      <c r="B53" s="142">
        <v>7</v>
      </c>
      <c r="C53" s="137" t="s">
        <v>480</v>
      </c>
      <c r="D53" s="137">
        <v>9062</v>
      </c>
      <c r="E53" s="137" t="s">
        <v>31</v>
      </c>
      <c r="F53" s="137" t="s">
        <v>485</v>
      </c>
      <c r="G53" s="140"/>
      <c r="H53" s="137" t="s">
        <v>85</v>
      </c>
      <c r="I53" s="157">
        <v>46</v>
      </c>
      <c r="J53" s="158">
        <v>46</v>
      </c>
      <c r="K53" s="170"/>
      <c r="L53" s="164"/>
      <c r="M53" s="164"/>
      <c r="N53" s="165"/>
      <c r="O53" s="165"/>
      <c r="P53" s="165"/>
      <c r="Q53" s="165"/>
      <c r="R53" s="166"/>
      <c r="V53" s="3"/>
      <c r="W53" s="3"/>
    </row>
    <row r="54" spans="1:23" s="7" customFormat="1" ht="15" customHeight="1">
      <c r="A54" s="103"/>
      <c r="B54" s="142">
        <v>8</v>
      </c>
      <c r="C54" s="137" t="s">
        <v>480</v>
      </c>
      <c r="D54" s="137">
        <v>9063</v>
      </c>
      <c r="E54" s="137" t="s">
        <v>31</v>
      </c>
      <c r="F54" s="137" t="s">
        <v>485</v>
      </c>
      <c r="G54" s="140"/>
      <c r="H54" s="137" t="s">
        <v>85</v>
      </c>
      <c r="I54" s="157">
        <v>46</v>
      </c>
      <c r="J54" s="158">
        <v>46</v>
      </c>
      <c r="K54" s="170"/>
      <c r="L54" s="164"/>
      <c r="M54" s="164"/>
      <c r="N54" s="165"/>
      <c r="O54" s="165"/>
      <c r="P54" s="165"/>
      <c r="Q54" s="165"/>
      <c r="R54" s="166"/>
      <c r="V54" s="3"/>
      <c r="W54" s="3"/>
    </row>
    <row r="55" spans="1:23" s="7" customFormat="1" ht="15" customHeight="1">
      <c r="A55" s="103"/>
      <c r="B55" s="142">
        <v>9</v>
      </c>
      <c r="C55" s="137" t="s">
        <v>480</v>
      </c>
      <c r="D55" s="137">
        <v>9064</v>
      </c>
      <c r="E55" s="137" t="s">
        <v>31</v>
      </c>
      <c r="F55" s="137" t="s">
        <v>485</v>
      </c>
      <c r="G55" s="140"/>
      <c r="H55" s="137" t="s">
        <v>85</v>
      </c>
      <c r="I55" s="157">
        <v>46</v>
      </c>
      <c r="J55" s="158">
        <v>46</v>
      </c>
      <c r="K55" s="170"/>
      <c r="L55" s="164"/>
      <c r="M55" s="164"/>
      <c r="N55" s="165"/>
      <c r="O55" s="165"/>
      <c r="P55" s="165"/>
      <c r="Q55" s="165"/>
      <c r="R55" s="166"/>
      <c r="V55" s="3"/>
      <c r="W55" s="3"/>
    </row>
    <row r="56" spans="1:23" s="7" customFormat="1" ht="15" customHeight="1">
      <c r="A56" s="103"/>
      <c r="B56" s="142">
        <v>10</v>
      </c>
      <c r="C56" s="137" t="s">
        <v>480</v>
      </c>
      <c r="D56" s="137">
        <v>9065</v>
      </c>
      <c r="E56" s="137" t="s">
        <v>31</v>
      </c>
      <c r="F56" s="137" t="s">
        <v>485</v>
      </c>
      <c r="G56" s="140"/>
      <c r="H56" s="137" t="s">
        <v>85</v>
      </c>
      <c r="I56" s="157">
        <v>46</v>
      </c>
      <c r="J56" s="158">
        <v>46</v>
      </c>
      <c r="K56" s="170"/>
      <c r="L56" s="164"/>
      <c r="M56" s="164"/>
      <c r="N56" s="165"/>
      <c r="O56" s="165"/>
      <c r="P56" s="165"/>
      <c r="Q56" s="165"/>
      <c r="R56" s="166"/>
      <c r="V56" s="3"/>
      <c r="W56" s="3"/>
    </row>
    <row r="57" spans="1:23" s="7" customFormat="1" ht="15" customHeight="1">
      <c r="A57" s="103"/>
      <c r="B57" s="142">
        <v>11</v>
      </c>
      <c r="C57" s="137" t="s">
        <v>480</v>
      </c>
      <c r="D57" s="137">
        <v>9066</v>
      </c>
      <c r="E57" s="137" t="s">
        <v>31</v>
      </c>
      <c r="F57" s="137" t="s">
        <v>486</v>
      </c>
      <c r="G57" s="140"/>
      <c r="H57" s="137" t="s">
        <v>85</v>
      </c>
      <c r="I57" s="157">
        <v>46</v>
      </c>
      <c r="J57" s="158">
        <v>46</v>
      </c>
      <c r="K57" s="170"/>
      <c r="L57" s="164"/>
      <c r="M57" s="164"/>
      <c r="N57" s="165"/>
      <c r="O57" s="165"/>
      <c r="P57" s="165"/>
      <c r="Q57" s="165"/>
      <c r="R57" s="166"/>
      <c r="S57" s="37"/>
      <c r="V57" s="3"/>
      <c r="W57" s="3"/>
    </row>
    <row r="58" spans="1:23" s="7" customFormat="1" ht="15" customHeight="1">
      <c r="A58" s="103"/>
      <c r="B58" s="142">
        <v>12</v>
      </c>
      <c r="C58" s="137" t="s">
        <v>480</v>
      </c>
      <c r="D58" s="137">
        <v>9067</v>
      </c>
      <c r="E58" s="137" t="s">
        <v>31</v>
      </c>
      <c r="F58" s="137" t="s">
        <v>487</v>
      </c>
      <c r="G58" s="140"/>
      <c r="H58" s="137" t="s">
        <v>85</v>
      </c>
      <c r="I58" s="157">
        <v>58</v>
      </c>
      <c r="J58" s="158">
        <v>58</v>
      </c>
      <c r="K58" s="170"/>
      <c r="L58" s="164"/>
      <c r="M58" s="164"/>
      <c r="N58" s="165"/>
      <c r="O58" s="165"/>
      <c r="P58" s="165"/>
      <c r="Q58" s="165"/>
      <c r="R58" s="166"/>
      <c r="V58" s="3"/>
      <c r="W58" s="3"/>
    </row>
    <row r="59" spans="1:23" s="7" customFormat="1" ht="15" customHeight="1">
      <c r="A59" s="103"/>
      <c r="B59" s="142">
        <v>13</v>
      </c>
      <c r="C59" s="137" t="s">
        <v>480</v>
      </c>
      <c r="D59" s="137">
        <v>9068</v>
      </c>
      <c r="E59" s="137" t="s">
        <v>31</v>
      </c>
      <c r="F59" s="137" t="s">
        <v>486</v>
      </c>
      <c r="G59" s="140"/>
      <c r="H59" s="137" t="s">
        <v>85</v>
      </c>
      <c r="I59" s="157">
        <v>46</v>
      </c>
      <c r="J59" s="158">
        <v>46</v>
      </c>
      <c r="K59" s="170"/>
      <c r="L59" s="164"/>
      <c r="M59" s="164"/>
      <c r="N59" s="165"/>
      <c r="O59" s="165"/>
      <c r="P59" s="165"/>
      <c r="Q59" s="165"/>
      <c r="R59" s="166"/>
      <c r="V59" s="3"/>
      <c r="W59" s="3"/>
    </row>
    <row r="60" spans="1:23" s="7" customFormat="1" ht="15" customHeight="1">
      <c r="A60" s="103"/>
      <c r="B60" s="142">
        <v>14</v>
      </c>
      <c r="C60" s="137" t="s">
        <v>480</v>
      </c>
      <c r="D60" s="137">
        <v>9070</v>
      </c>
      <c r="E60" s="137" t="s">
        <v>32</v>
      </c>
      <c r="F60" s="137" t="s">
        <v>488</v>
      </c>
      <c r="G60" s="140"/>
      <c r="H60" s="137" t="s">
        <v>85</v>
      </c>
      <c r="I60" s="157">
        <v>46</v>
      </c>
      <c r="J60" s="158">
        <v>46</v>
      </c>
      <c r="K60" s="170"/>
      <c r="L60" s="164"/>
      <c r="M60" s="164"/>
      <c r="N60" s="165"/>
      <c r="O60" s="165"/>
      <c r="P60" s="165"/>
      <c r="Q60" s="165"/>
      <c r="R60" s="166"/>
      <c r="V60" s="3"/>
      <c r="W60" s="3"/>
    </row>
    <row r="61" spans="1:23" s="7" customFormat="1" ht="15" customHeight="1">
      <c r="A61" s="103"/>
      <c r="B61" s="142">
        <v>15</v>
      </c>
      <c r="C61" s="137" t="s">
        <v>480</v>
      </c>
      <c r="D61" s="137">
        <v>9071</v>
      </c>
      <c r="E61" s="137" t="s">
        <v>32</v>
      </c>
      <c r="F61" s="137" t="s">
        <v>489</v>
      </c>
      <c r="G61" s="137"/>
      <c r="H61" s="137" t="s">
        <v>85</v>
      </c>
      <c r="I61" s="157">
        <v>58</v>
      </c>
      <c r="J61" s="158">
        <v>58</v>
      </c>
      <c r="K61" s="170"/>
      <c r="L61" s="164"/>
      <c r="M61" s="164"/>
      <c r="N61" s="165"/>
      <c r="O61" s="165"/>
      <c r="P61" s="165"/>
      <c r="Q61" s="165"/>
      <c r="R61" s="166"/>
      <c r="S61" s="37"/>
      <c r="V61" s="3"/>
      <c r="W61" s="3"/>
    </row>
    <row r="62" spans="1:23" s="7" customFormat="1" ht="15" customHeight="1">
      <c r="A62" s="103"/>
      <c r="B62" s="142">
        <v>16</v>
      </c>
      <c r="C62" s="137" t="s">
        <v>480</v>
      </c>
      <c r="D62" s="137">
        <v>9073</v>
      </c>
      <c r="E62" s="137" t="s">
        <v>32</v>
      </c>
      <c r="F62" s="137" t="s">
        <v>488</v>
      </c>
      <c r="G62" s="137"/>
      <c r="H62" s="137" t="s">
        <v>85</v>
      </c>
      <c r="I62" s="157">
        <v>46</v>
      </c>
      <c r="J62" s="158">
        <v>46</v>
      </c>
      <c r="K62" s="170"/>
      <c r="L62" s="164"/>
      <c r="M62" s="164"/>
      <c r="N62" s="165"/>
      <c r="O62" s="165"/>
      <c r="P62" s="165"/>
      <c r="Q62" s="165"/>
      <c r="R62" s="166"/>
      <c r="V62" s="3"/>
      <c r="W62" s="3"/>
    </row>
    <row r="63" spans="1:23" s="7" customFormat="1" ht="15" customHeight="1">
      <c r="A63" s="103"/>
      <c r="B63" s="142">
        <v>17</v>
      </c>
      <c r="C63" s="137" t="s">
        <v>480</v>
      </c>
      <c r="D63" s="137">
        <v>9074</v>
      </c>
      <c r="E63" s="137" t="s">
        <v>32</v>
      </c>
      <c r="F63" s="137" t="s">
        <v>489</v>
      </c>
      <c r="G63" s="137"/>
      <c r="H63" s="137" t="s">
        <v>85</v>
      </c>
      <c r="I63" s="157">
        <v>58</v>
      </c>
      <c r="J63" s="158">
        <v>58</v>
      </c>
      <c r="K63" s="170"/>
      <c r="L63" s="164"/>
      <c r="M63" s="164"/>
      <c r="N63" s="165"/>
      <c r="O63" s="165"/>
      <c r="P63" s="165"/>
      <c r="Q63" s="165"/>
      <c r="R63" s="166"/>
      <c r="V63" s="3"/>
      <c r="W63" s="3"/>
    </row>
    <row r="64" spans="1:23" s="7" customFormat="1" ht="15" customHeight="1">
      <c r="A64" s="103"/>
      <c r="B64" s="142">
        <v>18</v>
      </c>
      <c r="C64" s="137" t="s">
        <v>480</v>
      </c>
      <c r="D64" s="137">
        <v>9075</v>
      </c>
      <c r="E64" s="137" t="s">
        <v>32</v>
      </c>
      <c r="F64" s="137" t="s">
        <v>488</v>
      </c>
      <c r="G64" s="137"/>
      <c r="H64" s="137" t="s">
        <v>85</v>
      </c>
      <c r="I64" s="157">
        <v>46</v>
      </c>
      <c r="J64" s="158">
        <v>46</v>
      </c>
      <c r="K64" s="170"/>
      <c r="L64" s="164"/>
      <c r="M64" s="164"/>
      <c r="N64" s="165"/>
      <c r="O64" s="165"/>
      <c r="P64" s="165"/>
      <c r="Q64" s="165"/>
      <c r="R64" s="166"/>
      <c r="V64" s="3"/>
      <c r="W64" s="3"/>
    </row>
    <row r="65" spans="1:23" s="7" customFormat="1" ht="15" customHeight="1">
      <c r="A65" s="103"/>
      <c r="B65" s="142">
        <v>19</v>
      </c>
      <c r="C65" s="137" t="s">
        <v>480</v>
      </c>
      <c r="D65" s="137">
        <v>9076</v>
      </c>
      <c r="E65" s="137" t="s">
        <v>32</v>
      </c>
      <c r="F65" s="137" t="s">
        <v>489</v>
      </c>
      <c r="G65" s="137"/>
      <c r="H65" s="137" t="s">
        <v>85</v>
      </c>
      <c r="I65" s="157">
        <v>58</v>
      </c>
      <c r="J65" s="158">
        <v>58</v>
      </c>
      <c r="K65" s="170"/>
      <c r="L65" s="164"/>
      <c r="M65" s="164"/>
      <c r="N65" s="165"/>
      <c r="O65" s="165"/>
      <c r="P65" s="165"/>
      <c r="Q65" s="165"/>
      <c r="R65" s="166"/>
      <c r="V65" s="3"/>
      <c r="W65" s="3"/>
    </row>
    <row r="66" spans="1:23" s="7" customFormat="1" ht="15" customHeight="1">
      <c r="A66" s="103"/>
      <c r="B66" s="142">
        <v>20</v>
      </c>
      <c r="C66" s="137" t="s">
        <v>480</v>
      </c>
      <c r="D66" s="137">
        <v>9077</v>
      </c>
      <c r="E66" s="137" t="s">
        <v>31</v>
      </c>
      <c r="F66" s="137" t="s">
        <v>487</v>
      </c>
      <c r="G66" s="137"/>
      <c r="H66" s="137" t="s">
        <v>85</v>
      </c>
      <c r="I66" s="157">
        <v>58</v>
      </c>
      <c r="J66" s="158">
        <v>58</v>
      </c>
      <c r="K66" s="170"/>
      <c r="L66" s="164"/>
      <c r="M66" s="164"/>
      <c r="N66" s="165"/>
      <c r="O66" s="165"/>
      <c r="P66" s="165"/>
      <c r="Q66" s="165"/>
      <c r="R66" s="166"/>
      <c r="V66" s="3"/>
      <c r="W66" s="3"/>
    </row>
    <row r="67" spans="1:23" s="7" customFormat="1" ht="15" customHeight="1">
      <c r="A67" s="103"/>
      <c r="B67" s="142">
        <v>21</v>
      </c>
      <c r="C67" s="137" t="s">
        <v>480</v>
      </c>
      <c r="D67" s="137">
        <v>9079</v>
      </c>
      <c r="E67" s="137" t="s">
        <v>31</v>
      </c>
      <c r="F67" s="137" t="s">
        <v>486</v>
      </c>
      <c r="G67" s="137"/>
      <c r="H67" s="137" t="s">
        <v>85</v>
      </c>
      <c r="I67" s="157">
        <v>46</v>
      </c>
      <c r="J67" s="158">
        <v>46</v>
      </c>
      <c r="K67" s="170"/>
      <c r="L67" s="164"/>
      <c r="M67" s="164"/>
      <c r="N67" s="165"/>
      <c r="O67" s="165"/>
      <c r="P67" s="165"/>
      <c r="Q67" s="165"/>
      <c r="R67" s="166"/>
      <c r="V67" s="3"/>
      <c r="W67" s="3"/>
    </row>
    <row r="68" spans="1:23" s="7" customFormat="1" ht="15" customHeight="1">
      <c r="A68" s="103"/>
      <c r="B68" s="142">
        <v>22</v>
      </c>
      <c r="C68" s="137" t="s">
        <v>480</v>
      </c>
      <c r="D68" s="137">
        <v>9080</v>
      </c>
      <c r="E68" s="137" t="s">
        <v>31</v>
      </c>
      <c r="F68" s="137" t="s">
        <v>486</v>
      </c>
      <c r="G68" s="137"/>
      <c r="H68" s="137" t="s">
        <v>85</v>
      </c>
      <c r="I68" s="157">
        <v>46</v>
      </c>
      <c r="J68" s="158">
        <v>46</v>
      </c>
      <c r="K68" s="170"/>
      <c r="L68" s="164"/>
      <c r="M68" s="164"/>
      <c r="N68" s="165"/>
      <c r="O68" s="165"/>
      <c r="P68" s="165"/>
      <c r="Q68" s="165"/>
      <c r="R68" s="166"/>
      <c r="V68" s="3"/>
      <c r="W68" s="3"/>
    </row>
    <row r="69" spans="1:23" s="7" customFormat="1" ht="15" customHeight="1">
      <c r="A69" s="103"/>
      <c r="B69" s="142">
        <v>23</v>
      </c>
      <c r="C69" s="137" t="s">
        <v>480</v>
      </c>
      <c r="D69" s="137">
        <v>9081</v>
      </c>
      <c r="E69" s="137" t="s">
        <v>32</v>
      </c>
      <c r="F69" s="137" t="s">
        <v>489</v>
      </c>
      <c r="G69" s="137"/>
      <c r="H69" s="137" t="s">
        <v>85</v>
      </c>
      <c r="I69" s="157">
        <v>58</v>
      </c>
      <c r="J69" s="158">
        <v>58</v>
      </c>
      <c r="K69" s="170"/>
      <c r="L69" s="164"/>
      <c r="M69" s="164"/>
      <c r="N69" s="165"/>
      <c r="O69" s="165"/>
      <c r="P69" s="165"/>
      <c r="Q69" s="165"/>
      <c r="R69" s="166"/>
      <c r="V69" s="3"/>
      <c r="W69" s="3"/>
    </row>
    <row r="70" spans="1:23" s="7" customFormat="1" ht="15" customHeight="1">
      <c r="A70" s="103"/>
      <c r="B70" s="142">
        <v>24</v>
      </c>
      <c r="C70" s="137" t="s">
        <v>480</v>
      </c>
      <c r="D70" s="137">
        <v>9082</v>
      </c>
      <c r="E70" s="137" t="s">
        <v>32</v>
      </c>
      <c r="F70" s="137" t="s">
        <v>489</v>
      </c>
      <c r="G70" s="137"/>
      <c r="H70" s="137" t="s">
        <v>85</v>
      </c>
      <c r="I70" s="157">
        <v>58</v>
      </c>
      <c r="J70" s="158">
        <v>58</v>
      </c>
      <c r="K70" s="170"/>
      <c r="L70" s="164"/>
      <c r="M70" s="164"/>
      <c r="N70" s="165"/>
      <c r="O70" s="165"/>
      <c r="P70" s="165"/>
      <c r="Q70" s="165"/>
      <c r="R70" s="166"/>
      <c r="V70" s="3"/>
      <c r="W70" s="3"/>
    </row>
    <row r="71" spans="1:23" s="7" customFormat="1" ht="15" customHeight="1">
      <c r="A71" s="103"/>
      <c r="B71" s="142">
        <v>25</v>
      </c>
      <c r="C71" s="137" t="s">
        <v>480</v>
      </c>
      <c r="D71" s="137">
        <v>9083</v>
      </c>
      <c r="E71" s="137" t="s">
        <v>32</v>
      </c>
      <c r="F71" s="137" t="s">
        <v>489</v>
      </c>
      <c r="G71" s="137"/>
      <c r="H71" s="137" t="s">
        <v>85</v>
      </c>
      <c r="I71" s="157">
        <v>58</v>
      </c>
      <c r="J71" s="158">
        <v>58</v>
      </c>
      <c r="K71" s="170"/>
      <c r="L71" s="164"/>
      <c r="M71" s="164"/>
      <c r="N71" s="165"/>
      <c r="O71" s="165"/>
      <c r="P71" s="165"/>
      <c r="Q71" s="165"/>
      <c r="R71" s="166"/>
      <c r="V71" s="3"/>
      <c r="W71" s="3"/>
    </row>
    <row r="72" spans="1:23" s="7" customFormat="1" ht="15" customHeight="1">
      <c r="A72" s="103"/>
      <c r="B72" s="142">
        <v>26</v>
      </c>
      <c r="C72" s="137" t="s">
        <v>480</v>
      </c>
      <c r="D72" s="137">
        <v>9084</v>
      </c>
      <c r="E72" s="137" t="s">
        <v>32</v>
      </c>
      <c r="F72" s="137" t="s">
        <v>489</v>
      </c>
      <c r="G72" s="137"/>
      <c r="H72" s="137" t="s">
        <v>85</v>
      </c>
      <c r="I72" s="157">
        <v>58</v>
      </c>
      <c r="J72" s="158">
        <v>58</v>
      </c>
      <c r="K72" s="170"/>
      <c r="L72" s="164"/>
      <c r="M72" s="164"/>
      <c r="N72" s="165"/>
      <c r="O72" s="165"/>
      <c r="P72" s="165"/>
      <c r="Q72" s="165"/>
      <c r="R72" s="166"/>
      <c r="V72" s="3"/>
      <c r="W72" s="3"/>
    </row>
    <row r="73" spans="1:23" s="7" customFormat="1" ht="15" customHeight="1">
      <c r="A73" s="103"/>
      <c r="B73" s="142">
        <v>27</v>
      </c>
      <c r="C73" s="137" t="s">
        <v>480</v>
      </c>
      <c r="D73" s="137">
        <v>9085</v>
      </c>
      <c r="E73" s="137" t="s">
        <v>32</v>
      </c>
      <c r="F73" s="137" t="s">
        <v>488</v>
      </c>
      <c r="G73" s="137"/>
      <c r="H73" s="137" t="s">
        <v>85</v>
      </c>
      <c r="I73" s="157">
        <v>46</v>
      </c>
      <c r="J73" s="158">
        <v>46</v>
      </c>
      <c r="K73" s="170"/>
      <c r="L73" s="164"/>
      <c r="M73" s="164"/>
      <c r="N73" s="165"/>
      <c r="O73" s="165"/>
      <c r="P73" s="165"/>
      <c r="Q73" s="165"/>
      <c r="R73" s="166"/>
      <c r="V73" s="3"/>
      <c r="W73" s="3"/>
    </row>
    <row r="74" spans="1:23" s="7" customFormat="1" ht="15" customHeight="1">
      <c r="A74" s="103"/>
      <c r="B74" s="142">
        <v>28</v>
      </c>
      <c r="C74" s="137" t="s">
        <v>480</v>
      </c>
      <c r="D74" s="137">
        <v>9086</v>
      </c>
      <c r="E74" s="137" t="s">
        <v>32</v>
      </c>
      <c r="F74" s="137" t="s">
        <v>488</v>
      </c>
      <c r="G74" s="137"/>
      <c r="H74" s="137" t="s">
        <v>85</v>
      </c>
      <c r="I74" s="157">
        <v>46</v>
      </c>
      <c r="J74" s="158">
        <v>46</v>
      </c>
      <c r="K74" s="170"/>
      <c r="L74" s="164"/>
      <c r="M74" s="164"/>
      <c r="N74" s="165"/>
      <c r="O74" s="165"/>
      <c r="P74" s="165"/>
      <c r="Q74" s="165"/>
      <c r="R74" s="166"/>
      <c r="V74" s="3"/>
      <c r="W74" s="3"/>
    </row>
    <row r="75" spans="1:23" s="7" customFormat="1" ht="15" customHeight="1">
      <c r="A75" s="103"/>
      <c r="B75" s="142">
        <v>29</v>
      </c>
      <c r="C75" s="137" t="s">
        <v>480</v>
      </c>
      <c r="D75" s="137">
        <v>9087</v>
      </c>
      <c r="E75" s="137" t="s">
        <v>32</v>
      </c>
      <c r="F75" s="137" t="s">
        <v>489</v>
      </c>
      <c r="G75" s="137"/>
      <c r="H75" s="137" t="s">
        <v>85</v>
      </c>
      <c r="I75" s="157">
        <v>58</v>
      </c>
      <c r="J75" s="158">
        <v>58</v>
      </c>
      <c r="K75" s="170"/>
      <c r="L75" s="164"/>
      <c r="M75" s="164"/>
      <c r="N75" s="165"/>
      <c r="O75" s="165"/>
      <c r="P75" s="165"/>
      <c r="Q75" s="165"/>
      <c r="R75" s="166"/>
      <c r="V75" s="3"/>
      <c r="W75" s="3"/>
    </row>
    <row r="76" spans="1:23" s="7" customFormat="1" ht="15" customHeight="1">
      <c r="A76" s="103"/>
      <c r="B76" s="142">
        <v>30</v>
      </c>
      <c r="C76" s="137" t="s">
        <v>480</v>
      </c>
      <c r="D76" s="137">
        <v>9088</v>
      </c>
      <c r="E76" s="137" t="s">
        <v>32</v>
      </c>
      <c r="F76" s="137" t="s">
        <v>489</v>
      </c>
      <c r="G76" s="137"/>
      <c r="H76" s="137" t="s">
        <v>85</v>
      </c>
      <c r="I76" s="157">
        <v>58</v>
      </c>
      <c r="J76" s="158">
        <v>58</v>
      </c>
      <c r="K76" s="170"/>
      <c r="L76" s="164"/>
      <c r="M76" s="164"/>
      <c r="N76" s="165"/>
      <c r="O76" s="165"/>
      <c r="P76" s="165"/>
      <c r="Q76" s="165"/>
      <c r="R76" s="166"/>
      <c r="V76" s="3"/>
      <c r="W76" s="3"/>
    </row>
    <row r="77" spans="1:23" s="7" customFormat="1" ht="15" customHeight="1">
      <c r="A77" s="103"/>
      <c r="B77" s="142">
        <v>31</v>
      </c>
      <c r="C77" s="137" t="s">
        <v>480</v>
      </c>
      <c r="D77" s="137">
        <v>9089</v>
      </c>
      <c r="E77" s="137" t="s">
        <v>31</v>
      </c>
      <c r="F77" s="137" t="s">
        <v>486</v>
      </c>
      <c r="G77" s="137"/>
      <c r="H77" s="137" t="s">
        <v>85</v>
      </c>
      <c r="I77" s="157">
        <v>46</v>
      </c>
      <c r="J77" s="158">
        <v>46</v>
      </c>
      <c r="K77" s="170"/>
      <c r="L77" s="164"/>
      <c r="M77" s="164"/>
      <c r="N77" s="165"/>
      <c r="O77" s="165"/>
      <c r="P77" s="165"/>
      <c r="Q77" s="165"/>
      <c r="R77" s="166"/>
      <c r="V77" s="3"/>
      <c r="W77" s="3"/>
    </row>
    <row r="78" spans="1:23" s="7" customFormat="1" ht="15" customHeight="1">
      <c r="A78" s="103"/>
      <c r="B78" s="142">
        <v>32</v>
      </c>
      <c r="C78" s="137" t="s">
        <v>480</v>
      </c>
      <c r="D78" s="137">
        <v>9090</v>
      </c>
      <c r="E78" s="137" t="s">
        <v>31</v>
      </c>
      <c r="F78" s="137" t="s">
        <v>487</v>
      </c>
      <c r="G78" s="137"/>
      <c r="H78" s="137" t="s">
        <v>85</v>
      </c>
      <c r="I78" s="157">
        <v>58</v>
      </c>
      <c r="J78" s="158">
        <v>58</v>
      </c>
      <c r="K78" s="170"/>
      <c r="L78" s="164"/>
      <c r="M78" s="164"/>
      <c r="N78" s="165"/>
      <c r="O78" s="165"/>
      <c r="P78" s="165"/>
      <c r="Q78" s="165"/>
      <c r="R78" s="166"/>
      <c r="V78" s="3"/>
      <c r="W78" s="3"/>
    </row>
    <row r="79" spans="1:23" s="7" customFormat="1" ht="15" customHeight="1">
      <c r="A79" s="103"/>
      <c r="B79" s="142">
        <v>33</v>
      </c>
      <c r="C79" s="137" t="s">
        <v>480</v>
      </c>
      <c r="D79" s="137">
        <v>9091</v>
      </c>
      <c r="E79" s="137" t="s">
        <v>31</v>
      </c>
      <c r="F79" s="137" t="s">
        <v>487</v>
      </c>
      <c r="G79" s="137"/>
      <c r="H79" s="137" t="s">
        <v>85</v>
      </c>
      <c r="I79" s="157">
        <v>58</v>
      </c>
      <c r="J79" s="158">
        <v>58</v>
      </c>
      <c r="K79" s="170"/>
      <c r="L79" s="164"/>
      <c r="M79" s="164"/>
      <c r="N79" s="165"/>
      <c r="O79" s="165"/>
      <c r="P79" s="165"/>
      <c r="Q79" s="165"/>
      <c r="R79" s="166"/>
      <c r="V79" s="3"/>
      <c r="W79" s="3"/>
    </row>
    <row r="80" spans="1:23" s="7" customFormat="1" ht="15" customHeight="1">
      <c r="A80" s="103"/>
      <c r="B80" s="142">
        <v>34</v>
      </c>
      <c r="C80" s="137" t="s">
        <v>480</v>
      </c>
      <c r="D80" s="137">
        <v>9092</v>
      </c>
      <c r="E80" s="137" t="s">
        <v>31</v>
      </c>
      <c r="F80" s="137" t="s">
        <v>487</v>
      </c>
      <c r="G80" s="137"/>
      <c r="H80" s="137" t="s">
        <v>85</v>
      </c>
      <c r="I80" s="157">
        <v>58</v>
      </c>
      <c r="J80" s="158">
        <v>58</v>
      </c>
      <c r="K80" s="170"/>
      <c r="L80" s="164"/>
      <c r="M80" s="164"/>
      <c r="N80" s="165"/>
      <c r="O80" s="165"/>
      <c r="P80" s="165"/>
      <c r="Q80" s="165"/>
      <c r="R80" s="166"/>
      <c r="V80" s="3"/>
      <c r="W80" s="3"/>
    </row>
    <row r="81" spans="1:23" s="7" customFormat="1" ht="15" customHeight="1">
      <c r="A81" s="103"/>
      <c r="B81" s="142">
        <v>35</v>
      </c>
      <c r="C81" s="137" t="s">
        <v>480</v>
      </c>
      <c r="D81" s="137">
        <v>9093</v>
      </c>
      <c r="E81" s="137" t="s">
        <v>32</v>
      </c>
      <c r="F81" s="137" t="s">
        <v>488</v>
      </c>
      <c r="G81" s="137"/>
      <c r="H81" s="137" t="s">
        <v>85</v>
      </c>
      <c r="I81" s="157">
        <v>46</v>
      </c>
      <c r="J81" s="158">
        <v>46</v>
      </c>
      <c r="K81" s="170"/>
      <c r="L81" s="164"/>
      <c r="M81" s="164"/>
      <c r="N81" s="165"/>
      <c r="O81" s="165"/>
      <c r="P81" s="165"/>
      <c r="Q81" s="165"/>
      <c r="R81" s="166"/>
      <c r="V81" s="3"/>
      <c r="W81" s="3"/>
    </row>
    <row r="82" spans="1:23" s="7" customFormat="1" ht="15" customHeight="1">
      <c r="A82" s="103"/>
      <c r="B82" s="142">
        <v>36</v>
      </c>
      <c r="C82" s="137" t="s">
        <v>480</v>
      </c>
      <c r="D82" s="137">
        <v>9094</v>
      </c>
      <c r="E82" s="137" t="s">
        <v>32</v>
      </c>
      <c r="F82" s="137" t="s">
        <v>489</v>
      </c>
      <c r="G82" s="137"/>
      <c r="H82" s="137" t="s">
        <v>85</v>
      </c>
      <c r="I82" s="157">
        <v>58</v>
      </c>
      <c r="J82" s="158">
        <v>58</v>
      </c>
      <c r="K82" s="170"/>
      <c r="L82" s="164"/>
      <c r="M82" s="164"/>
      <c r="N82" s="165"/>
      <c r="O82" s="165"/>
      <c r="P82" s="165"/>
      <c r="Q82" s="165"/>
      <c r="R82" s="166"/>
      <c r="V82" s="3"/>
      <c r="W82" s="3"/>
    </row>
    <row r="83" spans="1:23" s="7" customFormat="1" ht="15" customHeight="1">
      <c r="A83" s="103"/>
      <c r="B83" s="142">
        <v>37</v>
      </c>
      <c r="C83" s="137" t="s">
        <v>480</v>
      </c>
      <c r="D83" s="137">
        <v>9095</v>
      </c>
      <c r="E83" s="137" t="s">
        <v>32</v>
      </c>
      <c r="F83" s="137" t="s">
        <v>489</v>
      </c>
      <c r="G83" s="137"/>
      <c r="H83" s="137" t="s">
        <v>85</v>
      </c>
      <c r="I83" s="157">
        <v>58</v>
      </c>
      <c r="J83" s="158">
        <v>58</v>
      </c>
      <c r="K83" s="170"/>
      <c r="L83" s="164"/>
      <c r="M83" s="164"/>
      <c r="N83" s="165"/>
      <c r="O83" s="165"/>
      <c r="P83" s="165"/>
      <c r="Q83" s="165"/>
      <c r="R83" s="166"/>
      <c r="V83" s="3"/>
      <c r="W83" s="3"/>
    </row>
    <row r="84" spans="1:23" s="7" customFormat="1" ht="15" customHeight="1">
      <c r="A84" s="103"/>
      <c r="B84" s="142">
        <v>38</v>
      </c>
      <c r="C84" s="137" t="s">
        <v>480</v>
      </c>
      <c r="D84" s="137">
        <v>9096</v>
      </c>
      <c r="E84" s="137" t="s">
        <v>32</v>
      </c>
      <c r="F84" s="137" t="s">
        <v>489</v>
      </c>
      <c r="G84" s="137"/>
      <c r="H84" s="137" t="s">
        <v>85</v>
      </c>
      <c r="I84" s="157">
        <v>58</v>
      </c>
      <c r="J84" s="158">
        <v>58</v>
      </c>
      <c r="K84" s="170"/>
      <c r="L84" s="164"/>
      <c r="M84" s="164"/>
      <c r="N84" s="165"/>
      <c r="O84" s="165"/>
      <c r="P84" s="165"/>
      <c r="Q84" s="165"/>
      <c r="R84" s="166"/>
      <c r="V84" s="3"/>
      <c r="W84" s="3"/>
    </row>
    <row r="85" spans="1:23" s="7" customFormat="1" ht="15" customHeight="1">
      <c r="A85" s="103"/>
      <c r="B85" s="142">
        <v>39</v>
      </c>
      <c r="C85" s="137" t="s">
        <v>480</v>
      </c>
      <c r="D85" s="137">
        <v>9097</v>
      </c>
      <c r="E85" s="137" t="s">
        <v>32</v>
      </c>
      <c r="F85" s="137" t="s">
        <v>489</v>
      </c>
      <c r="G85" s="137"/>
      <c r="H85" s="137" t="s">
        <v>85</v>
      </c>
      <c r="I85" s="157">
        <v>58</v>
      </c>
      <c r="J85" s="158">
        <v>58</v>
      </c>
      <c r="K85" s="170"/>
      <c r="L85" s="164"/>
      <c r="M85" s="164"/>
      <c r="N85" s="165"/>
      <c r="O85" s="165"/>
      <c r="P85" s="165"/>
      <c r="Q85" s="165"/>
      <c r="R85" s="166"/>
      <c r="V85" s="3"/>
      <c r="W85" s="3"/>
    </row>
    <row r="86" spans="1:23" s="7" customFormat="1" ht="15" customHeight="1">
      <c r="A86" s="103"/>
      <c r="B86" s="142">
        <v>40</v>
      </c>
      <c r="C86" s="137" t="s">
        <v>480</v>
      </c>
      <c r="D86" s="137">
        <v>9098</v>
      </c>
      <c r="E86" s="137" t="s">
        <v>32</v>
      </c>
      <c r="F86" s="137" t="s">
        <v>488</v>
      </c>
      <c r="G86" s="137"/>
      <c r="H86" s="137" t="s">
        <v>85</v>
      </c>
      <c r="I86" s="157">
        <v>46</v>
      </c>
      <c r="J86" s="158">
        <v>46</v>
      </c>
      <c r="K86" s="170"/>
      <c r="L86" s="164"/>
      <c r="M86" s="164"/>
      <c r="N86" s="165"/>
      <c r="O86" s="165"/>
      <c r="P86" s="165"/>
      <c r="Q86" s="165"/>
      <c r="R86" s="166"/>
      <c r="V86" s="3"/>
      <c r="W86" s="3"/>
    </row>
    <row r="87" spans="1:23" s="7" customFormat="1" ht="15" customHeight="1">
      <c r="A87" s="103"/>
      <c r="B87" s="142">
        <v>41</v>
      </c>
      <c r="C87" s="137" t="s">
        <v>480</v>
      </c>
      <c r="D87" s="137">
        <v>9099</v>
      </c>
      <c r="E87" s="137" t="s">
        <v>32</v>
      </c>
      <c r="F87" s="137" t="s">
        <v>488</v>
      </c>
      <c r="G87" s="137"/>
      <c r="H87" s="137" t="s">
        <v>85</v>
      </c>
      <c r="I87" s="157">
        <v>46</v>
      </c>
      <c r="J87" s="158">
        <v>46</v>
      </c>
      <c r="K87" s="170"/>
      <c r="L87" s="164"/>
      <c r="M87" s="164"/>
      <c r="N87" s="165"/>
      <c r="O87" s="165"/>
      <c r="P87" s="165"/>
      <c r="Q87" s="165"/>
      <c r="R87" s="166"/>
      <c r="V87" s="3"/>
      <c r="W87" s="3"/>
    </row>
    <row r="88" spans="1:23" s="7" customFormat="1" ht="15" customHeight="1">
      <c r="A88" s="103"/>
      <c r="B88" s="142">
        <v>42</v>
      </c>
      <c r="C88" s="137" t="s">
        <v>480</v>
      </c>
      <c r="D88" s="137">
        <v>9100</v>
      </c>
      <c r="E88" s="137" t="s">
        <v>32</v>
      </c>
      <c r="F88" s="137" t="s">
        <v>488</v>
      </c>
      <c r="G88" s="137"/>
      <c r="H88" s="137" t="s">
        <v>85</v>
      </c>
      <c r="I88" s="157">
        <v>46</v>
      </c>
      <c r="J88" s="158">
        <v>46</v>
      </c>
      <c r="K88" s="170"/>
      <c r="L88" s="164"/>
      <c r="M88" s="164"/>
      <c r="N88" s="165"/>
      <c r="O88" s="165"/>
      <c r="P88" s="165"/>
      <c r="Q88" s="165"/>
      <c r="R88" s="166"/>
      <c r="V88" s="3"/>
      <c r="W88" s="3"/>
    </row>
    <row r="89" spans="1:23" s="7" customFormat="1" ht="15" customHeight="1">
      <c r="A89" s="103"/>
      <c r="B89" s="142">
        <v>43</v>
      </c>
      <c r="C89" s="137" t="s">
        <v>480</v>
      </c>
      <c r="D89" s="137">
        <v>9101</v>
      </c>
      <c r="E89" s="137" t="s">
        <v>32</v>
      </c>
      <c r="F89" s="137" t="s">
        <v>489</v>
      </c>
      <c r="G89" s="137"/>
      <c r="H89" s="137" t="s">
        <v>85</v>
      </c>
      <c r="I89" s="157">
        <v>58</v>
      </c>
      <c r="J89" s="158">
        <v>58</v>
      </c>
      <c r="K89" s="170"/>
      <c r="L89" s="164"/>
      <c r="M89" s="164"/>
      <c r="N89" s="165"/>
      <c r="O89" s="165"/>
      <c r="P89" s="165"/>
      <c r="Q89" s="165"/>
      <c r="R89" s="166"/>
      <c r="V89" s="3"/>
      <c r="W89" s="3"/>
    </row>
    <row r="90" spans="1:23" s="7" customFormat="1" ht="15" customHeight="1">
      <c r="A90" s="103"/>
      <c r="B90" s="142">
        <v>44</v>
      </c>
      <c r="C90" s="137" t="s">
        <v>480</v>
      </c>
      <c r="D90" s="137">
        <v>9103</v>
      </c>
      <c r="E90" s="137" t="s">
        <v>32</v>
      </c>
      <c r="F90" s="137" t="s">
        <v>489</v>
      </c>
      <c r="G90" s="137"/>
      <c r="H90" s="137" t="s">
        <v>85</v>
      </c>
      <c r="I90" s="157">
        <v>58</v>
      </c>
      <c r="J90" s="158">
        <v>58</v>
      </c>
      <c r="K90" s="170"/>
      <c r="L90" s="164"/>
      <c r="M90" s="164"/>
      <c r="N90" s="165"/>
      <c r="O90" s="165"/>
      <c r="P90" s="165"/>
      <c r="Q90" s="165"/>
      <c r="R90" s="166"/>
      <c r="V90" s="3"/>
      <c r="W90" s="3"/>
    </row>
    <row r="91" spans="1:23" s="7" customFormat="1" ht="15" customHeight="1">
      <c r="A91" s="103"/>
      <c r="B91" s="142">
        <v>45</v>
      </c>
      <c r="C91" s="137" t="s">
        <v>480</v>
      </c>
      <c r="D91" s="137">
        <v>9104</v>
      </c>
      <c r="E91" s="137" t="s">
        <v>32</v>
      </c>
      <c r="F91" s="137" t="s">
        <v>489</v>
      </c>
      <c r="G91" s="137"/>
      <c r="H91" s="137" t="s">
        <v>85</v>
      </c>
      <c r="I91" s="157">
        <v>58</v>
      </c>
      <c r="J91" s="158">
        <v>58</v>
      </c>
      <c r="K91" s="170"/>
      <c r="L91" s="164"/>
      <c r="M91" s="164"/>
      <c r="N91" s="165"/>
      <c r="O91" s="165"/>
      <c r="P91" s="165"/>
      <c r="Q91" s="165"/>
      <c r="R91" s="166"/>
      <c r="V91" s="3"/>
      <c r="W91" s="3"/>
    </row>
    <row r="92" spans="1:23" s="7" customFormat="1" ht="15" customHeight="1">
      <c r="A92" s="103"/>
      <c r="B92" s="142">
        <v>46</v>
      </c>
      <c r="C92" s="137" t="s">
        <v>480</v>
      </c>
      <c r="D92" s="137">
        <v>9106</v>
      </c>
      <c r="E92" s="137" t="s">
        <v>32</v>
      </c>
      <c r="F92" s="137" t="s">
        <v>489</v>
      </c>
      <c r="G92" s="137"/>
      <c r="H92" s="137" t="s">
        <v>85</v>
      </c>
      <c r="I92" s="157">
        <v>58</v>
      </c>
      <c r="J92" s="158">
        <v>58</v>
      </c>
      <c r="K92" s="170"/>
      <c r="L92" s="164"/>
      <c r="M92" s="164"/>
      <c r="N92" s="165"/>
      <c r="O92" s="165"/>
      <c r="P92" s="165"/>
      <c r="Q92" s="165"/>
      <c r="R92" s="166"/>
      <c r="V92" s="3"/>
      <c r="W92" s="3"/>
    </row>
    <row r="93" spans="1:23" s="7" customFormat="1" ht="15" customHeight="1">
      <c r="A93" s="103"/>
      <c r="B93" s="142">
        <v>47</v>
      </c>
      <c r="C93" s="137" t="s">
        <v>480</v>
      </c>
      <c r="D93" s="137">
        <v>9107</v>
      </c>
      <c r="E93" s="137" t="s">
        <v>32</v>
      </c>
      <c r="F93" s="137" t="s">
        <v>489</v>
      </c>
      <c r="G93" s="137"/>
      <c r="H93" s="137" t="s">
        <v>85</v>
      </c>
      <c r="I93" s="157">
        <v>58</v>
      </c>
      <c r="J93" s="158">
        <v>58</v>
      </c>
      <c r="K93" s="170"/>
      <c r="L93" s="164"/>
      <c r="M93" s="164"/>
      <c r="N93" s="165"/>
      <c r="O93" s="165"/>
      <c r="P93" s="165"/>
      <c r="Q93" s="165"/>
      <c r="R93" s="166"/>
      <c r="V93" s="3"/>
      <c r="W93" s="3"/>
    </row>
    <row r="94" spans="1:23" s="7" customFormat="1" ht="15" customHeight="1">
      <c r="A94" s="103"/>
      <c r="B94" s="142">
        <v>48</v>
      </c>
      <c r="C94" s="137" t="s">
        <v>480</v>
      </c>
      <c r="D94" s="137">
        <v>9108</v>
      </c>
      <c r="E94" s="137" t="s">
        <v>32</v>
      </c>
      <c r="F94" s="137" t="s">
        <v>489</v>
      </c>
      <c r="G94" s="137"/>
      <c r="H94" s="137" t="s">
        <v>85</v>
      </c>
      <c r="I94" s="157">
        <v>58</v>
      </c>
      <c r="J94" s="158">
        <v>58</v>
      </c>
      <c r="K94" s="170"/>
      <c r="L94" s="164"/>
      <c r="M94" s="164"/>
      <c r="N94" s="165"/>
      <c r="O94" s="165"/>
      <c r="P94" s="165"/>
      <c r="Q94" s="165"/>
      <c r="R94" s="166"/>
      <c r="V94" s="3"/>
      <c r="W94" s="3"/>
    </row>
    <row r="95" spans="1:23" s="7" customFormat="1" ht="15" customHeight="1">
      <c r="A95" s="103"/>
      <c r="B95" s="142">
        <v>49</v>
      </c>
      <c r="C95" s="137" t="s">
        <v>480</v>
      </c>
      <c r="D95" s="137">
        <v>9109</v>
      </c>
      <c r="E95" s="137" t="s">
        <v>32</v>
      </c>
      <c r="F95" s="137" t="s">
        <v>490</v>
      </c>
      <c r="G95" s="137"/>
      <c r="H95" s="137" t="s">
        <v>85</v>
      </c>
      <c r="I95" s="157">
        <v>58</v>
      </c>
      <c r="J95" s="158">
        <v>58</v>
      </c>
      <c r="K95" s="170"/>
      <c r="L95" s="164"/>
      <c r="M95" s="164"/>
      <c r="N95" s="165"/>
      <c r="O95" s="165"/>
      <c r="P95" s="165"/>
      <c r="Q95" s="165"/>
      <c r="R95" s="166"/>
      <c r="V95" s="3"/>
      <c r="W95" s="3"/>
    </row>
    <row r="96" spans="1:23" s="7" customFormat="1" ht="15" customHeight="1">
      <c r="A96" s="103"/>
      <c r="B96" s="142">
        <v>50</v>
      </c>
      <c r="C96" s="137" t="s">
        <v>480</v>
      </c>
      <c r="D96" s="137">
        <v>9110</v>
      </c>
      <c r="E96" s="137" t="s">
        <v>32</v>
      </c>
      <c r="F96" s="137" t="s">
        <v>490</v>
      </c>
      <c r="G96" s="137"/>
      <c r="H96" s="137" t="s">
        <v>85</v>
      </c>
      <c r="I96" s="157">
        <v>58</v>
      </c>
      <c r="J96" s="158">
        <v>58</v>
      </c>
      <c r="K96" s="170"/>
      <c r="L96" s="164"/>
      <c r="M96" s="164"/>
      <c r="N96" s="165"/>
      <c r="O96" s="165"/>
      <c r="P96" s="165"/>
      <c r="Q96" s="165"/>
      <c r="R96" s="166"/>
      <c r="V96" s="3"/>
      <c r="W96" s="3"/>
    </row>
    <row r="97" spans="1:23" s="7" customFormat="1" ht="15" customHeight="1">
      <c r="A97" s="103"/>
      <c r="B97" s="142">
        <v>51</v>
      </c>
      <c r="C97" s="137" t="s">
        <v>480</v>
      </c>
      <c r="D97" s="137">
        <v>9111</v>
      </c>
      <c r="E97" s="137" t="s">
        <v>32</v>
      </c>
      <c r="F97" s="137" t="s">
        <v>491</v>
      </c>
      <c r="G97" s="137"/>
      <c r="H97" s="137" t="s">
        <v>85</v>
      </c>
      <c r="I97" s="157">
        <v>46</v>
      </c>
      <c r="J97" s="158">
        <v>46</v>
      </c>
      <c r="K97" s="170"/>
      <c r="L97" s="164"/>
      <c r="M97" s="164"/>
      <c r="N97" s="165"/>
      <c r="O97" s="165"/>
      <c r="P97" s="165"/>
      <c r="Q97" s="165"/>
      <c r="R97" s="166"/>
      <c r="V97" s="3"/>
      <c r="W97" s="3"/>
    </row>
    <row r="98" spans="1:23" s="7" customFormat="1" ht="15" customHeight="1">
      <c r="A98" s="103"/>
      <c r="B98" s="142">
        <v>52</v>
      </c>
      <c r="C98" s="137" t="s">
        <v>480</v>
      </c>
      <c r="D98" s="137">
        <v>9112</v>
      </c>
      <c r="E98" s="137" t="s">
        <v>32</v>
      </c>
      <c r="F98" s="137" t="s">
        <v>491</v>
      </c>
      <c r="G98" s="137"/>
      <c r="H98" s="137" t="s">
        <v>85</v>
      </c>
      <c r="I98" s="157">
        <v>46</v>
      </c>
      <c r="J98" s="158">
        <v>46</v>
      </c>
      <c r="K98" s="170"/>
      <c r="L98" s="164"/>
      <c r="M98" s="164"/>
      <c r="N98" s="165"/>
      <c r="O98" s="165"/>
      <c r="P98" s="165"/>
      <c r="Q98" s="165"/>
      <c r="R98" s="166"/>
      <c r="V98" s="3"/>
      <c r="W98" s="3"/>
    </row>
    <row r="99" spans="1:23" s="7" customFormat="1" ht="15" customHeight="1">
      <c r="A99" s="103"/>
      <c r="B99" s="142">
        <v>53</v>
      </c>
      <c r="C99" s="137" t="s">
        <v>480</v>
      </c>
      <c r="D99" s="137">
        <v>9113</v>
      </c>
      <c r="E99" s="137" t="s">
        <v>32</v>
      </c>
      <c r="F99" s="137" t="s">
        <v>491</v>
      </c>
      <c r="G99" s="137"/>
      <c r="H99" s="137" t="s">
        <v>85</v>
      </c>
      <c r="I99" s="157">
        <v>46</v>
      </c>
      <c r="J99" s="158">
        <v>46</v>
      </c>
      <c r="K99" s="170"/>
      <c r="L99" s="164"/>
      <c r="M99" s="164"/>
      <c r="N99" s="165"/>
      <c r="O99" s="165"/>
      <c r="P99" s="165"/>
      <c r="Q99" s="165"/>
      <c r="R99" s="166"/>
      <c r="V99" s="3"/>
      <c r="W99" s="3"/>
    </row>
    <row r="100" spans="1:23" s="7" customFormat="1" ht="15" customHeight="1">
      <c r="A100" s="103"/>
      <c r="B100" s="142">
        <v>54</v>
      </c>
      <c r="C100" s="137" t="s">
        <v>480</v>
      </c>
      <c r="D100" s="137">
        <v>9114</v>
      </c>
      <c r="E100" s="137" t="s">
        <v>32</v>
      </c>
      <c r="F100" s="137" t="s">
        <v>491</v>
      </c>
      <c r="G100" s="137"/>
      <c r="H100" s="137" t="s">
        <v>85</v>
      </c>
      <c r="I100" s="157">
        <v>46</v>
      </c>
      <c r="J100" s="158">
        <v>46</v>
      </c>
      <c r="K100" s="170"/>
      <c r="L100" s="164"/>
      <c r="M100" s="164"/>
      <c r="N100" s="165"/>
      <c r="O100" s="165"/>
      <c r="P100" s="165"/>
      <c r="Q100" s="165"/>
      <c r="R100" s="166"/>
      <c r="V100" s="3"/>
      <c r="W100" s="3"/>
    </row>
    <row r="101" spans="1:23" s="7" customFormat="1" ht="15" customHeight="1">
      <c r="A101" s="103"/>
      <c r="B101" s="142">
        <v>55</v>
      </c>
      <c r="C101" s="137" t="s">
        <v>480</v>
      </c>
      <c r="D101" s="137">
        <v>9115</v>
      </c>
      <c r="E101" s="137" t="s">
        <v>32</v>
      </c>
      <c r="F101" s="137" t="s">
        <v>490</v>
      </c>
      <c r="G101" s="137"/>
      <c r="H101" s="137" t="s">
        <v>85</v>
      </c>
      <c r="I101" s="157">
        <v>58</v>
      </c>
      <c r="J101" s="158">
        <v>58</v>
      </c>
      <c r="K101" s="170"/>
      <c r="L101" s="164"/>
      <c r="M101" s="164"/>
      <c r="N101" s="165"/>
      <c r="O101" s="165"/>
      <c r="P101" s="165"/>
      <c r="Q101" s="165"/>
      <c r="R101" s="166"/>
      <c r="V101" s="3"/>
      <c r="W101" s="3"/>
    </row>
    <row r="102" spans="1:23" s="7" customFormat="1" ht="15" customHeight="1">
      <c r="A102" s="103"/>
      <c r="B102" s="142">
        <v>56</v>
      </c>
      <c r="C102" s="137" t="s">
        <v>480</v>
      </c>
      <c r="D102" s="137">
        <v>9116</v>
      </c>
      <c r="E102" s="137" t="s">
        <v>32</v>
      </c>
      <c r="F102" s="137" t="s">
        <v>490</v>
      </c>
      <c r="G102" s="137"/>
      <c r="H102" s="137" t="s">
        <v>85</v>
      </c>
      <c r="I102" s="157">
        <v>58</v>
      </c>
      <c r="J102" s="158">
        <v>58</v>
      </c>
      <c r="K102" s="170"/>
      <c r="L102" s="164"/>
      <c r="M102" s="164"/>
      <c r="N102" s="165"/>
      <c r="O102" s="165"/>
      <c r="P102" s="165"/>
      <c r="Q102" s="165"/>
      <c r="R102" s="166"/>
      <c r="V102" s="3"/>
      <c r="W102" s="3"/>
    </row>
    <row r="103" spans="1:23" s="7" customFormat="1" ht="15" customHeight="1">
      <c r="A103" s="103"/>
      <c r="B103" s="142">
        <v>57</v>
      </c>
      <c r="C103" s="137" t="s">
        <v>480</v>
      </c>
      <c r="D103" s="137">
        <v>9118</v>
      </c>
      <c r="E103" s="137" t="s">
        <v>32</v>
      </c>
      <c r="F103" s="137" t="s">
        <v>492</v>
      </c>
      <c r="G103" s="137"/>
      <c r="H103" s="137" t="s">
        <v>85</v>
      </c>
      <c r="I103" s="157">
        <v>55</v>
      </c>
      <c r="J103" s="158">
        <v>55</v>
      </c>
      <c r="K103" s="170"/>
      <c r="L103" s="164"/>
      <c r="M103" s="164"/>
      <c r="N103" s="165"/>
      <c r="O103" s="165"/>
      <c r="P103" s="165"/>
      <c r="Q103" s="165"/>
      <c r="R103" s="166"/>
      <c r="V103" s="3"/>
      <c r="W103" s="3"/>
    </row>
    <row r="104" spans="1:23" s="7" customFormat="1" ht="15" customHeight="1">
      <c r="A104" s="103"/>
      <c r="B104" s="142">
        <v>58</v>
      </c>
      <c r="C104" s="137" t="s">
        <v>480</v>
      </c>
      <c r="D104" s="137">
        <v>9119</v>
      </c>
      <c r="E104" s="137" t="s">
        <v>32</v>
      </c>
      <c r="F104" s="137" t="s">
        <v>493</v>
      </c>
      <c r="G104" s="137"/>
      <c r="H104" s="137" t="s">
        <v>85</v>
      </c>
      <c r="I104" s="157">
        <v>65</v>
      </c>
      <c r="J104" s="158">
        <v>65</v>
      </c>
      <c r="K104" s="170"/>
      <c r="L104" s="164"/>
      <c r="M104" s="164"/>
      <c r="N104" s="165"/>
      <c r="O104" s="165"/>
      <c r="P104" s="165"/>
      <c r="Q104" s="165"/>
      <c r="R104" s="166"/>
      <c r="V104" s="3"/>
      <c r="W104" s="3"/>
    </row>
    <row r="105" spans="1:23" s="7" customFormat="1" ht="15" customHeight="1">
      <c r="A105" s="103"/>
      <c r="B105" s="142">
        <v>59</v>
      </c>
      <c r="C105" s="137" t="s">
        <v>480</v>
      </c>
      <c r="D105" s="137">
        <v>9117</v>
      </c>
      <c r="E105" s="137" t="s">
        <v>32</v>
      </c>
      <c r="F105" s="137" t="s">
        <v>492</v>
      </c>
      <c r="G105" s="137"/>
      <c r="H105" s="137" t="s">
        <v>85</v>
      </c>
      <c r="I105" s="157">
        <v>54</v>
      </c>
      <c r="J105" s="158">
        <v>54</v>
      </c>
      <c r="K105" s="170"/>
      <c r="L105" s="164"/>
      <c r="M105" s="164"/>
      <c r="N105" s="165"/>
      <c r="O105" s="165"/>
      <c r="P105" s="165"/>
      <c r="Q105" s="165"/>
      <c r="R105" s="166"/>
      <c r="V105" s="3"/>
      <c r="W105" s="3"/>
    </row>
    <row r="106" spans="1:23" s="7" customFormat="1" ht="15" customHeight="1">
      <c r="A106" s="103"/>
      <c r="B106" s="142">
        <v>60</v>
      </c>
      <c r="C106" s="137" t="s">
        <v>480</v>
      </c>
      <c r="D106" s="137">
        <v>9120</v>
      </c>
      <c r="E106" s="137" t="s">
        <v>32</v>
      </c>
      <c r="F106" s="137" t="s">
        <v>493</v>
      </c>
      <c r="G106" s="137"/>
      <c r="H106" s="137" t="s">
        <v>85</v>
      </c>
      <c r="I106" s="157">
        <v>65</v>
      </c>
      <c r="J106" s="158">
        <v>65</v>
      </c>
      <c r="K106" s="170"/>
      <c r="L106" s="164"/>
      <c r="M106" s="164"/>
      <c r="N106" s="165"/>
      <c r="O106" s="165"/>
      <c r="P106" s="165"/>
      <c r="Q106" s="165"/>
      <c r="R106" s="166"/>
      <c r="V106" s="3"/>
      <c r="W106" s="3"/>
    </row>
    <row r="107" spans="1:23" s="7" customFormat="1" ht="15" customHeight="1">
      <c r="A107" s="79"/>
      <c r="B107" s="215" t="s">
        <v>135</v>
      </c>
      <c r="C107" s="216"/>
      <c r="D107" s="216"/>
      <c r="E107" s="217"/>
      <c r="F107" s="11">
        <f>+COUNTA(F47:F106)</f>
        <v>60</v>
      </c>
      <c r="G107" s="12"/>
      <c r="H107" s="4"/>
      <c r="I107" s="4"/>
      <c r="J107" s="4"/>
      <c r="K107" s="167"/>
      <c r="L107" s="76"/>
      <c r="M107" s="76"/>
      <c r="N107" s="165"/>
      <c r="O107" s="165"/>
      <c r="P107" s="165"/>
      <c r="Q107" s="165"/>
      <c r="R107" s="166"/>
      <c r="V107" s="3"/>
      <c r="W107" s="3"/>
    </row>
    <row r="108" spans="1:23" s="7" customFormat="1" ht="15" customHeight="1">
      <c r="A108" s="95"/>
      <c r="B108" s="96"/>
      <c r="C108" s="96"/>
      <c r="D108" s="96"/>
      <c r="E108" s="96"/>
      <c r="F108" s="96"/>
      <c r="G108" s="96"/>
      <c r="H108" s="96"/>
      <c r="I108" s="96"/>
      <c r="J108" s="96"/>
      <c r="K108" s="76"/>
      <c r="L108" s="76"/>
      <c r="M108" s="76"/>
      <c r="N108" s="76"/>
      <c r="O108" s="76"/>
      <c r="P108" s="76"/>
      <c r="Q108" s="76"/>
      <c r="R108" s="101"/>
      <c r="V108" s="3"/>
      <c r="W108" s="3"/>
    </row>
    <row r="109" spans="1:23" ht="15" customHeight="1">
      <c r="A109" s="80" t="s">
        <v>494</v>
      </c>
      <c r="B109" s="81" t="s">
        <v>246</v>
      </c>
      <c r="C109" s="3"/>
      <c r="D109" s="3"/>
      <c r="E109" s="3"/>
      <c r="F109" s="5"/>
      <c r="G109" s="3"/>
      <c r="H109" s="3"/>
      <c r="I109" s="3"/>
      <c r="J109" s="3"/>
      <c r="K109" s="76"/>
      <c r="L109" s="76"/>
      <c r="M109" s="76"/>
      <c r="N109" s="76"/>
      <c r="O109" s="76"/>
      <c r="P109" s="76"/>
      <c r="Q109" s="76"/>
      <c r="R109" s="101"/>
      <c r="V109" s="3"/>
      <c r="W109" s="3"/>
    </row>
    <row r="110" spans="1:23" ht="15" customHeight="1">
      <c r="A110" s="79"/>
      <c r="B110" s="1" t="s">
        <v>66</v>
      </c>
      <c r="C110" s="1" t="s">
        <v>67</v>
      </c>
      <c r="D110" s="1" t="s">
        <v>68</v>
      </c>
      <c r="E110" s="1" t="s">
        <v>69</v>
      </c>
      <c r="F110" s="1" t="s">
        <v>22</v>
      </c>
      <c r="G110" s="1" t="s">
        <v>70</v>
      </c>
      <c r="H110" s="1" t="s">
        <v>71</v>
      </c>
      <c r="I110" s="1" t="s">
        <v>72</v>
      </c>
      <c r="J110" s="1" t="s">
        <v>495</v>
      </c>
      <c r="K110" s="2"/>
      <c r="L110" s="2"/>
      <c r="M110" s="2"/>
      <c r="N110" s="2"/>
      <c r="O110" s="2"/>
      <c r="P110" s="2"/>
      <c r="Q110" s="2"/>
      <c r="R110" s="85"/>
      <c r="V110" s="3"/>
      <c r="W110" s="3"/>
    </row>
    <row r="111" spans="1:23" s="7" customFormat="1" ht="15" customHeight="1">
      <c r="A111" s="103"/>
      <c r="B111" s="14">
        <v>1</v>
      </c>
      <c r="C111" s="142" t="s">
        <v>480</v>
      </c>
      <c r="D111" s="15" t="s">
        <v>496</v>
      </c>
      <c r="E111" s="14" t="s">
        <v>497</v>
      </c>
      <c r="F111" s="15" t="s">
        <v>498</v>
      </c>
      <c r="G111" s="15">
        <v>2012</v>
      </c>
      <c r="H111" s="142" t="s">
        <v>545</v>
      </c>
      <c r="I111" s="15" t="s">
        <v>499</v>
      </c>
      <c r="J111" s="142" t="s">
        <v>500</v>
      </c>
      <c r="K111" s="76"/>
      <c r="L111" s="76"/>
      <c r="M111" s="76"/>
      <c r="N111" s="76"/>
      <c r="O111" s="76"/>
      <c r="P111" s="76"/>
      <c r="Q111" s="76"/>
      <c r="R111" s="101"/>
      <c r="V111" s="3"/>
      <c r="W111" s="3"/>
    </row>
    <row r="112" spans="1:23" s="7" customFormat="1" ht="15" customHeight="1">
      <c r="A112" s="103"/>
      <c r="B112" s="14">
        <v>2</v>
      </c>
      <c r="C112" s="142" t="s">
        <v>480</v>
      </c>
      <c r="D112" s="15" t="s">
        <v>501</v>
      </c>
      <c r="E112" s="14" t="s">
        <v>502</v>
      </c>
      <c r="F112" s="15" t="s">
        <v>503</v>
      </c>
      <c r="G112" s="15">
        <v>2013</v>
      </c>
      <c r="H112" s="142" t="s">
        <v>546</v>
      </c>
      <c r="I112" s="15" t="s">
        <v>504</v>
      </c>
      <c r="J112" s="142" t="s">
        <v>500</v>
      </c>
      <c r="K112" s="76"/>
      <c r="L112" s="76"/>
      <c r="M112" s="76"/>
      <c r="N112" s="76"/>
      <c r="O112" s="76"/>
      <c r="P112" s="76"/>
      <c r="Q112" s="76"/>
      <c r="R112" s="101"/>
      <c r="V112" s="3"/>
      <c r="W112" s="3"/>
    </row>
    <row r="113" spans="1:23" s="7" customFormat="1" ht="15" customHeight="1">
      <c r="A113" s="103"/>
      <c r="B113" s="14">
        <v>3</v>
      </c>
      <c r="C113" s="142" t="s">
        <v>480</v>
      </c>
      <c r="D113" s="15" t="s">
        <v>505</v>
      </c>
      <c r="E113" s="14" t="s">
        <v>506</v>
      </c>
      <c r="F113" s="15" t="s">
        <v>503</v>
      </c>
      <c r="G113" s="15">
        <v>2014</v>
      </c>
      <c r="H113" s="142" t="s">
        <v>546</v>
      </c>
      <c r="I113" s="15" t="s">
        <v>507</v>
      </c>
      <c r="J113" s="142" t="s">
        <v>500</v>
      </c>
      <c r="K113" s="76"/>
      <c r="L113" s="76"/>
      <c r="M113" s="76"/>
      <c r="N113" s="76"/>
      <c r="O113" s="76"/>
      <c r="P113" s="76"/>
      <c r="Q113" s="76"/>
      <c r="R113" s="101"/>
      <c r="V113" s="3"/>
      <c r="W113" s="3"/>
    </row>
    <row r="114" spans="1:23" s="7" customFormat="1" ht="15" customHeight="1">
      <c r="A114" s="103"/>
      <c r="B114" s="14">
        <v>4</v>
      </c>
      <c r="C114" s="142" t="s">
        <v>480</v>
      </c>
      <c r="D114" s="15" t="s">
        <v>508</v>
      </c>
      <c r="E114" s="14" t="s">
        <v>470</v>
      </c>
      <c r="F114" s="15" t="s">
        <v>509</v>
      </c>
      <c r="G114" s="15">
        <v>2013</v>
      </c>
      <c r="H114" s="142" t="s">
        <v>547</v>
      </c>
      <c r="I114" s="15" t="s">
        <v>510</v>
      </c>
      <c r="J114" s="142" t="s">
        <v>500</v>
      </c>
      <c r="K114" s="8"/>
      <c r="L114" s="8"/>
      <c r="M114" s="8"/>
      <c r="N114" s="8"/>
      <c r="O114" s="8"/>
      <c r="P114" s="8"/>
      <c r="Q114" s="8"/>
      <c r="R114" s="104"/>
      <c r="V114" s="3"/>
      <c r="W114" s="3"/>
    </row>
    <row r="115" spans="1:23" s="7" customFormat="1" ht="15" customHeight="1">
      <c r="A115" s="103"/>
      <c r="B115" s="14">
        <v>5</v>
      </c>
      <c r="C115" s="142" t="s">
        <v>480</v>
      </c>
      <c r="D115" s="15" t="s">
        <v>511</v>
      </c>
      <c r="E115" s="14" t="s">
        <v>470</v>
      </c>
      <c r="F115" s="15" t="s">
        <v>512</v>
      </c>
      <c r="G115" s="15">
        <v>2017</v>
      </c>
      <c r="H115" s="142" t="s">
        <v>548</v>
      </c>
      <c r="I115" s="15" t="s">
        <v>513</v>
      </c>
      <c r="J115" s="142" t="s">
        <v>500</v>
      </c>
      <c r="K115" s="8"/>
      <c r="L115" s="8"/>
      <c r="M115" s="8"/>
      <c r="N115" s="8"/>
      <c r="O115" s="8"/>
      <c r="P115" s="8"/>
      <c r="Q115" s="8"/>
      <c r="R115" s="104"/>
      <c r="V115" s="3"/>
      <c r="W115" s="3"/>
    </row>
    <row r="116" spans="1:23" s="7" customFormat="1" ht="15" customHeight="1">
      <c r="A116" s="103"/>
      <c r="B116" s="14">
        <v>6</v>
      </c>
      <c r="C116" s="142" t="s">
        <v>480</v>
      </c>
      <c r="D116" s="15" t="s">
        <v>514</v>
      </c>
      <c r="E116" s="14" t="s">
        <v>470</v>
      </c>
      <c r="F116" s="15" t="s">
        <v>515</v>
      </c>
      <c r="G116" s="15">
        <v>2017</v>
      </c>
      <c r="H116" s="142" t="s">
        <v>549</v>
      </c>
      <c r="I116" s="15" t="s">
        <v>513</v>
      </c>
      <c r="J116" s="142" t="s">
        <v>500</v>
      </c>
      <c r="K116" s="76"/>
      <c r="L116" s="76"/>
      <c r="M116" s="76"/>
      <c r="N116" s="76"/>
      <c r="O116" s="76"/>
      <c r="P116" s="76"/>
      <c r="Q116" s="76"/>
      <c r="R116" s="101"/>
      <c r="V116" s="3"/>
      <c r="W116" s="3"/>
    </row>
    <row r="117" spans="1:23" s="7" customFormat="1" ht="15" customHeight="1">
      <c r="A117" s="103"/>
      <c r="B117" s="14">
        <v>7</v>
      </c>
      <c r="C117" s="142" t="s">
        <v>480</v>
      </c>
      <c r="D117" s="15" t="s">
        <v>516</v>
      </c>
      <c r="E117" s="14" t="s">
        <v>470</v>
      </c>
      <c r="F117" s="15" t="s">
        <v>517</v>
      </c>
      <c r="G117" s="15">
        <v>2016</v>
      </c>
      <c r="H117" s="142" t="s">
        <v>548</v>
      </c>
      <c r="I117" s="15" t="s">
        <v>513</v>
      </c>
      <c r="J117" s="142" t="s">
        <v>500</v>
      </c>
      <c r="K117" s="76"/>
      <c r="L117" s="76"/>
      <c r="M117" s="76"/>
      <c r="N117" s="76"/>
      <c r="O117" s="76"/>
      <c r="P117" s="76"/>
      <c r="Q117" s="76"/>
      <c r="R117" s="101"/>
      <c r="V117" s="3"/>
      <c r="W117" s="3"/>
    </row>
    <row r="118" spans="1:23" s="7" customFormat="1" ht="15" customHeight="1">
      <c r="A118" s="103"/>
      <c r="B118" s="14">
        <v>8</v>
      </c>
      <c r="C118" s="142" t="s">
        <v>480</v>
      </c>
      <c r="D118" s="15" t="s">
        <v>518</v>
      </c>
      <c r="E118" s="14" t="s">
        <v>470</v>
      </c>
      <c r="F118" s="15" t="s">
        <v>517</v>
      </c>
      <c r="G118" s="15">
        <v>2016</v>
      </c>
      <c r="H118" s="142" t="s">
        <v>548</v>
      </c>
      <c r="I118" s="15" t="s">
        <v>513</v>
      </c>
      <c r="J118" s="142" t="s">
        <v>500</v>
      </c>
      <c r="K118" s="76"/>
      <c r="L118" s="76"/>
      <c r="M118" s="76"/>
      <c r="N118" s="76"/>
      <c r="O118" s="76"/>
      <c r="P118" s="76"/>
      <c r="Q118" s="76"/>
      <c r="R118" s="101"/>
      <c r="V118" s="3"/>
      <c r="W118" s="3"/>
    </row>
    <row r="119" spans="1:23" s="7" customFormat="1" ht="15" customHeight="1">
      <c r="A119" s="103"/>
      <c r="B119" s="14">
        <v>9</v>
      </c>
      <c r="C119" s="142" t="s">
        <v>480</v>
      </c>
      <c r="D119" s="15" t="s">
        <v>519</v>
      </c>
      <c r="E119" s="14" t="s">
        <v>470</v>
      </c>
      <c r="F119" s="15" t="s">
        <v>517</v>
      </c>
      <c r="G119" s="15">
        <v>2021</v>
      </c>
      <c r="H119" s="142" t="s">
        <v>548</v>
      </c>
      <c r="I119" s="15" t="s">
        <v>513</v>
      </c>
      <c r="J119" s="142" t="s">
        <v>500</v>
      </c>
      <c r="K119" s="76"/>
      <c r="L119" s="76"/>
      <c r="M119" s="76"/>
      <c r="N119" s="76"/>
      <c r="O119" s="76"/>
      <c r="P119" s="76"/>
      <c r="Q119" s="76"/>
      <c r="R119" s="101"/>
      <c r="V119" s="3"/>
      <c r="W119" s="3"/>
    </row>
    <row r="120" spans="1:23" s="7" customFormat="1" ht="15" customHeight="1">
      <c r="A120" s="103"/>
      <c r="B120" s="14">
        <v>10</v>
      </c>
      <c r="C120" s="142" t="s">
        <v>480</v>
      </c>
      <c r="D120" s="15" t="s">
        <v>520</v>
      </c>
      <c r="E120" s="14" t="s">
        <v>470</v>
      </c>
      <c r="F120" s="15" t="s">
        <v>521</v>
      </c>
      <c r="G120" s="15">
        <v>2019</v>
      </c>
      <c r="H120" s="142" t="s">
        <v>550</v>
      </c>
      <c r="I120" s="15" t="s">
        <v>522</v>
      </c>
      <c r="J120" s="142" t="s">
        <v>500</v>
      </c>
      <c r="K120" s="76"/>
      <c r="L120" s="76"/>
      <c r="M120" s="76"/>
      <c r="N120" s="76"/>
      <c r="O120" s="76"/>
      <c r="P120" s="76"/>
      <c r="Q120" s="76"/>
      <c r="R120" s="101"/>
      <c r="V120" s="3"/>
      <c r="W120" s="3"/>
    </row>
    <row r="121" spans="1:23" s="7" customFormat="1" ht="15" customHeight="1">
      <c r="A121" s="103"/>
      <c r="B121" s="14">
        <v>11</v>
      </c>
      <c r="C121" s="142" t="s">
        <v>480</v>
      </c>
      <c r="D121" s="15" t="s">
        <v>523</v>
      </c>
      <c r="E121" s="14" t="s">
        <v>470</v>
      </c>
      <c r="F121" s="15" t="s">
        <v>524</v>
      </c>
      <c r="G121" s="15">
        <v>2018</v>
      </c>
      <c r="H121" s="142" t="s">
        <v>550</v>
      </c>
      <c r="I121" s="15" t="s">
        <v>525</v>
      </c>
      <c r="J121" s="142" t="s">
        <v>500</v>
      </c>
      <c r="K121" s="76"/>
      <c r="L121" s="76"/>
      <c r="M121" s="76"/>
      <c r="N121" s="76"/>
      <c r="O121" s="76"/>
      <c r="P121" s="76"/>
      <c r="Q121" s="76"/>
      <c r="R121" s="101"/>
      <c r="V121" s="3"/>
      <c r="W121" s="3"/>
    </row>
    <row r="122" spans="1:23" s="7" customFormat="1" ht="15" customHeight="1">
      <c r="A122" s="103"/>
      <c r="B122" s="14">
        <v>12</v>
      </c>
      <c r="C122" s="142" t="s">
        <v>480</v>
      </c>
      <c r="D122" s="15" t="s">
        <v>526</v>
      </c>
      <c r="E122" s="15" t="s">
        <v>470</v>
      </c>
      <c r="F122" s="15" t="s">
        <v>524</v>
      </c>
      <c r="G122" s="15">
        <v>2018</v>
      </c>
      <c r="H122" s="142" t="s">
        <v>550</v>
      </c>
      <c r="I122" s="15" t="s">
        <v>525</v>
      </c>
      <c r="J122" s="142" t="s">
        <v>500</v>
      </c>
      <c r="K122" s="76"/>
      <c r="L122" s="76"/>
      <c r="M122" s="76"/>
      <c r="N122" s="76"/>
      <c r="O122" s="76"/>
      <c r="P122" s="76"/>
      <c r="Q122" s="76"/>
      <c r="R122" s="101"/>
      <c r="V122" s="3"/>
      <c r="W122" s="3"/>
    </row>
    <row r="123" spans="1:23" s="7" customFormat="1" ht="15" customHeight="1">
      <c r="A123" s="103"/>
      <c r="B123" s="14">
        <v>13</v>
      </c>
      <c r="C123" s="142" t="s">
        <v>480</v>
      </c>
      <c r="D123" s="15" t="s">
        <v>527</v>
      </c>
      <c r="E123" s="14" t="s">
        <v>470</v>
      </c>
      <c r="F123" s="15" t="s">
        <v>524</v>
      </c>
      <c r="G123" s="15">
        <v>2018</v>
      </c>
      <c r="H123" s="142" t="s">
        <v>550</v>
      </c>
      <c r="I123" s="15" t="s">
        <v>525</v>
      </c>
      <c r="J123" s="142" t="s">
        <v>500</v>
      </c>
      <c r="K123" s="76"/>
      <c r="L123" s="76"/>
      <c r="M123" s="76"/>
      <c r="N123" s="76"/>
      <c r="O123" s="76"/>
      <c r="P123" s="76"/>
      <c r="Q123" s="76"/>
      <c r="R123" s="101"/>
      <c r="V123" s="3"/>
      <c r="W123" s="3"/>
    </row>
    <row r="124" spans="1:23" s="7" customFormat="1" ht="15" customHeight="1">
      <c r="A124" s="103"/>
      <c r="B124" s="14">
        <v>14</v>
      </c>
      <c r="C124" s="142" t="s">
        <v>480</v>
      </c>
      <c r="D124" s="15" t="s">
        <v>528</v>
      </c>
      <c r="E124" s="14" t="s">
        <v>470</v>
      </c>
      <c r="F124" s="15" t="s">
        <v>524</v>
      </c>
      <c r="G124" s="15">
        <v>2018</v>
      </c>
      <c r="H124" s="142" t="s">
        <v>550</v>
      </c>
      <c r="I124" s="15" t="s">
        <v>525</v>
      </c>
      <c r="J124" s="142" t="s">
        <v>500</v>
      </c>
      <c r="K124" s="76"/>
      <c r="L124" s="76"/>
      <c r="M124" s="76"/>
      <c r="N124" s="76"/>
      <c r="O124" s="76"/>
      <c r="P124" s="76"/>
      <c r="Q124" s="76"/>
      <c r="R124" s="101"/>
      <c r="V124" s="3"/>
      <c r="W124" s="3"/>
    </row>
    <row r="125" spans="1:23" s="7" customFormat="1" ht="15" customHeight="1">
      <c r="A125" s="103"/>
      <c r="B125" s="14">
        <v>15</v>
      </c>
      <c r="C125" s="142" t="s">
        <v>480</v>
      </c>
      <c r="D125" s="15" t="s">
        <v>529</v>
      </c>
      <c r="E125" s="14" t="s">
        <v>470</v>
      </c>
      <c r="F125" s="15" t="s">
        <v>524</v>
      </c>
      <c r="G125" s="15">
        <v>2018</v>
      </c>
      <c r="H125" s="142" t="s">
        <v>550</v>
      </c>
      <c r="I125" s="15" t="s">
        <v>525</v>
      </c>
      <c r="J125" s="142" t="s">
        <v>500</v>
      </c>
      <c r="K125" s="76"/>
      <c r="L125" s="76"/>
      <c r="M125" s="76"/>
      <c r="N125" s="76"/>
      <c r="O125" s="76"/>
      <c r="P125" s="76"/>
      <c r="Q125" s="76"/>
      <c r="R125" s="101"/>
      <c r="V125" s="3"/>
      <c r="W125" s="3"/>
    </row>
    <row r="126" spans="1:23" s="7" customFormat="1" ht="15" customHeight="1">
      <c r="A126" s="103"/>
      <c r="B126" s="14">
        <v>16</v>
      </c>
      <c r="C126" s="142" t="s">
        <v>480</v>
      </c>
      <c r="D126" s="15" t="s">
        <v>530</v>
      </c>
      <c r="E126" s="15" t="s">
        <v>470</v>
      </c>
      <c r="F126" s="15" t="s">
        <v>524</v>
      </c>
      <c r="G126" s="15">
        <v>2018</v>
      </c>
      <c r="H126" s="142" t="s">
        <v>550</v>
      </c>
      <c r="I126" s="15" t="s">
        <v>525</v>
      </c>
      <c r="J126" s="142" t="s">
        <v>500</v>
      </c>
      <c r="K126" s="76"/>
      <c r="L126" s="76"/>
      <c r="M126" s="76"/>
      <c r="N126" s="76"/>
      <c r="O126" s="76"/>
      <c r="P126" s="76"/>
      <c r="Q126" s="76"/>
      <c r="R126" s="101"/>
      <c r="V126" s="3"/>
      <c r="W126" s="3"/>
    </row>
    <row r="127" spans="1:23" s="7" customFormat="1" ht="15" customHeight="1">
      <c r="A127" s="103"/>
      <c r="B127" s="14">
        <v>17</v>
      </c>
      <c r="C127" s="142" t="s">
        <v>480</v>
      </c>
      <c r="D127" s="15" t="s">
        <v>531</v>
      </c>
      <c r="E127" s="14" t="s">
        <v>470</v>
      </c>
      <c r="F127" s="15" t="s">
        <v>524</v>
      </c>
      <c r="G127" s="15">
        <v>2018</v>
      </c>
      <c r="H127" s="142" t="s">
        <v>550</v>
      </c>
      <c r="I127" s="15" t="s">
        <v>525</v>
      </c>
      <c r="J127" s="142" t="s">
        <v>500</v>
      </c>
      <c r="K127" s="76"/>
      <c r="L127" s="76"/>
      <c r="M127" s="76"/>
      <c r="N127" s="76"/>
      <c r="O127" s="76"/>
      <c r="P127" s="76"/>
      <c r="Q127" s="76"/>
      <c r="R127" s="101"/>
      <c r="V127" s="3"/>
      <c r="W127" s="3"/>
    </row>
    <row r="128" spans="1:23" s="7" customFormat="1" ht="15" customHeight="1">
      <c r="A128" s="103"/>
      <c r="B128" s="14">
        <v>18</v>
      </c>
      <c r="C128" s="142" t="s">
        <v>480</v>
      </c>
      <c r="D128" s="15" t="s">
        <v>532</v>
      </c>
      <c r="E128" s="15" t="s">
        <v>470</v>
      </c>
      <c r="F128" s="15" t="s">
        <v>524</v>
      </c>
      <c r="G128" s="15">
        <v>2018</v>
      </c>
      <c r="H128" s="142" t="s">
        <v>550</v>
      </c>
      <c r="I128" s="15" t="s">
        <v>525</v>
      </c>
      <c r="J128" s="142" t="s">
        <v>500</v>
      </c>
      <c r="K128" s="76"/>
      <c r="L128" s="76"/>
      <c r="M128" s="76"/>
      <c r="N128" s="76"/>
      <c r="O128" s="76"/>
      <c r="P128" s="76"/>
      <c r="Q128" s="76"/>
      <c r="R128" s="101"/>
      <c r="V128" s="3"/>
      <c r="W128" s="3"/>
    </row>
    <row r="129" spans="1:23" s="7" customFormat="1" ht="15" customHeight="1">
      <c r="A129" s="103"/>
      <c r="B129" s="14">
        <v>19</v>
      </c>
      <c r="C129" s="142" t="s">
        <v>480</v>
      </c>
      <c r="D129" s="15" t="s">
        <v>533</v>
      </c>
      <c r="E129" s="15" t="s">
        <v>470</v>
      </c>
      <c r="F129" s="15" t="s">
        <v>524</v>
      </c>
      <c r="G129" s="15">
        <v>2018</v>
      </c>
      <c r="H129" s="142" t="s">
        <v>550</v>
      </c>
      <c r="I129" s="15" t="s">
        <v>525</v>
      </c>
      <c r="J129" s="142" t="s">
        <v>500</v>
      </c>
      <c r="K129" s="76"/>
      <c r="L129" s="76"/>
      <c r="M129" s="76"/>
      <c r="N129" s="76"/>
      <c r="O129" s="76"/>
      <c r="P129" s="76"/>
      <c r="Q129" s="76"/>
      <c r="R129" s="101"/>
      <c r="V129" s="3"/>
      <c r="W129" s="3"/>
    </row>
    <row r="130" spans="1:23" s="7" customFormat="1" ht="15" customHeight="1">
      <c r="A130" s="103"/>
      <c r="B130" s="14">
        <v>20</v>
      </c>
      <c r="C130" s="142" t="s">
        <v>480</v>
      </c>
      <c r="D130" s="15" t="s">
        <v>534</v>
      </c>
      <c r="E130" s="14" t="s">
        <v>470</v>
      </c>
      <c r="F130" s="15" t="s">
        <v>535</v>
      </c>
      <c r="G130" s="15">
        <v>2017</v>
      </c>
      <c r="H130" s="142" t="s">
        <v>550</v>
      </c>
      <c r="I130" s="15" t="s">
        <v>525</v>
      </c>
      <c r="J130" s="142" t="s">
        <v>500</v>
      </c>
      <c r="K130" s="76"/>
      <c r="L130" s="76"/>
      <c r="M130" s="76"/>
      <c r="N130" s="76"/>
      <c r="O130" s="76"/>
      <c r="P130" s="76"/>
      <c r="Q130" s="76"/>
      <c r="R130" s="101"/>
      <c r="V130" s="3"/>
      <c r="W130" s="3"/>
    </row>
    <row r="131" spans="1:23" ht="15" customHeight="1">
      <c r="A131" s="79"/>
      <c r="B131" s="215" t="s">
        <v>135</v>
      </c>
      <c r="C131" s="216"/>
      <c r="D131" s="216"/>
      <c r="E131" s="217"/>
      <c r="F131" s="11">
        <f>+COUNTA(D111:D130)</f>
        <v>20</v>
      </c>
      <c r="G131" s="12"/>
      <c r="H131" s="4"/>
      <c r="I131" s="4"/>
      <c r="J131" s="4"/>
      <c r="K131" s="76"/>
      <c r="L131" s="76"/>
      <c r="M131" s="76"/>
      <c r="N131" s="76"/>
      <c r="O131" s="76"/>
      <c r="P131" s="76"/>
      <c r="Q131" s="76"/>
      <c r="R131" s="101"/>
      <c r="V131" s="3"/>
      <c r="W131" s="3"/>
    </row>
    <row r="132" spans="1:23">
      <c r="K132" s="34"/>
      <c r="L132" s="34"/>
      <c r="M132" s="34"/>
      <c r="N132" s="34"/>
      <c r="O132" s="34"/>
      <c r="P132" s="34"/>
      <c r="Q132" s="34"/>
      <c r="R132" s="34"/>
      <c r="V132" s="3"/>
      <c r="W132" s="3"/>
    </row>
    <row r="133" spans="1:23">
      <c r="K133" s="34"/>
      <c r="L133" s="34"/>
      <c r="M133" s="34"/>
      <c r="N133" s="34"/>
      <c r="O133" s="34"/>
      <c r="P133" s="34"/>
      <c r="Q133" s="34"/>
      <c r="R133" s="34"/>
      <c r="V133" s="3"/>
      <c r="W133" s="3"/>
    </row>
    <row r="134" spans="1:23">
      <c r="K134" s="34"/>
      <c r="L134" s="34"/>
      <c r="M134" s="34"/>
      <c r="N134" s="34"/>
      <c r="O134" s="34"/>
      <c r="P134" s="34"/>
      <c r="Q134" s="34"/>
      <c r="R134" s="34"/>
      <c r="V134" s="3"/>
      <c r="W134" s="3"/>
    </row>
    <row r="135" spans="1:23">
      <c r="K135" s="34"/>
      <c r="L135" s="34"/>
      <c r="M135" s="34"/>
      <c r="N135" s="34"/>
      <c r="O135" s="34"/>
      <c r="P135" s="34"/>
      <c r="Q135" s="34"/>
      <c r="R135" s="34"/>
      <c r="V135" s="3"/>
      <c r="W135" s="3"/>
    </row>
    <row r="136" spans="1:23">
      <c r="K136" s="34"/>
      <c r="L136" s="34"/>
      <c r="M136" s="34"/>
      <c r="N136" s="34"/>
      <c r="O136" s="34"/>
      <c r="P136" s="34"/>
      <c r="Q136" s="34"/>
      <c r="R136" s="34"/>
      <c r="V136" s="3"/>
      <c r="W136" s="3"/>
    </row>
    <row r="137" spans="1:23">
      <c r="K137" s="34"/>
      <c r="L137" s="34"/>
      <c r="M137" s="34"/>
      <c r="N137" s="34"/>
      <c r="O137" s="34"/>
      <c r="P137" s="34"/>
      <c r="Q137" s="34"/>
      <c r="R137" s="34"/>
      <c r="V137" s="3"/>
      <c r="W137" s="3"/>
    </row>
    <row r="138" spans="1:23">
      <c r="K138" s="34"/>
      <c r="L138" s="34"/>
      <c r="M138" s="34"/>
      <c r="N138" s="34"/>
      <c r="O138" s="34"/>
      <c r="P138" s="34"/>
      <c r="Q138" s="34"/>
      <c r="R138" s="34"/>
      <c r="V138" s="3"/>
      <c r="W138" s="3"/>
    </row>
    <row r="139" spans="1:23">
      <c r="K139" s="34"/>
      <c r="L139" s="34"/>
      <c r="M139" s="34"/>
      <c r="N139" s="34"/>
      <c r="O139" s="34"/>
      <c r="P139" s="34"/>
      <c r="Q139" s="34"/>
      <c r="R139" s="34"/>
      <c r="V139" s="3"/>
      <c r="W139" s="3"/>
    </row>
    <row r="140" spans="1:23">
      <c r="K140" s="34"/>
      <c r="L140" s="34"/>
      <c r="M140" s="34"/>
      <c r="N140" s="34"/>
      <c r="O140" s="34"/>
      <c r="P140" s="34"/>
      <c r="Q140" s="34"/>
      <c r="R140" s="34"/>
      <c r="V140" s="3"/>
      <c r="W140" s="3"/>
    </row>
    <row r="141" spans="1:23">
      <c r="K141" s="34"/>
      <c r="L141" s="34"/>
      <c r="M141" s="34"/>
      <c r="N141" s="34"/>
      <c r="O141" s="34"/>
      <c r="P141" s="34"/>
      <c r="Q141" s="34"/>
      <c r="R141" s="34"/>
      <c r="V141" s="3"/>
      <c r="W141" s="3"/>
    </row>
    <row r="142" spans="1:23">
      <c r="K142" s="34"/>
      <c r="L142" s="34"/>
      <c r="M142" s="34"/>
      <c r="N142" s="34"/>
      <c r="O142" s="34"/>
      <c r="P142" s="34"/>
      <c r="Q142" s="34"/>
      <c r="R142" s="34"/>
      <c r="V142" s="3"/>
      <c r="W142" s="3"/>
    </row>
    <row r="143" spans="1:23">
      <c r="K143" s="34"/>
      <c r="L143" s="34"/>
      <c r="M143" s="34"/>
      <c r="N143" s="34"/>
      <c r="O143" s="34"/>
      <c r="P143" s="34"/>
      <c r="Q143" s="34"/>
      <c r="R143" s="34"/>
      <c r="V143" s="3"/>
      <c r="W143" s="3"/>
    </row>
    <row r="144" spans="1:23">
      <c r="K144" s="34"/>
      <c r="L144" s="34"/>
      <c r="M144" s="34"/>
      <c r="N144" s="34"/>
      <c r="O144" s="34"/>
      <c r="P144" s="34"/>
      <c r="Q144" s="34"/>
      <c r="R144" s="34"/>
      <c r="V144" s="3"/>
      <c r="W144" s="3"/>
    </row>
    <row r="145" spans="11:23">
      <c r="K145" s="34"/>
      <c r="L145" s="34"/>
      <c r="M145" s="34"/>
      <c r="N145" s="34"/>
      <c r="O145" s="34"/>
      <c r="P145" s="34"/>
      <c r="Q145" s="34"/>
      <c r="R145" s="34"/>
      <c r="V145" s="3"/>
      <c r="W145" s="3"/>
    </row>
    <row r="146" spans="11:23" ht="15">
      <c r="K146" s="33"/>
      <c r="L146" s="33"/>
      <c r="M146" s="33"/>
      <c r="N146" s="33"/>
      <c r="O146" s="33"/>
      <c r="P146" s="33"/>
      <c r="Q146" s="33"/>
      <c r="R146" s="34"/>
      <c r="V146" s="3"/>
      <c r="W146" s="3"/>
    </row>
    <row r="147" spans="11:23">
      <c r="K147" s="3"/>
      <c r="L147" s="3"/>
      <c r="M147" s="3"/>
      <c r="N147" s="3"/>
      <c r="O147" s="3"/>
      <c r="P147" s="3"/>
      <c r="Q147" s="3"/>
      <c r="R147" s="34"/>
      <c r="V147" s="3"/>
      <c r="W147" s="3"/>
    </row>
    <row r="148" spans="11:23">
      <c r="K148" s="34"/>
      <c r="L148" s="34"/>
      <c r="M148" s="34"/>
      <c r="N148" s="34"/>
      <c r="O148" s="34"/>
      <c r="P148" s="34"/>
      <c r="Q148" s="34"/>
      <c r="R148" s="34"/>
      <c r="V148" s="3"/>
      <c r="W148" s="3"/>
    </row>
    <row r="149" spans="11:23">
      <c r="K149" s="34"/>
      <c r="L149" s="34"/>
      <c r="M149" s="34"/>
      <c r="N149" s="34"/>
      <c r="O149" s="34"/>
      <c r="P149" s="34"/>
      <c r="Q149" s="34"/>
      <c r="R149" s="34"/>
      <c r="V149" s="3"/>
      <c r="W149" s="3"/>
    </row>
    <row r="150" spans="11:23">
      <c r="K150" s="34"/>
      <c r="L150" s="34"/>
      <c r="M150" s="34"/>
      <c r="N150" s="34"/>
      <c r="O150" s="34"/>
      <c r="P150" s="34"/>
      <c r="Q150" s="34"/>
      <c r="R150" s="34"/>
      <c r="V150" s="3"/>
      <c r="W150" s="3"/>
    </row>
    <row r="151" spans="11:23">
      <c r="K151" s="34"/>
      <c r="L151" s="34"/>
      <c r="M151" s="34"/>
      <c r="N151" s="34"/>
      <c r="O151" s="34"/>
      <c r="P151" s="34"/>
      <c r="Q151" s="34"/>
      <c r="R151" s="34"/>
      <c r="V151" s="3"/>
      <c r="W151" s="3"/>
    </row>
    <row r="152" spans="11:23">
      <c r="K152" s="7"/>
      <c r="L152" s="7"/>
      <c r="M152" s="7"/>
      <c r="N152" s="7"/>
      <c r="O152" s="7"/>
      <c r="P152" s="7"/>
      <c r="Q152" s="7"/>
      <c r="R152" s="34"/>
      <c r="V152" s="3"/>
      <c r="W152" s="3"/>
    </row>
    <row r="153" spans="11:23">
      <c r="K153" s="7"/>
      <c r="L153" s="7"/>
      <c r="M153" s="7"/>
      <c r="N153" s="7"/>
      <c r="O153" s="7"/>
      <c r="P153" s="7"/>
      <c r="Q153" s="7"/>
      <c r="R153" s="34"/>
      <c r="V153" s="3"/>
      <c r="W153" s="3"/>
    </row>
    <row r="154" spans="11:23">
      <c r="K154" s="7"/>
      <c r="L154" s="7"/>
      <c r="M154" s="7"/>
      <c r="N154" s="7"/>
      <c r="O154" s="7"/>
      <c r="P154" s="7"/>
      <c r="Q154" s="7"/>
      <c r="R154" s="34"/>
      <c r="V154" s="3"/>
      <c r="W154" s="3"/>
    </row>
    <row r="155" spans="11:23">
      <c r="K155" s="7"/>
      <c r="L155" s="7"/>
      <c r="M155" s="7"/>
      <c r="N155" s="7"/>
      <c r="O155" s="7"/>
      <c r="P155" s="7"/>
      <c r="Q155" s="7"/>
      <c r="R155" s="34"/>
      <c r="V155" s="3"/>
      <c r="W155" s="3"/>
    </row>
    <row r="156" spans="11:23">
      <c r="K156" s="7"/>
      <c r="L156" s="7"/>
      <c r="M156" s="7"/>
      <c r="N156" s="7"/>
      <c r="O156" s="7"/>
      <c r="P156" s="7"/>
      <c r="Q156" s="7"/>
      <c r="R156" s="34"/>
      <c r="V156" s="3"/>
      <c r="W156" s="3"/>
    </row>
    <row r="157" spans="11:23">
      <c r="K157" s="7"/>
      <c r="L157" s="7"/>
      <c r="M157" s="7"/>
      <c r="N157" s="7"/>
      <c r="O157" s="7"/>
      <c r="P157" s="7"/>
      <c r="Q157" s="7"/>
      <c r="R157" s="34"/>
      <c r="V157" s="3"/>
      <c r="W157" s="3"/>
    </row>
    <row r="158" spans="11:23">
      <c r="K158" s="7"/>
      <c r="L158" s="7"/>
      <c r="M158" s="7"/>
      <c r="N158" s="7"/>
      <c r="O158" s="7"/>
      <c r="P158" s="7"/>
      <c r="Q158" s="7"/>
      <c r="R158" s="34"/>
      <c r="V158" s="3"/>
      <c r="W158" s="3"/>
    </row>
    <row r="159" spans="11:23">
      <c r="K159" s="7"/>
      <c r="L159" s="7"/>
      <c r="M159" s="7"/>
      <c r="N159" s="7"/>
      <c r="O159" s="7"/>
      <c r="P159" s="7"/>
      <c r="Q159" s="7"/>
      <c r="R159" s="34"/>
      <c r="V159" s="3"/>
      <c r="W159" s="3"/>
    </row>
    <row r="160" spans="11:23" ht="15">
      <c r="K160" s="33"/>
      <c r="L160" s="33"/>
      <c r="M160" s="33"/>
      <c r="N160" s="33"/>
      <c r="O160" s="33"/>
      <c r="P160" s="33"/>
      <c r="Q160" s="33"/>
      <c r="R160" s="34"/>
      <c r="V160" s="3"/>
      <c r="W160" s="3"/>
    </row>
    <row r="161" spans="11:23" ht="15">
      <c r="K161" s="33"/>
      <c r="L161" s="33"/>
      <c r="M161" s="33"/>
      <c r="N161" s="33"/>
      <c r="O161" s="33"/>
      <c r="P161" s="33"/>
      <c r="Q161" s="33"/>
      <c r="R161" s="34"/>
      <c r="V161" s="3"/>
      <c r="W161" s="3"/>
    </row>
    <row r="162" spans="11:23" ht="15">
      <c r="K162" s="33"/>
      <c r="L162" s="33"/>
      <c r="M162" s="33"/>
      <c r="N162" s="33"/>
      <c r="O162" s="33"/>
      <c r="P162" s="33"/>
      <c r="Q162" s="33"/>
      <c r="R162" s="33"/>
      <c r="V162" s="3"/>
      <c r="W162" s="3"/>
    </row>
    <row r="163" spans="11:23" ht="15">
      <c r="K163" s="33"/>
      <c r="L163" s="33"/>
      <c r="M163" s="33"/>
      <c r="N163" s="33"/>
      <c r="O163" s="33"/>
      <c r="P163" s="33"/>
      <c r="Q163" s="33"/>
      <c r="R163" s="33"/>
      <c r="V163" s="3"/>
      <c r="W163" s="3"/>
    </row>
    <row r="164" spans="11:23" ht="15">
      <c r="K164" s="33"/>
      <c r="L164" s="33"/>
      <c r="M164" s="33"/>
      <c r="N164" s="33"/>
      <c r="O164" s="33"/>
      <c r="P164" s="33"/>
      <c r="Q164" s="33"/>
      <c r="R164" s="33"/>
      <c r="V164" s="3"/>
      <c r="W164" s="3"/>
    </row>
    <row r="165" spans="11:23" ht="15">
      <c r="K165" s="33"/>
      <c r="L165" s="33"/>
      <c r="M165" s="33"/>
      <c r="N165" s="33"/>
      <c r="O165" s="33"/>
      <c r="P165" s="33"/>
      <c r="Q165" s="33"/>
      <c r="R165" s="33"/>
      <c r="V165" s="3"/>
    </row>
    <row r="166" spans="11:23" ht="15">
      <c r="K166" s="33"/>
      <c r="L166" s="33"/>
      <c r="M166" s="33"/>
      <c r="N166" s="33"/>
      <c r="O166" s="33"/>
      <c r="P166" s="33"/>
      <c r="Q166" s="33"/>
      <c r="R166" s="33"/>
      <c r="V166" s="3"/>
    </row>
    <row r="167" spans="11:23" ht="15">
      <c r="K167" s="33"/>
      <c r="L167" s="33"/>
      <c r="M167" s="33"/>
      <c r="N167" s="33"/>
      <c r="O167" s="33"/>
      <c r="P167" s="33"/>
      <c r="Q167" s="33"/>
      <c r="R167" s="33"/>
    </row>
    <row r="168" spans="11:23" ht="15">
      <c r="K168" s="33"/>
      <c r="L168" s="33"/>
      <c r="M168" s="33"/>
      <c r="N168" s="33"/>
      <c r="O168" s="33"/>
      <c r="P168" s="33"/>
      <c r="Q168" s="33"/>
      <c r="R168" s="33"/>
    </row>
    <row r="169" spans="11:23" ht="15">
      <c r="K169" s="33"/>
      <c r="L169" s="33"/>
      <c r="M169" s="33"/>
      <c r="N169" s="33"/>
      <c r="O169" s="33"/>
      <c r="P169" s="33"/>
      <c r="Q169" s="33"/>
      <c r="R169" s="33"/>
    </row>
    <row r="170" spans="11:23" ht="15">
      <c r="K170" s="33"/>
      <c r="L170" s="33"/>
      <c r="M170" s="33"/>
      <c r="N170" s="33"/>
      <c r="O170" s="33"/>
      <c r="P170" s="33"/>
      <c r="Q170" s="33"/>
      <c r="R170" s="33"/>
    </row>
    <row r="171" spans="11:23" ht="15">
      <c r="K171" s="33"/>
      <c r="L171" s="33"/>
      <c r="M171" s="33"/>
      <c r="N171" s="33"/>
      <c r="O171" s="33"/>
      <c r="P171" s="33"/>
      <c r="Q171" s="33"/>
      <c r="R171" s="33"/>
    </row>
    <row r="172" spans="11:23" ht="15">
      <c r="K172" s="33"/>
      <c r="L172" s="33"/>
      <c r="M172" s="33"/>
      <c r="N172" s="33"/>
      <c r="O172" s="33"/>
      <c r="P172" s="33"/>
      <c r="Q172" s="33"/>
      <c r="R172" s="33"/>
    </row>
    <row r="173" spans="11:23" ht="15">
      <c r="K173" s="33"/>
      <c r="L173" s="33"/>
      <c r="M173" s="33"/>
      <c r="N173" s="33"/>
      <c r="O173" s="33"/>
      <c r="P173" s="33"/>
      <c r="Q173" s="33"/>
      <c r="R173" s="33"/>
    </row>
    <row r="174" spans="11:23" ht="15">
      <c r="K174" s="33"/>
      <c r="L174" s="33"/>
      <c r="M174" s="33"/>
      <c r="N174" s="33"/>
      <c r="O174" s="33"/>
      <c r="P174" s="33"/>
      <c r="Q174" s="33"/>
      <c r="R174" s="33"/>
    </row>
    <row r="175" spans="11:23" ht="15">
      <c r="K175" s="33"/>
      <c r="L175" s="33"/>
      <c r="M175" s="33"/>
      <c r="N175" s="33"/>
      <c r="O175" s="33"/>
      <c r="P175" s="33"/>
      <c r="Q175" s="33"/>
      <c r="R175" s="33"/>
    </row>
    <row r="176" spans="11:23" ht="15">
      <c r="K176" s="33"/>
      <c r="L176" s="33"/>
      <c r="M176" s="33"/>
      <c r="N176" s="33"/>
      <c r="O176" s="33"/>
      <c r="P176" s="33"/>
      <c r="Q176" s="33"/>
      <c r="R176" s="33"/>
    </row>
    <row r="177" spans="11:18" ht="15">
      <c r="K177" s="33"/>
      <c r="L177" s="33"/>
      <c r="M177" s="33"/>
      <c r="N177" s="33"/>
      <c r="O177" s="33"/>
      <c r="P177" s="33"/>
      <c r="Q177" s="33"/>
      <c r="R177" s="33"/>
    </row>
    <row r="178" spans="11:18" ht="15">
      <c r="K178" s="33"/>
      <c r="L178" s="33"/>
      <c r="M178" s="33"/>
      <c r="N178" s="33"/>
      <c r="O178" s="33"/>
      <c r="P178" s="33"/>
      <c r="Q178" s="33"/>
      <c r="R178" s="33"/>
    </row>
    <row r="179" spans="11:18" ht="15">
      <c r="K179" s="33"/>
      <c r="L179" s="33"/>
      <c r="M179" s="33"/>
      <c r="N179" s="33"/>
      <c r="O179" s="33"/>
      <c r="P179" s="33"/>
      <c r="Q179" s="33"/>
      <c r="R179" s="33"/>
    </row>
    <row r="180" spans="11:18" ht="15">
      <c r="K180" s="33"/>
      <c r="L180" s="33"/>
      <c r="M180" s="33"/>
      <c r="N180" s="33"/>
      <c r="O180" s="33"/>
      <c r="P180" s="33"/>
      <c r="Q180" s="33"/>
      <c r="R180" s="33"/>
    </row>
    <row r="181" spans="11:18" ht="15">
      <c r="K181" s="33"/>
      <c r="L181" s="33"/>
      <c r="M181" s="33"/>
      <c r="N181" s="33"/>
      <c r="O181" s="33"/>
      <c r="P181" s="33"/>
      <c r="Q181" s="33"/>
      <c r="R181" s="33"/>
    </row>
    <row r="182" spans="11:18" ht="15">
      <c r="K182" s="33"/>
      <c r="L182" s="33"/>
      <c r="M182" s="33"/>
      <c r="N182" s="33"/>
      <c r="O182" s="33"/>
      <c r="P182" s="33"/>
      <c r="Q182" s="33"/>
      <c r="R182" s="33"/>
    </row>
    <row r="183" spans="11:18" ht="15">
      <c r="K183" s="33"/>
      <c r="L183" s="33"/>
      <c r="M183" s="33"/>
      <c r="N183" s="33"/>
      <c r="O183" s="33"/>
      <c r="P183" s="33"/>
      <c r="Q183" s="33"/>
      <c r="R183" s="33"/>
    </row>
    <row r="184" spans="11:18" ht="15">
      <c r="K184" s="33"/>
      <c r="L184" s="33"/>
      <c r="M184" s="33"/>
      <c r="N184" s="33"/>
      <c r="O184" s="33"/>
      <c r="P184" s="33"/>
      <c r="Q184" s="33"/>
      <c r="R184" s="33"/>
    </row>
    <row r="185" spans="11:18" ht="15">
      <c r="K185" s="33"/>
      <c r="L185" s="33"/>
      <c r="M185" s="33"/>
      <c r="N185" s="33"/>
      <c r="O185" s="33"/>
      <c r="P185" s="33"/>
      <c r="Q185" s="33"/>
      <c r="R185" s="33"/>
    </row>
    <row r="186" spans="11:18" ht="15">
      <c r="K186" s="33"/>
      <c r="L186" s="33"/>
      <c r="M186" s="33"/>
      <c r="N186" s="33"/>
      <c r="O186" s="33"/>
      <c r="P186" s="33"/>
      <c r="Q186" s="33"/>
      <c r="R186" s="33"/>
    </row>
    <row r="187" spans="11:18" ht="15">
      <c r="K187" s="33"/>
      <c r="L187" s="33"/>
      <c r="M187" s="33"/>
      <c r="N187" s="33"/>
      <c r="O187" s="33"/>
      <c r="P187" s="33"/>
      <c r="Q187" s="33"/>
      <c r="R187" s="33"/>
    </row>
    <row r="188" spans="11:18" ht="15">
      <c r="K188" s="33"/>
      <c r="L188" s="33"/>
      <c r="M188" s="33"/>
      <c r="N188" s="33"/>
      <c r="O188" s="33"/>
      <c r="P188" s="33"/>
      <c r="Q188" s="33"/>
      <c r="R188" s="33"/>
    </row>
    <row r="189" spans="11:18" ht="15">
      <c r="K189" s="33"/>
      <c r="L189" s="33"/>
      <c r="M189" s="33"/>
      <c r="N189" s="33"/>
      <c r="O189" s="33"/>
      <c r="P189" s="33"/>
      <c r="Q189" s="33"/>
      <c r="R189" s="33"/>
    </row>
    <row r="190" spans="11:18" ht="15">
      <c r="K190" s="33"/>
      <c r="L190" s="33"/>
      <c r="M190" s="33"/>
      <c r="N190" s="33"/>
      <c r="O190" s="33"/>
      <c r="P190" s="33"/>
      <c r="Q190" s="33"/>
      <c r="R190" s="33"/>
    </row>
    <row r="191" spans="11:18" ht="15">
      <c r="K191" s="33"/>
      <c r="L191" s="33"/>
      <c r="M191" s="33"/>
      <c r="N191" s="33"/>
      <c r="O191" s="33"/>
      <c r="P191" s="33"/>
      <c r="Q191" s="33"/>
      <c r="R191" s="33"/>
    </row>
    <row r="192" spans="11:18" ht="15">
      <c r="K192" s="33"/>
      <c r="L192" s="33"/>
      <c r="M192" s="33"/>
      <c r="N192" s="33"/>
      <c r="O192" s="33"/>
      <c r="P192" s="33"/>
      <c r="Q192" s="33"/>
      <c r="R192" s="33"/>
    </row>
    <row r="193" spans="11:18" ht="15">
      <c r="K193" s="33"/>
      <c r="L193" s="33"/>
      <c r="M193" s="33"/>
      <c r="N193" s="33"/>
      <c r="O193" s="33"/>
      <c r="P193" s="33"/>
      <c r="Q193" s="33"/>
      <c r="R193" s="33"/>
    </row>
    <row r="194" spans="11:18" ht="15">
      <c r="K194" s="33"/>
      <c r="L194" s="33"/>
      <c r="M194" s="33"/>
      <c r="N194" s="33"/>
      <c r="O194" s="33"/>
      <c r="P194" s="33"/>
      <c r="Q194" s="33"/>
      <c r="R194" s="33"/>
    </row>
    <row r="195" spans="11:18" ht="15">
      <c r="K195" s="33"/>
      <c r="L195" s="33"/>
      <c r="M195" s="33"/>
      <c r="N195" s="33"/>
      <c r="O195" s="33"/>
      <c r="P195" s="33"/>
      <c r="Q195" s="33"/>
      <c r="R195" s="33"/>
    </row>
    <row r="196" spans="11:18" ht="15">
      <c r="K196" s="33"/>
      <c r="L196" s="33"/>
      <c r="M196" s="33"/>
      <c r="N196" s="33"/>
      <c r="O196" s="33"/>
      <c r="P196" s="33"/>
      <c r="Q196" s="33"/>
      <c r="R196" s="33"/>
    </row>
    <row r="197" spans="11:18" ht="15">
      <c r="K197" s="33"/>
      <c r="L197" s="33"/>
      <c r="M197" s="33"/>
      <c r="N197" s="33"/>
      <c r="O197" s="33"/>
      <c r="P197" s="33"/>
      <c r="Q197" s="33"/>
      <c r="R197" s="33"/>
    </row>
    <row r="198" spans="11:18" ht="15">
      <c r="K198" s="33"/>
      <c r="L198" s="33"/>
      <c r="M198" s="33"/>
      <c r="N198" s="33"/>
      <c r="O198" s="33"/>
      <c r="P198" s="33"/>
      <c r="Q198" s="33"/>
      <c r="R198" s="33"/>
    </row>
    <row r="199" spans="11:18" ht="15">
      <c r="K199" s="33"/>
      <c r="L199" s="33"/>
      <c r="M199" s="33"/>
      <c r="N199" s="33"/>
      <c r="O199" s="33"/>
      <c r="P199" s="33"/>
      <c r="Q199" s="33"/>
      <c r="R199" s="33"/>
    </row>
    <row r="200" spans="11:18" ht="15">
      <c r="K200" s="33"/>
      <c r="L200" s="33"/>
      <c r="M200" s="33"/>
      <c r="N200" s="33"/>
      <c r="O200" s="33"/>
      <c r="P200" s="33"/>
      <c r="Q200" s="33"/>
      <c r="R200" s="33"/>
    </row>
    <row r="201" spans="11:18" ht="15">
      <c r="K201" s="33"/>
      <c r="L201" s="33"/>
      <c r="M201" s="33"/>
      <c r="N201" s="33"/>
      <c r="O201" s="33"/>
      <c r="P201" s="33"/>
      <c r="Q201" s="33"/>
      <c r="R201" s="33"/>
    </row>
    <row r="202" spans="11:18" ht="15">
      <c r="K202" s="33"/>
      <c r="L202" s="33"/>
      <c r="M202" s="33"/>
      <c r="N202" s="33"/>
      <c r="O202" s="33"/>
      <c r="P202" s="33"/>
      <c r="Q202" s="33"/>
      <c r="R202" s="33"/>
    </row>
    <row r="203" spans="11:18" ht="15">
      <c r="K203" s="33"/>
      <c r="L203" s="33"/>
      <c r="M203" s="33"/>
      <c r="N203" s="33"/>
      <c r="O203" s="33"/>
      <c r="P203" s="33"/>
      <c r="Q203" s="33"/>
      <c r="R203" s="33"/>
    </row>
    <row r="204" spans="11:18" ht="15">
      <c r="K204" s="33"/>
      <c r="L204" s="33"/>
      <c r="M204" s="33"/>
      <c r="N204" s="33"/>
      <c r="O204" s="33"/>
      <c r="P204" s="33"/>
      <c r="Q204" s="33"/>
      <c r="R204" s="33"/>
    </row>
    <row r="205" spans="11:18" ht="15">
      <c r="K205" s="33"/>
      <c r="L205" s="33"/>
      <c r="M205" s="33"/>
      <c r="N205" s="33"/>
      <c r="O205" s="33"/>
      <c r="P205" s="33"/>
      <c r="Q205" s="33"/>
      <c r="R205" s="33"/>
    </row>
    <row r="206" spans="11:18" ht="15">
      <c r="K206" s="33"/>
      <c r="L206" s="33"/>
      <c r="M206" s="33"/>
      <c r="N206" s="33"/>
      <c r="O206" s="33"/>
      <c r="P206" s="33"/>
      <c r="Q206" s="33"/>
      <c r="R206" s="33"/>
    </row>
    <row r="207" spans="11:18" ht="15">
      <c r="K207" s="33"/>
      <c r="L207" s="33"/>
      <c r="M207" s="33"/>
      <c r="N207" s="33"/>
      <c r="O207" s="33"/>
      <c r="P207" s="33"/>
      <c r="Q207" s="33"/>
      <c r="R207" s="33"/>
    </row>
    <row r="208" spans="11:18" ht="15">
      <c r="K208" s="33"/>
      <c r="L208" s="33"/>
      <c r="M208" s="33"/>
      <c r="N208" s="33"/>
      <c r="O208" s="33"/>
      <c r="P208" s="33"/>
      <c r="Q208" s="33"/>
      <c r="R208" s="33"/>
    </row>
    <row r="209" spans="11:18" ht="15">
      <c r="K209" s="33"/>
      <c r="L209" s="33"/>
      <c r="M209" s="33"/>
      <c r="N209" s="33"/>
      <c r="O209" s="33"/>
      <c r="P209" s="33"/>
      <c r="Q209" s="33"/>
      <c r="R209" s="33"/>
    </row>
    <row r="210" spans="11:18" ht="15">
      <c r="K210" s="33"/>
      <c r="L210" s="33"/>
      <c r="M210" s="33"/>
      <c r="N210" s="33"/>
      <c r="O210" s="33"/>
      <c r="P210" s="33"/>
      <c r="Q210" s="33"/>
      <c r="R210" s="33"/>
    </row>
    <row r="211" spans="11:18" ht="15">
      <c r="K211" s="33"/>
      <c r="L211" s="33"/>
      <c r="M211" s="33"/>
      <c r="N211" s="33"/>
      <c r="O211" s="33"/>
      <c r="P211" s="33"/>
      <c r="Q211" s="33"/>
      <c r="R211" s="33"/>
    </row>
    <row r="212" spans="11:18" ht="15">
      <c r="K212" s="33"/>
      <c r="L212" s="33"/>
      <c r="M212" s="33"/>
      <c r="N212" s="33"/>
      <c r="O212" s="33"/>
      <c r="P212" s="33"/>
      <c r="Q212" s="33"/>
      <c r="R212" s="33"/>
    </row>
    <row r="213" spans="11:18" ht="15">
      <c r="K213" s="33"/>
      <c r="L213" s="33"/>
      <c r="M213" s="33"/>
      <c r="N213" s="33"/>
      <c r="O213" s="33"/>
      <c r="P213" s="33"/>
      <c r="Q213" s="33"/>
      <c r="R213" s="33"/>
    </row>
    <row r="214" spans="11:18" ht="15">
      <c r="K214" s="33"/>
      <c r="L214" s="33"/>
      <c r="M214" s="33"/>
      <c r="N214" s="33"/>
      <c r="O214" s="33"/>
      <c r="P214" s="33"/>
      <c r="Q214" s="33"/>
      <c r="R214" s="33"/>
    </row>
    <row r="215" spans="11:18" ht="15">
      <c r="K215" s="33"/>
      <c r="L215" s="33"/>
      <c r="M215" s="33"/>
      <c r="N215" s="33"/>
      <c r="O215" s="33"/>
      <c r="P215" s="33"/>
      <c r="Q215" s="33"/>
      <c r="R215" s="33"/>
    </row>
    <row r="216" spans="11:18" ht="15">
      <c r="K216" s="33"/>
      <c r="L216" s="33"/>
      <c r="M216" s="33"/>
      <c r="N216" s="33"/>
      <c r="O216" s="33"/>
      <c r="P216" s="33"/>
      <c r="Q216" s="33"/>
      <c r="R216" s="33"/>
    </row>
    <row r="217" spans="11:18" ht="15">
      <c r="K217" s="33"/>
      <c r="L217" s="33"/>
      <c r="M217" s="33"/>
      <c r="N217" s="33"/>
      <c r="O217" s="33"/>
      <c r="P217" s="33"/>
      <c r="Q217" s="33"/>
      <c r="R217" s="33"/>
    </row>
    <row r="218" spans="11:18" ht="15">
      <c r="K218" s="33"/>
      <c r="L218" s="33"/>
      <c r="M218" s="33"/>
      <c r="N218" s="33"/>
      <c r="O218" s="33"/>
      <c r="P218" s="33"/>
      <c r="Q218" s="33"/>
      <c r="R218" s="33"/>
    </row>
    <row r="219" spans="11:18" ht="15">
      <c r="K219" s="33"/>
      <c r="L219" s="33"/>
      <c r="M219" s="33"/>
      <c r="N219" s="33"/>
      <c r="O219" s="33"/>
      <c r="P219" s="33"/>
      <c r="Q219" s="33"/>
      <c r="R219" s="33"/>
    </row>
    <row r="220" spans="11:18" ht="15">
      <c r="K220" s="33"/>
      <c r="L220" s="33"/>
      <c r="M220" s="33"/>
      <c r="N220" s="33"/>
      <c r="O220" s="33"/>
      <c r="P220" s="33"/>
      <c r="Q220" s="33"/>
      <c r="R220" s="33"/>
    </row>
    <row r="221" spans="11:18" ht="15">
      <c r="K221" s="33"/>
      <c r="L221" s="33"/>
      <c r="M221" s="33"/>
      <c r="N221" s="33"/>
      <c r="O221" s="33"/>
      <c r="P221" s="33"/>
      <c r="Q221" s="33"/>
      <c r="R221" s="33"/>
    </row>
    <row r="222" spans="11:18" ht="15">
      <c r="K222" s="33"/>
      <c r="L222" s="33"/>
      <c r="M222" s="33"/>
      <c r="N222" s="33"/>
      <c r="O222" s="33"/>
      <c r="P222" s="33"/>
      <c r="Q222" s="33"/>
      <c r="R222" s="33"/>
    </row>
    <row r="223" spans="11:18" ht="15">
      <c r="K223" s="33"/>
      <c r="L223" s="33"/>
      <c r="M223" s="33"/>
      <c r="N223" s="33"/>
      <c r="O223" s="33"/>
      <c r="P223" s="33"/>
      <c r="Q223" s="33"/>
      <c r="R223" s="33"/>
    </row>
    <row r="224" spans="11:18" ht="15">
      <c r="K224" s="33"/>
      <c r="L224" s="33"/>
      <c r="M224" s="33"/>
      <c r="N224" s="33"/>
      <c r="O224" s="33"/>
      <c r="P224" s="33"/>
      <c r="Q224" s="33"/>
      <c r="R224" s="33"/>
    </row>
    <row r="225" spans="11:18" ht="15">
      <c r="K225" s="33"/>
      <c r="L225" s="33"/>
      <c r="M225" s="33"/>
      <c r="N225" s="33"/>
      <c r="O225" s="33"/>
      <c r="P225" s="33"/>
      <c r="Q225" s="33"/>
      <c r="R225" s="33"/>
    </row>
    <row r="226" spans="11:18" ht="15">
      <c r="K226" s="33"/>
      <c r="L226" s="33"/>
      <c r="M226" s="33"/>
      <c r="N226" s="33"/>
      <c r="O226" s="33"/>
      <c r="P226" s="33"/>
      <c r="Q226" s="33"/>
      <c r="R226" s="33"/>
    </row>
    <row r="227" spans="11:18" ht="15">
      <c r="K227" s="33"/>
      <c r="L227" s="33"/>
      <c r="M227" s="33"/>
      <c r="N227" s="33"/>
      <c r="O227" s="33"/>
      <c r="P227" s="33"/>
      <c r="Q227" s="33"/>
      <c r="R227" s="33"/>
    </row>
    <row r="228" spans="11:18" ht="15">
      <c r="K228" s="33"/>
      <c r="L228" s="33"/>
      <c r="M228" s="33"/>
      <c r="N228" s="33"/>
      <c r="O228" s="33"/>
      <c r="P228" s="33"/>
      <c r="Q228" s="33"/>
      <c r="R228" s="33"/>
    </row>
    <row r="229" spans="11:18" ht="15">
      <c r="K229" s="33"/>
      <c r="L229" s="33"/>
      <c r="M229" s="33"/>
      <c r="N229" s="33"/>
      <c r="O229" s="33"/>
      <c r="P229" s="33"/>
      <c r="Q229" s="33"/>
      <c r="R229" s="33"/>
    </row>
    <row r="230" spans="11:18" ht="15">
      <c r="K230" s="33"/>
      <c r="L230" s="33"/>
      <c r="M230" s="33"/>
      <c r="N230" s="33"/>
      <c r="O230" s="33"/>
      <c r="P230" s="33"/>
      <c r="Q230" s="33"/>
      <c r="R230" s="33"/>
    </row>
    <row r="231" spans="11:18" ht="15">
      <c r="K231" s="33"/>
      <c r="L231" s="33"/>
      <c r="M231" s="33"/>
      <c r="N231" s="33"/>
      <c r="O231" s="33"/>
      <c r="P231" s="33"/>
      <c r="Q231" s="33"/>
      <c r="R231" s="33"/>
    </row>
    <row r="232" spans="11:18" ht="15">
      <c r="K232" s="33"/>
      <c r="L232" s="33"/>
      <c r="M232" s="33"/>
      <c r="N232" s="33"/>
      <c r="O232" s="33"/>
      <c r="P232" s="33"/>
      <c r="Q232" s="33"/>
      <c r="R232" s="33"/>
    </row>
    <row r="233" spans="11:18" ht="15">
      <c r="K233" s="33"/>
      <c r="L233" s="33"/>
      <c r="M233" s="33"/>
      <c r="N233" s="33"/>
      <c r="O233" s="33"/>
      <c r="P233" s="33"/>
      <c r="Q233" s="33"/>
      <c r="R233" s="33"/>
    </row>
    <row r="234" spans="11:18" ht="15">
      <c r="K234" s="33"/>
      <c r="L234" s="33"/>
      <c r="M234" s="33"/>
      <c r="N234" s="33"/>
      <c r="O234" s="33"/>
      <c r="P234" s="33"/>
      <c r="Q234" s="33"/>
      <c r="R234" s="33"/>
    </row>
    <row r="235" spans="11:18" ht="15">
      <c r="K235" s="33"/>
      <c r="L235" s="33"/>
      <c r="M235" s="33"/>
      <c r="N235" s="33"/>
      <c r="O235" s="33"/>
      <c r="P235" s="33"/>
      <c r="Q235" s="33"/>
      <c r="R235" s="33"/>
    </row>
    <row r="236" spans="11:18" ht="15">
      <c r="K236" s="33"/>
      <c r="L236" s="33"/>
      <c r="M236" s="33"/>
      <c r="N236" s="33"/>
      <c r="O236" s="33"/>
      <c r="P236" s="33"/>
      <c r="Q236" s="33"/>
      <c r="R236" s="33"/>
    </row>
    <row r="237" spans="11:18" ht="15">
      <c r="K237" s="33"/>
      <c r="L237" s="33"/>
      <c r="M237" s="33"/>
      <c r="N237" s="33"/>
      <c r="O237" s="33"/>
      <c r="P237" s="33"/>
      <c r="Q237" s="33"/>
      <c r="R237" s="33"/>
    </row>
    <row r="238" spans="11:18" ht="15">
      <c r="K238" s="33"/>
      <c r="L238" s="33"/>
      <c r="M238" s="33"/>
      <c r="N238" s="33"/>
      <c r="O238" s="33"/>
      <c r="P238" s="33"/>
      <c r="Q238" s="33"/>
      <c r="R238" s="33"/>
    </row>
    <row r="239" spans="11:18" ht="15">
      <c r="K239" s="33"/>
      <c r="L239" s="33"/>
      <c r="M239" s="33"/>
      <c r="N239" s="33"/>
      <c r="O239" s="33"/>
      <c r="P239" s="33"/>
      <c r="Q239" s="33"/>
      <c r="R239" s="33"/>
    </row>
    <row r="240" spans="11:18" ht="15">
      <c r="K240" s="33"/>
      <c r="L240" s="33"/>
      <c r="M240" s="33"/>
      <c r="N240" s="33"/>
      <c r="O240" s="33"/>
      <c r="P240" s="33"/>
      <c r="Q240" s="33"/>
      <c r="R240" s="33"/>
    </row>
    <row r="241" spans="11:18" ht="15">
      <c r="K241" s="33"/>
      <c r="L241" s="33"/>
      <c r="M241" s="33"/>
      <c r="N241" s="33"/>
      <c r="O241" s="33"/>
      <c r="P241" s="33"/>
      <c r="Q241" s="33"/>
      <c r="R241" s="33"/>
    </row>
    <row r="242" spans="11:18" ht="15">
      <c r="K242" s="33"/>
      <c r="L242" s="33"/>
      <c r="M242" s="33"/>
      <c r="N242" s="33"/>
      <c r="O242" s="33"/>
      <c r="P242" s="33"/>
      <c r="Q242" s="33"/>
      <c r="R242" s="33"/>
    </row>
    <row r="243" spans="11:18" ht="15">
      <c r="K243" s="33"/>
      <c r="L243" s="33"/>
      <c r="M243" s="33"/>
      <c r="N243" s="33"/>
      <c r="O243" s="33"/>
      <c r="P243" s="33"/>
      <c r="Q243" s="33"/>
      <c r="R243" s="33"/>
    </row>
    <row r="244" spans="11:18" ht="15">
      <c r="K244" s="33"/>
      <c r="L244" s="33"/>
      <c r="M244" s="33"/>
      <c r="N244" s="33"/>
      <c r="O244" s="33"/>
      <c r="P244" s="33"/>
      <c r="Q244" s="33"/>
      <c r="R244" s="33"/>
    </row>
    <row r="245" spans="11:18" ht="15">
      <c r="K245" s="33"/>
      <c r="L245" s="33"/>
      <c r="M245" s="33"/>
      <c r="N245" s="33"/>
      <c r="O245" s="33"/>
      <c r="P245" s="33"/>
      <c r="Q245" s="33"/>
      <c r="R245" s="33"/>
    </row>
  </sheetData>
  <mergeCells count="9">
    <mergeCell ref="B43:E43"/>
    <mergeCell ref="D7:E7"/>
    <mergeCell ref="B107:E107"/>
    <mergeCell ref="B131:E131"/>
    <mergeCell ref="A1:R1"/>
    <mergeCell ref="A2:R2"/>
    <mergeCell ref="A3:C3"/>
    <mergeCell ref="A6:C6"/>
    <mergeCell ref="A7:C7"/>
  </mergeCells>
  <dataValidations disablePrompts="1" count="1">
    <dataValidation type="list" allowBlank="1" showInputMessage="1" showErrorMessage="1" sqref="D3" xr:uid="{00000000-0002-0000-0500-000000000000}">
      <formula1>$V$4:$V$43</formula1>
    </dataValidation>
  </dataValidations>
  <printOptions horizontalCentered="1"/>
  <pageMargins left="0.4" right="0.4" top="0.7" bottom="0.7" header="0" footer="0.3"/>
  <pageSetup paperSize="9" scale="47" fitToHeight="0" orientation="portrait" horizontalDpi="4294967293" r:id="rId1"/>
  <headerFooter alignWithMargins="0"/>
  <ignoredErrors>
    <ignoredError sqref="Q11:Q4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Summary</vt:lpstr>
      <vt:lpstr>SUK</vt:lpstr>
      <vt:lpstr>Buma</vt:lpstr>
      <vt:lpstr>TMP</vt:lpstr>
      <vt:lpstr>MHA</vt:lpstr>
      <vt:lpstr>Buma!Print_Area</vt:lpstr>
      <vt:lpstr>Cover!Print_Area</vt:lpstr>
      <vt:lpstr>MHA!Print_Area</vt:lpstr>
      <vt:lpstr>SUK!Print_Area</vt:lpstr>
      <vt:lpstr>Summary!Print_Area</vt:lpstr>
      <vt:lpstr>TMP!Print_Area</vt:lpstr>
      <vt:lpstr>Buma!Print_Titles</vt:lpstr>
      <vt:lpstr>MHA!Print_Titles</vt:lpstr>
      <vt:lpstr>SUK!Print_Titles</vt:lpstr>
      <vt:lpstr>Summary!Print_Titles</vt:lpstr>
      <vt:lpstr>TMP!Print_Titles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produksi11</dc:creator>
  <cp:keywords/>
  <dc:description/>
  <cp:lastModifiedBy>Rizal Adi Prabowo</cp:lastModifiedBy>
  <cp:revision/>
  <dcterms:created xsi:type="dcterms:W3CDTF">2012-09-10T23:24:31Z</dcterms:created>
  <dcterms:modified xsi:type="dcterms:W3CDTF">2023-05-11T06:36:56Z</dcterms:modified>
  <cp:category/>
  <cp:contentStatus/>
</cp:coreProperties>
</file>