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apiens-my.sharepoint.com/personal/rizal_prabowo_kideco_co_id/Documents/Documents/Meeting &amp; Data/Laporan Bulanan/April '23/"/>
    </mc:Choice>
  </mc:AlternateContent>
  <xr:revisionPtr revIDLastSave="1233" documentId="13_ncr:1_{C0B5D6EA-FC09-42D2-BDCA-8F10A7FAC162}" xr6:coauthVersionLast="47" xr6:coauthVersionMax="47" xr10:uidLastSave="{F73A9986-52F8-4286-8747-9E8FEC1BBECD}"/>
  <bookViews>
    <workbookView xWindow="-120" yWindow="-120" windowWidth="24240" windowHeight="13140" tabRatio="674" xr2:uid="{00000000-000D-0000-FFFF-FFFF00000000}"/>
  </bookViews>
  <sheets>
    <sheet name="Cover" sheetId="13" r:id="rId1"/>
    <sheet name="Summary" sheetId="18" r:id="rId2"/>
    <sheet name="Pama" sheetId="10" r:id="rId3"/>
    <sheet name="Buma" sheetId="15" state="hidden" r:id="rId4"/>
    <sheet name="Petrosea" sheetId="11" r:id="rId5"/>
    <sheet name="BIMA" sheetId="14" r:id="rId6"/>
    <sheet name="KAU-K2B" sheetId="7" r:id="rId7"/>
    <sheet name="IWACO" sheetId="17" r:id="rId8"/>
    <sheet name="MHA" sheetId="1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b" localSheetId="6">[1]계획서!#REF!</definedName>
    <definedName name="\b" localSheetId="8">[1]계획서!#REF!</definedName>
    <definedName name="\d" localSheetId="6">[1]계획서!#REF!</definedName>
    <definedName name="\d" localSheetId="8">[1]계획서!#REF!</definedName>
    <definedName name="\e" localSheetId="6">[1]계획서!#REF!</definedName>
    <definedName name="\e" localSheetId="8">[1]계획서!#REF!</definedName>
    <definedName name="\f" localSheetId="6">'[1]98년차.XLS'!#REF!</definedName>
    <definedName name="\f" localSheetId="8">'[1]98년차.XLS'!#REF!</definedName>
    <definedName name="\g" localSheetId="6">'[1]98년차.XLS'!#REF!</definedName>
    <definedName name="\g" localSheetId="8">'[1]98년차.XLS'!#REF!</definedName>
    <definedName name="\h" localSheetId="6">'[1]98년차.XLS'!#REF!</definedName>
    <definedName name="\h" localSheetId="8">'[1]98년차.XLS'!#REF!</definedName>
    <definedName name="\i" localSheetId="6">'[1]98년차.XLS'!#REF!</definedName>
    <definedName name="\i" localSheetId="8">'[1]98년차.XLS'!#REF!</definedName>
    <definedName name="\j">#N/A</definedName>
    <definedName name="\k">#N/A</definedName>
    <definedName name="\l">#N/A</definedName>
    <definedName name="\n" localSheetId="6">'[1]98인원계획'!#REF!</definedName>
    <definedName name="\n" localSheetId="8">'[1]98인원계획'!#REF!</definedName>
    <definedName name="\p">#N/A</definedName>
    <definedName name="\w" localSheetId="6">'[1]98인원계획'!#REF!</definedName>
    <definedName name="\w" localSheetId="8">'[1]98인원계획'!#REF!</definedName>
    <definedName name="\x" localSheetId="6">'[1]98인건비'!#REF!</definedName>
    <definedName name="\x" localSheetId="8">'[1]98인건비'!#REF!</definedName>
    <definedName name="__APR99">#REF!</definedName>
    <definedName name="__b1" localSheetId="8">#REF!</definedName>
    <definedName name="__b2" localSheetId="8">#REF!</definedName>
    <definedName name="__BS01" localSheetId="8">#REF!</definedName>
    <definedName name="__DEC98">#REF!</definedName>
    <definedName name="__dep1">#REF!</definedName>
    <definedName name="__DEP11">#REF!</definedName>
    <definedName name="__DEP2">#REF!</definedName>
    <definedName name="__DEP22">#REF!</definedName>
    <definedName name="__FEB99">#REF!</definedName>
    <definedName name="__JAN99">#REF!</definedName>
    <definedName name="__MAR99">#REF!</definedName>
    <definedName name="__MAY99">#REF!</definedName>
    <definedName name="__MGM1">#REF!</definedName>
    <definedName name="__MGM2">#REF!</definedName>
    <definedName name="_1_2_MASTER_SUMMARY_YEARLY" localSheetId="5">#REF!</definedName>
    <definedName name="_1_2_MASTER_SUMMARY_YEARLY" localSheetId="6">#REF!</definedName>
    <definedName name="_1_2_MASTER_SUMMARY_YEARLY" localSheetId="8">#REF!</definedName>
    <definedName name="_2_2_MASTER_SUMMARY_YEARLY">#REF!</definedName>
    <definedName name="_5" localSheetId="5">'[1]98인원계획'!#REF!</definedName>
    <definedName name="_5" localSheetId="3">'[1]98인원계획'!#REF!</definedName>
    <definedName name="_5" localSheetId="0">'[1]98인원계획'!#REF!</definedName>
    <definedName name="_5" localSheetId="6">'[1]98인원계획'!#REF!</definedName>
    <definedName name="_5" localSheetId="8">'[1]98인원계획'!#REF!</definedName>
    <definedName name="_5" localSheetId="2">'[1]98인원계획'!#REF!</definedName>
    <definedName name="_5" localSheetId="4">'[1]98인원계획'!#REF!</definedName>
    <definedName name="_6" localSheetId="5">'[1]98인원계획'!#REF!</definedName>
    <definedName name="_6" localSheetId="3">'[1]98인원계획'!#REF!</definedName>
    <definedName name="_6" localSheetId="0">'[1]98인원계획'!#REF!</definedName>
    <definedName name="_6" localSheetId="6">'[1]98인원계획'!#REF!</definedName>
    <definedName name="_6" localSheetId="8">'[1]98인원계획'!#REF!</definedName>
    <definedName name="_6" localSheetId="2">'[1]98인원계획'!#REF!</definedName>
    <definedName name="_6" localSheetId="4">'[1]98인원계획'!#REF!</definedName>
    <definedName name="_APR99" localSheetId="5">#REF!</definedName>
    <definedName name="_APR99" localSheetId="6">#REF!</definedName>
    <definedName name="_APR99" localSheetId="8">#REF!</definedName>
    <definedName name="_b1" localSheetId="5">#REF!</definedName>
    <definedName name="_b1" localSheetId="6">#REF!</definedName>
    <definedName name="_b1" localSheetId="8">#REF!</definedName>
    <definedName name="_b2" localSheetId="5">#REF!</definedName>
    <definedName name="_b2" localSheetId="6">#REF!</definedName>
    <definedName name="_b2" localSheetId="8">#REF!</definedName>
    <definedName name="_BS01" localSheetId="5">#REF!</definedName>
    <definedName name="_BS01" localSheetId="6">#REF!</definedName>
    <definedName name="_BS01" localSheetId="8">#REF!</definedName>
    <definedName name="_DEC98" localSheetId="5">#REF!</definedName>
    <definedName name="_DEC98" localSheetId="6">#REF!</definedName>
    <definedName name="_DEC98" localSheetId="8">#REF!</definedName>
    <definedName name="_dep1" localSheetId="5">#REF!</definedName>
    <definedName name="_dep1" localSheetId="6">#REF!</definedName>
    <definedName name="_dep1" localSheetId="8">#REF!</definedName>
    <definedName name="_DEP11" localSheetId="5">#REF!</definedName>
    <definedName name="_DEP11" localSheetId="6">#REF!</definedName>
    <definedName name="_DEP11" localSheetId="8">#REF!</definedName>
    <definedName name="_DEP2" localSheetId="5">#REF!</definedName>
    <definedName name="_DEP2" localSheetId="6">#REF!</definedName>
    <definedName name="_DEP2" localSheetId="8">#REF!</definedName>
    <definedName name="_DEP22" localSheetId="5">#REF!</definedName>
    <definedName name="_DEP22" localSheetId="6">#REF!</definedName>
    <definedName name="_DEP22" localSheetId="8">#REF!</definedName>
    <definedName name="_FEB99" localSheetId="5">#REF!</definedName>
    <definedName name="_FEB99" localSheetId="6">#REF!</definedName>
    <definedName name="_FEB99" localSheetId="8">#REF!</definedName>
    <definedName name="_Fill" localSheetId="5" hidden="1">[2]KAMPAR!$A$12:$A$51</definedName>
    <definedName name="_GO_TO_A_">#N/A</definedName>
    <definedName name="_HOME__END__D__">#N/A</definedName>
    <definedName name="_J">#N/A</definedName>
    <definedName name="_JAN99" localSheetId="5">#REF!</definedName>
    <definedName name="_JAN99" localSheetId="6">#REF!</definedName>
    <definedName name="_JAN99" localSheetId="8">#REF!</definedName>
    <definedName name="_Key1" localSheetId="5" hidden="1">#REF!</definedName>
    <definedName name="_Key1" localSheetId="3" hidden="1">#REF!</definedName>
    <definedName name="_Key1" localSheetId="0" hidden="1">#REF!</definedName>
    <definedName name="_Key1" localSheetId="6" hidden="1">#REF!</definedName>
    <definedName name="_Key1" localSheetId="8" hidden="1">#REF!</definedName>
    <definedName name="_Key1" localSheetId="2" hidden="1">#REF!</definedName>
    <definedName name="_Key1" localSheetId="4" hidden="1">#REF!</definedName>
    <definedName name="_Key2" localSheetId="5" hidden="1">#REF!</definedName>
    <definedName name="_Key2" localSheetId="3" hidden="1">#REF!</definedName>
    <definedName name="_Key2" localSheetId="0" hidden="1">#REF!</definedName>
    <definedName name="_Key2" localSheetId="6" hidden="1">#REF!</definedName>
    <definedName name="_Key2" localSheetId="8" hidden="1">#REF!</definedName>
    <definedName name="_Key2" localSheetId="2" hidden="1">#REF!</definedName>
    <definedName name="_Key2" localSheetId="4" hidden="1">#REF!</definedName>
    <definedName name="_MAR99" localSheetId="5">#REF!</definedName>
    <definedName name="_MAR99" localSheetId="6">#REF!</definedName>
    <definedName name="_MAR99" localSheetId="8">#REF!</definedName>
    <definedName name="_MAY99" localSheetId="5">#REF!</definedName>
    <definedName name="_MAY99" localSheetId="6">#REF!</definedName>
    <definedName name="_MAY99" localSheetId="8">#REF!</definedName>
    <definedName name="_MGM1" localSheetId="5">#REF!</definedName>
    <definedName name="_MGM1" localSheetId="6">#REF!</definedName>
    <definedName name="_MGM1" localSheetId="8">#REF!</definedName>
    <definedName name="_MGM2" localSheetId="5">#REF!</definedName>
    <definedName name="_MGM2" localSheetId="6">#REF!</definedName>
    <definedName name="_MGM2" localSheetId="8">#REF!</definedName>
    <definedName name="_Order1" hidden="1">255</definedName>
    <definedName name="_Order2" hidden="1">255</definedName>
    <definedName name="_Sort" localSheetId="5" hidden="1">#REF!</definedName>
    <definedName name="_Sort" localSheetId="3" hidden="1">#REF!</definedName>
    <definedName name="_Sort" localSheetId="0" hidden="1">#REF!</definedName>
    <definedName name="_Sort" localSheetId="6" hidden="1">#REF!</definedName>
    <definedName name="_Sort" localSheetId="8" hidden="1">#REF!</definedName>
    <definedName name="_Sort" localSheetId="2" hidden="1">#REF!</definedName>
    <definedName name="_Sort" localSheetId="4" hidden="1">#REF!</definedName>
    <definedName name="A" localSheetId="5">'[3]Test Depre'!#REF!</definedName>
    <definedName name="A" localSheetId="3">'[3]Test Depre'!#REF!</definedName>
    <definedName name="A" localSheetId="0">'[3]Test Depre'!#REF!</definedName>
    <definedName name="A" localSheetId="6">'[3]Test Depre'!#REF!</definedName>
    <definedName name="A" localSheetId="8">'[3]Test Depre'!#REF!</definedName>
    <definedName name="A" localSheetId="2">'[3]Test Depre'!#REF!</definedName>
    <definedName name="A" localSheetId="4">'[3]Test Depre'!#REF!</definedName>
    <definedName name="AA" localSheetId="5">#REF!</definedName>
    <definedName name="AA" localSheetId="3">#REF!</definedName>
    <definedName name="AA" localSheetId="0">#REF!</definedName>
    <definedName name="AA" localSheetId="6">#REF!</definedName>
    <definedName name="AA" localSheetId="8">#REF!</definedName>
    <definedName name="AA" localSheetId="2">#REF!</definedName>
    <definedName name="AA" localSheetId="4">#REF!</definedName>
    <definedName name="aaaak" localSheetId="5">#REF!</definedName>
    <definedName name="aaaak" localSheetId="3">#REF!</definedName>
    <definedName name="aaaak" localSheetId="0">#REF!</definedName>
    <definedName name="aaaak" localSheetId="6">#REF!</definedName>
    <definedName name="aaaak" localSheetId="8">#REF!</definedName>
    <definedName name="aaaak" localSheetId="2">#REF!</definedName>
    <definedName name="aaaak" localSheetId="4">#REF!</definedName>
    <definedName name="account111111" localSheetId="5">#REF!</definedName>
    <definedName name="account111111" localSheetId="3">#REF!</definedName>
    <definedName name="account111111" localSheetId="0">#REF!</definedName>
    <definedName name="account111111" localSheetId="6">#REF!</definedName>
    <definedName name="account111111" localSheetId="8">#REF!</definedName>
    <definedName name="account111111" localSheetId="2">#REF!</definedName>
    <definedName name="account111111" localSheetId="4">#REF!</definedName>
    <definedName name="ad" localSheetId="5">MCOST2</definedName>
    <definedName name="ad" localSheetId="3">MCOST2</definedName>
    <definedName name="ad" localSheetId="0">MCOST2</definedName>
    <definedName name="ad" localSheetId="6">[0]!MCOST2</definedName>
    <definedName name="ad" localSheetId="2">MCOST2</definedName>
    <definedName name="ad" localSheetId="4">MCOST2</definedName>
    <definedName name="akdf" localSheetId="5">[4]Contract!$D$36</definedName>
    <definedName name="aksdjrme" localSheetId="5">[4]Contract!$E$176</definedName>
    <definedName name="anuku" localSheetId="5">#REF!</definedName>
    <definedName name="anuku" localSheetId="3">#REF!</definedName>
    <definedName name="anuku" localSheetId="0">#REF!</definedName>
    <definedName name="anuku" localSheetId="6">#REF!</definedName>
    <definedName name="anuku" localSheetId="8">#REF!</definedName>
    <definedName name="anuku" localSheetId="2">#REF!</definedName>
    <definedName name="anuku" localSheetId="4">#REF!</definedName>
    <definedName name="AP_2">#N/A</definedName>
    <definedName name="APR">#N/A</definedName>
    <definedName name="April" localSheetId="5">#REF!</definedName>
    <definedName name="April" localSheetId="3">#REF!</definedName>
    <definedName name="April" localSheetId="0">#REF!</definedName>
    <definedName name="April" localSheetId="6">#REF!</definedName>
    <definedName name="April" localSheetId="8">#REF!</definedName>
    <definedName name="April" localSheetId="2">#REF!</definedName>
    <definedName name="April" localSheetId="4">#REF!</definedName>
    <definedName name="APsummary">#N/A</definedName>
    <definedName name="AS" localSheetId="5">'[1]98인건비'!#REF!</definedName>
    <definedName name="AS" localSheetId="3">'[1]98인건비'!#REF!</definedName>
    <definedName name="AS" localSheetId="0">'[1]98인건비'!#REF!</definedName>
    <definedName name="AS" localSheetId="6">'[1]98인건비'!#REF!</definedName>
    <definedName name="AS" localSheetId="8">'[1]98인건비'!#REF!</definedName>
    <definedName name="AS" localSheetId="2">'[1]98인건비'!#REF!</definedName>
    <definedName name="AS" localSheetId="4">'[1]98인건비'!#REF!</definedName>
    <definedName name="asdf" localSheetId="5">#REF!</definedName>
    <definedName name="asdf" localSheetId="3">#REF!</definedName>
    <definedName name="asdf" localSheetId="0">#REF!</definedName>
    <definedName name="asdf" localSheetId="6">#REF!</definedName>
    <definedName name="asdf" localSheetId="8">#REF!</definedName>
    <definedName name="asdf" localSheetId="2">#REF!</definedName>
    <definedName name="asdf" localSheetId="4">#REF!</definedName>
    <definedName name="August" localSheetId="5">#REF!</definedName>
    <definedName name="August" localSheetId="3">#REF!</definedName>
    <definedName name="August" localSheetId="0">#REF!</definedName>
    <definedName name="August" localSheetId="6">#REF!</definedName>
    <definedName name="August" localSheetId="8">#REF!</definedName>
    <definedName name="August" localSheetId="2">#REF!</definedName>
    <definedName name="August" localSheetId="4">#REF!</definedName>
    <definedName name="b">#N/A</definedName>
    <definedName name="BALANCE01" localSheetId="5">#REF!</definedName>
    <definedName name="BALANCE01" localSheetId="3">#REF!</definedName>
    <definedName name="BALANCE01" localSheetId="0">#REF!</definedName>
    <definedName name="BALANCE01" localSheetId="6">#REF!</definedName>
    <definedName name="BALANCE01" localSheetId="8">#REF!</definedName>
    <definedName name="BALANCE01" localSheetId="2">#REF!</definedName>
    <definedName name="BALANCE01" localSheetId="4">#REF!</definedName>
    <definedName name="BALANCE02" localSheetId="5">#REF!</definedName>
    <definedName name="BALANCE02" localSheetId="3">#REF!</definedName>
    <definedName name="BALANCE02" localSheetId="0">#REF!</definedName>
    <definedName name="BALANCE02" localSheetId="6">#REF!</definedName>
    <definedName name="BALANCE02" localSheetId="8">#REF!</definedName>
    <definedName name="BALANCE02" localSheetId="2">#REF!</definedName>
    <definedName name="BALANCE02" localSheetId="4">#REF!</definedName>
    <definedName name="BALANCE03" localSheetId="5">#REF!</definedName>
    <definedName name="BALANCE03" localSheetId="3">#REF!</definedName>
    <definedName name="BALANCE03" localSheetId="0">#REF!</definedName>
    <definedName name="BALANCE03" localSheetId="6">#REF!</definedName>
    <definedName name="BALANCE03" localSheetId="8">#REF!</definedName>
    <definedName name="BALANCE03" localSheetId="2">#REF!</definedName>
    <definedName name="BALANCE03" localSheetId="4">#REF!</definedName>
    <definedName name="BALANCE04" localSheetId="5">#REF!</definedName>
    <definedName name="BALANCE04" localSheetId="3">#REF!</definedName>
    <definedName name="BALANCE04" localSheetId="0">#REF!</definedName>
    <definedName name="BALANCE04" localSheetId="6">#REF!</definedName>
    <definedName name="BALANCE04" localSheetId="8">#REF!</definedName>
    <definedName name="BALANCE04" localSheetId="2">#REF!</definedName>
    <definedName name="BALANCE04" localSheetId="4">#REF!</definedName>
    <definedName name="BALANCE05" localSheetId="5">#REF!</definedName>
    <definedName name="BALANCE05" localSheetId="3">#REF!</definedName>
    <definedName name="BALANCE05" localSheetId="0">#REF!</definedName>
    <definedName name="BALANCE05" localSheetId="6">#REF!</definedName>
    <definedName name="BALANCE05" localSheetId="8">#REF!</definedName>
    <definedName name="BALANCE05" localSheetId="2">#REF!</definedName>
    <definedName name="BALANCE05" localSheetId="4">#REF!</definedName>
    <definedName name="balance05new" localSheetId="5">#REF!</definedName>
    <definedName name="balance05new" localSheetId="3">#REF!</definedName>
    <definedName name="balance05new" localSheetId="0">#REF!</definedName>
    <definedName name="balance05new" localSheetId="6">#REF!</definedName>
    <definedName name="balance05new" localSheetId="8">#REF!</definedName>
    <definedName name="balance05new" localSheetId="2">#REF!</definedName>
    <definedName name="balance05new" localSheetId="4">#REF!</definedName>
    <definedName name="BALANCE06" localSheetId="5">#REF!</definedName>
    <definedName name="BALANCE06" localSheetId="3">#REF!</definedName>
    <definedName name="BALANCE06" localSheetId="0">#REF!</definedName>
    <definedName name="BALANCE06" localSheetId="6">#REF!</definedName>
    <definedName name="BALANCE06" localSheetId="8">#REF!</definedName>
    <definedName name="BALANCE06" localSheetId="2">#REF!</definedName>
    <definedName name="BALANCE06" localSheetId="4">#REF!</definedName>
    <definedName name="Balance06new" localSheetId="5">#REF!</definedName>
    <definedName name="Balance06new" localSheetId="3">#REF!</definedName>
    <definedName name="Balance06new" localSheetId="0">#REF!</definedName>
    <definedName name="Balance06new" localSheetId="6">#REF!</definedName>
    <definedName name="Balance06new" localSheetId="8">#REF!</definedName>
    <definedName name="Balance06new" localSheetId="2">#REF!</definedName>
    <definedName name="Balance06new" localSheetId="4">#REF!</definedName>
    <definedName name="BALANCE07" localSheetId="5">#REF!</definedName>
    <definedName name="BALANCE07" localSheetId="3">#REF!</definedName>
    <definedName name="BALANCE07" localSheetId="0">#REF!</definedName>
    <definedName name="BALANCE07" localSheetId="6">#REF!</definedName>
    <definedName name="BALANCE07" localSheetId="8">#REF!</definedName>
    <definedName name="BALANCE07" localSheetId="2">#REF!</definedName>
    <definedName name="BALANCE07" localSheetId="4">#REF!</definedName>
    <definedName name="BALANCE08" localSheetId="5">#REF!</definedName>
    <definedName name="BALANCE08" localSheetId="3">#REF!</definedName>
    <definedName name="BALANCE08" localSheetId="0">#REF!</definedName>
    <definedName name="BALANCE08" localSheetId="6">#REF!</definedName>
    <definedName name="BALANCE08" localSheetId="8">#REF!</definedName>
    <definedName name="BALANCE08" localSheetId="2">#REF!</definedName>
    <definedName name="BALANCE08" localSheetId="4">#REF!</definedName>
    <definedName name="BALANCE09" localSheetId="5">#REF!</definedName>
    <definedName name="BALANCE09" localSheetId="3">#REF!</definedName>
    <definedName name="BALANCE09" localSheetId="0">#REF!</definedName>
    <definedName name="BALANCE09" localSheetId="6">#REF!</definedName>
    <definedName name="BALANCE09" localSheetId="8">#REF!</definedName>
    <definedName name="BALANCE09" localSheetId="2">#REF!</definedName>
    <definedName name="BALANCE09" localSheetId="4">#REF!</definedName>
    <definedName name="BALANCE10" localSheetId="5">#REF!</definedName>
    <definedName name="BALANCE10" localSheetId="3">#REF!</definedName>
    <definedName name="BALANCE10" localSheetId="0">#REF!</definedName>
    <definedName name="BALANCE10" localSheetId="6">#REF!</definedName>
    <definedName name="BALANCE10" localSheetId="8">#REF!</definedName>
    <definedName name="BALANCE10" localSheetId="2">#REF!</definedName>
    <definedName name="BALANCE10" localSheetId="4">#REF!</definedName>
    <definedName name="BALANCE11" localSheetId="5">#REF!</definedName>
    <definedName name="BALANCE11" localSheetId="3">#REF!</definedName>
    <definedName name="BALANCE11" localSheetId="0">#REF!</definedName>
    <definedName name="BALANCE11" localSheetId="6">#REF!</definedName>
    <definedName name="BALANCE11" localSheetId="8">#REF!</definedName>
    <definedName name="BALANCE11" localSheetId="2">#REF!</definedName>
    <definedName name="BALANCE11" localSheetId="4">#REF!</definedName>
    <definedName name="BALANCE12" localSheetId="5">#REF!</definedName>
    <definedName name="BALANCE12" localSheetId="3">#REF!</definedName>
    <definedName name="BALANCE12" localSheetId="0">#REF!</definedName>
    <definedName name="BALANCE12" localSheetId="6">#REF!</definedName>
    <definedName name="BALANCE12" localSheetId="8">#REF!</definedName>
    <definedName name="BALANCE12" localSheetId="2">#REF!</definedName>
    <definedName name="BALANCE12" localSheetId="4">#REF!</definedName>
    <definedName name="bb" localSheetId="5">#REF!</definedName>
    <definedName name="bb" localSheetId="3">#REF!</definedName>
    <definedName name="bb" localSheetId="0">#REF!</definedName>
    <definedName name="bb" localSheetId="6">#REF!</definedName>
    <definedName name="bb" localSheetId="8">#REF!</definedName>
    <definedName name="bb" localSheetId="2">#REF!</definedName>
    <definedName name="bb" localSheetId="4">#REF!</definedName>
    <definedName name="BIMA_유가보상" localSheetId="5">#REF!</definedName>
    <definedName name="BIMA_유가보상" localSheetId="3">#REF!</definedName>
    <definedName name="BIMA_유가보상" localSheetId="0">#REF!</definedName>
    <definedName name="BIMA_유가보상" localSheetId="6">#REF!</definedName>
    <definedName name="BIMA_유가보상" localSheetId="8">#REF!</definedName>
    <definedName name="BIMA_유가보상" localSheetId="2">#REF!</definedName>
    <definedName name="BIMA_유가보상" localSheetId="4">#REF!</definedName>
    <definedName name="Buma_C" localSheetId="5">#REF!</definedName>
    <definedName name="Buma_C" localSheetId="3">#REF!</definedName>
    <definedName name="Buma_C" localSheetId="0">#REF!</definedName>
    <definedName name="Buma_C" localSheetId="6">#REF!</definedName>
    <definedName name="Buma_C" localSheetId="8">#REF!</definedName>
    <definedName name="Buma_C" localSheetId="2">#REF!</definedName>
    <definedName name="Buma_C" localSheetId="4">#REF!</definedName>
    <definedName name="BUMA_C원탄" localSheetId="5">#REF!</definedName>
    <definedName name="BUMA_C원탄" localSheetId="3">#REF!</definedName>
    <definedName name="BUMA_C원탄" localSheetId="0">#REF!</definedName>
    <definedName name="BUMA_C원탄" localSheetId="6">#REF!</definedName>
    <definedName name="BUMA_C원탄" localSheetId="8">#REF!</definedName>
    <definedName name="BUMA_C원탄" localSheetId="2">#REF!</definedName>
    <definedName name="BUMA_C원탄" localSheetId="4">#REF!</definedName>
    <definedName name="Buma_M" localSheetId="5">#REF!</definedName>
    <definedName name="Buma_M" localSheetId="3">#REF!</definedName>
    <definedName name="Buma_M" localSheetId="0">#REF!</definedName>
    <definedName name="Buma_M" localSheetId="6">#REF!</definedName>
    <definedName name="Buma_M" localSheetId="8">#REF!</definedName>
    <definedName name="Buma_M" localSheetId="2">#REF!</definedName>
    <definedName name="Buma_M" localSheetId="4">#REF!</definedName>
    <definedName name="BUMA_M원탄" localSheetId="5">#REF!</definedName>
    <definedName name="BUMA_M원탄" localSheetId="3">#REF!</definedName>
    <definedName name="BUMA_M원탄" localSheetId="0">#REF!</definedName>
    <definedName name="BUMA_M원탄" localSheetId="6">#REF!</definedName>
    <definedName name="BUMA_M원탄" localSheetId="8">#REF!</definedName>
    <definedName name="BUMA_M원탄" localSheetId="2">#REF!</definedName>
    <definedName name="BUMA_M원탄" localSheetId="4">#REF!</definedName>
    <definedName name="C_HANASP\인건비" localSheetId="5">'[1]98인원계획'!#REF!</definedName>
    <definedName name="C_HANASP\인건비" localSheetId="3">'[1]98인원계획'!#REF!</definedName>
    <definedName name="C_HANASP\인건비" localSheetId="0">'[1]98인원계획'!#REF!</definedName>
    <definedName name="C_HANASP\인건비" localSheetId="6">'[1]98인원계획'!#REF!</definedName>
    <definedName name="C_HANASP\인건비" localSheetId="8">'[1]98인원계획'!#REF!</definedName>
    <definedName name="C_HANASP\인건비" localSheetId="2">'[1]98인원계획'!#REF!</definedName>
    <definedName name="C_HANASP\인건비" localSheetId="4">'[1]98인원계획'!#REF!</definedName>
    <definedName name="calcul" localSheetId="5">#REF!</definedName>
    <definedName name="calcul" localSheetId="3">#REF!</definedName>
    <definedName name="calcul" localSheetId="0">#REF!</definedName>
    <definedName name="calcul" localSheetId="6">#REF!</definedName>
    <definedName name="calcul" localSheetId="8">#REF!</definedName>
    <definedName name="calcul" localSheetId="2">#REF!</definedName>
    <definedName name="calcul" localSheetId="4">#REF!</definedName>
    <definedName name="Calendarday" localSheetId="5">#REF!</definedName>
    <definedName name="Calendarday" localSheetId="3">#REF!</definedName>
    <definedName name="Calendarday" localSheetId="0">#REF!</definedName>
    <definedName name="Calendarday" localSheetId="6">#REF!</definedName>
    <definedName name="Calendarday" localSheetId="8">#REF!</definedName>
    <definedName name="Calendarday" localSheetId="2">#REF!</definedName>
    <definedName name="Calendarday" localSheetId="4">#REF!</definedName>
    <definedName name="calory_north" localSheetId="5">#REF!</definedName>
    <definedName name="calory_north" localSheetId="3">#REF!</definedName>
    <definedName name="calory_north" localSheetId="0">#REF!</definedName>
    <definedName name="calory_north" localSheetId="6">#REF!</definedName>
    <definedName name="calory_north" localSheetId="8">#REF!</definedName>
    <definedName name="calory_north" localSheetId="2">#REF!</definedName>
    <definedName name="calory_north" localSheetId="4">#REF!</definedName>
    <definedName name="calory_south" localSheetId="5">#REF!</definedName>
    <definedName name="calory_south" localSheetId="3">#REF!</definedName>
    <definedName name="calory_south" localSheetId="0">#REF!</definedName>
    <definedName name="calory_south" localSheetId="6">#REF!</definedName>
    <definedName name="calory_south" localSheetId="8">#REF!</definedName>
    <definedName name="calory_south" localSheetId="2">#REF!</definedName>
    <definedName name="calory_south" localSheetId="4">#REF!</definedName>
    <definedName name="CBI" localSheetId="5">#REF!</definedName>
    <definedName name="CBI" localSheetId="3">#REF!</definedName>
    <definedName name="CBI" localSheetId="0">#REF!</definedName>
    <definedName name="CBI" localSheetId="6">#REF!</definedName>
    <definedName name="CBI" localSheetId="8">#REF!</definedName>
    <definedName name="CBI" localSheetId="2">#REF!</definedName>
    <definedName name="CBI" localSheetId="4">#REF!</definedName>
    <definedName name="CBP" localSheetId="5">#REF!</definedName>
    <definedName name="CBP" localSheetId="3">#REF!</definedName>
    <definedName name="CBP" localSheetId="0">#REF!</definedName>
    <definedName name="CBP" localSheetId="6">#REF!</definedName>
    <definedName name="CBP" localSheetId="8">#REF!</definedName>
    <definedName name="CBP" localSheetId="2">#REF!</definedName>
    <definedName name="CBP" localSheetId="4">#REF!</definedName>
    <definedName name="CD" localSheetId="5">#REF!</definedName>
    <definedName name="CD" localSheetId="3">#REF!</definedName>
    <definedName name="CD" localSheetId="0">#REF!</definedName>
    <definedName name="CD" localSheetId="6">#REF!</definedName>
    <definedName name="CD" localSheetId="8">#REF!</definedName>
    <definedName name="CD" localSheetId="2">#REF!</definedName>
    <definedName name="CD" localSheetId="4">#REF!</definedName>
    <definedName name="coal_north" localSheetId="5">#REF!</definedName>
    <definedName name="coal_north" localSheetId="3">#REF!</definedName>
    <definedName name="coal_north" localSheetId="0">#REF!</definedName>
    <definedName name="coal_north" localSheetId="6">#REF!</definedName>
    <definedName name="coal_north" localSheetId="8">#REF!</definedName>
    <definedName name="coal_north" localSheetId="2">#REF!</definedName>
    <definedName name="coal_north" localSheetId="4">#REF!</definedName>
    <definedName name="coal_south" localSheetId="5">#REF!</definedName>
    <definedName name="coal_south" localSheetId="3">#REF!</definedName>
    <definedName name="coal_south" localSheetId="0">#REF!</definedName>
    <definedName name="coal_south" localSheetId="6">#REF!</definedName>
    <definedName name="coal_south" localSheetId="8">#REF!</definedName>
    <definedName name="coal_south" localSheetId="2">#REF!</definedName>
    <definedName name="coal_south" localSheetId="4">#REF!</definedName>
    <definedName name="coal_total" localSheetId="5">#REF!</definedName>
    <definedName name="coal_total" localSheetId="3">#REF!</definedName>
    <definedName name="coal_total" localSheetId="0">#REF!</definedName>
    <definedName name="coal_total" localSheetId="6">#REF!</definedName>
    <definedName name="coal_total" localSheetId="8">#REF!</definedName>
    <definedName name="coal_total" localSheetId="2">#REF!</definedName>
    <definedName name="coal_total" localSheetId="4">#REF!</definedName>
    <definedName name="Contents">#N/A</definedName>
    <definedName name="Cost_of_Manufactured__99" localSheetId="5">#REF!</definedName>
    <definedName name="Cost_of_Manufactured__99" localSheetId="3">#REF!</definedName>
    <definedName name="Cost_of_Manufactured__99" localSheetId="0">#REF!</definedName>
    <definedName name="Cost_of_Manufactured__99" localSheetId="6">#REF!</definedName>
    <definedName name="Cost_of_Manufactured__99" localSheetId="8">#REF!</definedName>
    <definedName name="Cost_of_Manufactured__99" localSheetId="2">#REF!</definedName>
    <definedName name="Cost_of_Manufactured__99" localSheetId="4">#REF!</definedName>
    <definedName name="costing">#N/A</definedName>
    <definedName name="Cotrans_유가보상" localSheetId="5">#REF!</definedName>
    <definedName name="Cotrans_유가보상" localSheetId="3">#REF!</definedName>
    <definedName name="Cotrans_유가보상" localSheetId="0">#REF!</definedName>
    <definedName name="Cotrans_유가보상" localSheetId="6">#REF!</definedName>
    <definedName name="Cotrans_유가보상" localSheetId="8">#REF!</definedName>
    <definedName name="Cotrans_유가보상" localSheetId="2">#REF!</definedName>
    <definedName name="Cotrans_유가보상" localSheetId="4">#REF!</definedName>
    <definedName name="crit" localSheetId="5">#REF!</definedName>
    <definedName name="crit" localSheetId="3">#REF!</definedName>
    <definedName name="crit" localSheetId="0">#REF!</definedName>
    <definedName name="crit" localSheetId="6">#REF!</definedName>
    <definedName name="crit" localSheetId="8">#REF!</definedName>
    <definedName name="crit" localSheetId="2">#REF!</definedName>
    <definedName name="crit" localSheetId="4">#REF!</definedName>
    <definedName name="CSALES01" localSheetId="5">[5]COSTSALES!#REF!</definedName>
    <definedName name="CSALES01" localSheetId="3">[5]COSTSALES!#REF!</definedName>
    <definedName name="CSALES01" localSheetId="0">[5]COSTSALES!#REF!</definedName>
    <definedName name="CSALES01" localSheetId="6">[5]COSTSALES!#REF!</definedName>
    <definedName name="CSALES01" localSheetId="8">[5]COSTSALES!#REF!</definedName>
    <definedName name="CSALES01" localSheetId="2">[5]COSTSALES!#REF!</definedName>
    <definedName name="CSALES01" localSheetId="4">[5]COSTSALES!#REF!</definedName>
    <definedName name="CSALES02" localSheetId="5">[5]COSTSALES!#REF!</definedName>
    <definedName name="CSALES02" localSheetId="3">[5]COSTSALES!#REF!</definedName>
    <definedName name="CSALES02" localSheetId="0">[5]COSTSALES!#REF!</definedName>
    <definedName name="CSALES02" localSheetId="6">[5]COSTSALES!#REF!</definedName>
    <definedName name="CSALES02" localSheetId="8">[5]COSTSALES!#REF!</definedName>
    <definedName name="CSALES02" localSheetId="2">[5]COSTSALES!#REF!</definedName>
    <definedName name="CSALES02" localSheetId="4">[5]COSTSALES!#REF!</definedName>
    <definedName name="CSALES03" localSheetId="5">[5]COSTSALES!#REF!</definedName>
    <definedName name="CSALES03" localSheetId="3">[5]COSTSALES!#REF!</definedName>
    <definedName name="CSALES03" localSheetId="0">[5]COSTSALES!#REF!</definedName>
    <definedName name="CSALES03" localSheetId="6">[5]COSTSALES!#REF!</definedName>
    <definedName name="CSALES03" localSheetId="8">[5]COSTSALES!#REF!</definedName>
    <definedName name="CSALES03" localSheetId="2">[5]COSTSALES!#REF!</definedName>
    <definedName name="CSALES03" localSheetId="4">[5]COSTSALES!#REF!</definedName>
    <definedName name="CSALES04" localSheetId="5">[5]COSTSALES!#REF!</definedName>
    <definedName name="CSALES04" localSheetId="3">[5]COSTSALES!#REF!</definedName>
    <definedName name="CSALES04" localSheetId="0">[5]COSTSALES!#REF!</definedName>
    <definedName name="CSALES04" localSheetId="6">[5]COSTSALES!#REF!</definedName>
    <definedName name="CSALES04" localSheetId="8">[5]COSTSALES!#REF!</definedName>
    <definedName name="CSALES04" localSheetId="2">[5]COSTSALES!#REF!</definedName>
    <definedName name="CSALES04" localSheetId="4">[5]COSTSALES!#REF!</definedName>
    <definedName name="CSALES05" localSheetId="5">[5]COSTSALES!#REF!</definedName>
    <definedName name="CSALES05" localSheetId="3">[5]COSTSALES!#REF!</definedName>
    <definedName name="CSALES05" localSheetId="0">[5]COSTSALES!#REF!</definedName>
    <definedName name="CSALES05" localSheetId="6">[5]COSTSALES!#REF!</definedName>
    <definedName name="CSALES05" localSheetId="8">[5]COSTSALES!#REF!</definedName>
    <definedName name="CSALES05" localSheetId="2">[5]COSTSALES!#REF!</definedName>
    <definedName name="CSALES05" localSheetId="4">[5]COSTSALES!#REF!</definedName>
    <definedName name="CSALES06" localSheetId="5">[5]COSTSALES!#REF!</definedName>
    <definedName name="CSALES06" localSheetId="3">[5]COSTSALES!#REF!</definedName>
    <definedName name="CSALES06" localSheetId="0">[5]COSTSALES!#REF!</definedName>
    <definedName name="CSALES06" localSheetId="6">[5]COSTSALES!#REF!</definedName>
    <definedName name="CSALES06" localSheetId="8">[5]COSTSALES!#REF!</definedName>
    <definedName name="CSALES06" localSheetId="2">[5]COSTSALES!#REF!</definedName>
    <definedName name="CSALES06" localSheetId="4">[5]COSTSALES!#REF!</definedName>
    <definedName name="CSALES07" localSheetId="5">[5]COSTSALES!#REF!</definedName>
    <definedName name="CSALES07" localSheetId="3">[5]COSTSALES!#REF!</definedName>
    <definedName name="CSALES07" localSheetId="0">[5]COSTSALES!#REF!</definedName>
    <definedName name="CSALES07" localSheetId="6">[5]COSTSALES!#REF!</definedName>
    <definedName name="CSALES07" localSheetId="8">[5]COSTSALES!#REF!</definedName>
    <definedName name="CSALES07" localSheetId="2">[5]COSTSALES!#REF!</definedName>
    <definedName name="CSALES07" localSheetId="4">[5]COSTSALES!#REF!</definedName>
    <definedName name="CSALES08" localSheetId="5">[5]COSTSALES!#REF!</definedName>
    <definedName name="CSALES08" localSheetId="3">[5]COSTSALES!#REF!</definedName>
    <definedName name="CSALES08" localSheetId="0">[5]COSTSALES!#REF!</definedName>
    <definedName name="CSALES08" localSheetId="6">[5]COSTSALES!#REF!</definedName>
    <definedName name="CSALES08" localSheetId="8">[5]COSTSALES!#REF!</definedName>
    <definedName name="CSALES08" localSheetId="2">[5]COSTSALES!#REF!</definedName>
    <definedName name="CSALES08" localSheetId="4">[5]COSTSALES!#REF!</definedName>
    <definedName name="CSALES09" localSheetId="5">[5]COSTSALES!#REF!</definedName>
    <definedName name="CSALES09" localSheetId="3">[5]COSTSALES!#REF!</definedName>
    <definedName name="CSALES09" localSheetId="0">[5]COSTSALES!#REF!</definedName>
    <definedName name="CSALES09" localSheetId="6">[5]COSTSALES!#REF!</definedName>
    <definedName name="CSALES09" localSheetId="8">[5]COSTSALES!#REF!</definedName>
    <definedName name="CSALES09" localSheetId="2">[5]COSTSALES!#REF!</definedName>
    <definedName name="CSALES09" localSheetId="4">[5]COSTSALES!#REF!</definedName>
    <definedName name="CSALES10" localSheetId="5">[5]COSTSALES!#REF!</definedName>
    <definedName name="CSALES10" localSheetId="3">[5]COSTSALES!#REF!</definedName>
    <definedName name="CSALES10" localSheetId="0">[5]COSTSALES!#REF!</definedName>
    <definedName name="CSALES10" localSheetId="6">[5]COSTSALES!#REF!</definedName>
    <definedName name="CSALES10" localSheetId="8">[5]COSTSALES!#REF!</definedName>
    <definedName name="CSALES10" localSheetId="2">[5]COSTSALES!#REF!</definedName>
    <definedName name="CSALES10" localSheetId="4">[5]COSTSALES!#REF!</definedName>
    <definedName name="CSALES11" localSheetId="5">[5]COSTSALES!#REF!</definedName>
    <definedName name="CSALES11" localSheetId="3">[5]COSTSALES!#REF!</definedName>
    <definedName name="CSALES11" localSheetId="0">[5]COSTSALES!#REF!</definedName>
    <definedName name="CSALES11" localSheetId="6">[5]COSTSALES!#REF!</definedName>
    <definedName name="CSALES11" localSheetId="8">[5]COSTSALES!#REF!</definedName>
    <definedName name="CSALES11" localSheetId="2">[5]COSTSALES!#REF!</definedName>
    <definedName name="CSALES11" localSheetId="4">[5]COSTSALES!#REF!</definedName>
    <definedName name="CSALES12" localSheetId="5">[5]COSTSALES!#REF!</definedName>
    <definedName name="CSALES12" localSheetId="3">[5]COSTSALES!#REF!</definedName>
    <definedName name="CSALES12" localSheetId="0">[5]COSTSALES!#REF!</definedName>
    <definedName name="CSALES12" localSheetId="6">[5]COSTSALES!#REF!</definedName>
    <definedName name="CSALES12" localSheetId="8">[5]COSTSALES!#REF!</definedName>
    <definedName name="CSALES12" localSheetId="2">[5]COSTSALES!#REF!</definedName>
    <definedName name="CSALES12" localSheetId="4">[5]COSTSALES!#REF!</definedName>
    <definedName name="d">#N/A</definedName>
    <definedName name="D1602520" localSheetId="5">'[3]Test Depre'!#REF!</definedName>
    <definedName name="D1602520" localSheetId="3">'[3]Test Depre'!#REF!</definedName>
    <definedName name="D1602520" localSheetId="0">'[3]Test Depre'!#REF!</definedName>
    <definedName name="D1602520" localSheetId="6">'[3]Test Depre'!#REF!</definedName>
    <definedName name="D1602520" localSheetId="8">'[3]Test Depre'!#REF!</definedName>
    <definedName name="D1602520" localSheetId="2">'[3]Test Depre'!#REF!</definedName>
    <definedName name="D1602520" localSheetId="4">'[3]Test Depre'!#REF!</definedName>
    <definedName name="_xlnm.Database" localSheetId="5">#REF!</definedName>
    <definedName name="_xlnm.Database" localSheetId="3">#REF!</definedName>
    <definedName name="_xlnm.Database" localSheetId="0">#REF!</definedName>
    <definedName name="_xlnm.Database" localSheetId="6">#REF!</definedName>
    <definedName name="_xlnm.Database" localSheetId="8">#REF!</definedName>
    <definedName name="_xlnm.Database" localSheetId="2">#REF!</definedName>
    <definedName name="_xlnm.Database" localSheetId="4">#REF!</definedName>
    <definedName name="_xlnm.Database">#REF!</definedName>
    <definedName name="ddd" localSheetId="5">'[6]D-04'!#REF!</definedName>
    <definedName name="ddd" localSheetId="3">'[6]D-04'!#REF!</definedName>
    <definedName name="ddd" localSheetId="0">'[6]D-04'!#REF!</definedName>
    <definedName name="ddd" localSheetId="6">'[6]D-04'!#REF!</definedName>
    <definedName name="ddd" localSheetId="8">'[6]D-04'!#REF!</definedName>
    <definedName name="ddd" localSheetId="2">'[6]D-04'!#REF!</definedName>
    <definedName name="ddd" localSheetId="4">'[6]D-04'!#REF!</definedName>
    <definedName name="ddddddddddd" localSheetId="5">[7]기본Data!$G$5</definedName>
    <definedName name="December" localSheetId="5">#REF!</definedName>
    <definedName name="December" localSheetId="3">#REF!</definedName>
    <definedName name="December" localSheetId="0">#REF!</definedName>
    <definedName name="December" localSheetId="6">#REF!</definedName>
    <definedName name="December" localSheetId="8">#REF!</definedName>
    <definedName name="December" localSheetId="2">#REF!</definedName>
    <definedName name="December" localSheetId="4">#REF!</definedName>
    <definedName name="DEPARTEMENTAL_COSTING_ON_JAN._MAR.99" localSheetId="5">MCOST2</definedName>
    <definedName name="DEPARTEMENTAL_COSTING_ON_JAN._MAR.99" localSheetId="3">MCOST2</definedName>
    <definedName name="DEPARTEMENTAL_COSTING_ON_JAN._MAR.99" localSheetId="0">MCOST2</definedName>
    <definedName name="DEPARTEMENTAL_COSTING_ON_JAN._MAR.99" localSheetId="6">[0]!MCOST2</definedName>
    <definedName name="DEPARTEMENTAL_COSTING_ON_JAN._MAR.99" localSheetId="2">MCOST2</definedName>
    <definedName name="DEPARTEMENTAL_COSTING_ON_JAN._MAR.99" localSheetId="4">MCOST2</definedName>
    <definedName name="DEPARTEMENTAL_COSTING_ON_MARCH_99">"MCOST1"</definedName>
    <definedName name="depreciation_prod" localSheetId="5">#REF!</definedName>
    <definedName name="depreciation_prod" localSheetId="3">#REF!</definedName>
    <definedName name="depreciation_prod" localSheetId="0">#REF!</definedName>
    <definedName name="depreciation_prod" localSheetId="6">#REF!</definedName>
    <definedName name="depreciation_prod" localSheetId="8">#REF!</definedName>
    <definedName name="depreciation_prod" localSheetId="2">#REF!</definedName>
    <definedName name="depreciation_prod" localSheetId="4">#REF!</definedName>
    <definedName name="Depreciation_waste" localSheetId="5">#REF!</definedName>
    <definedName name="Depreciation_waste" localSheetId="3">#REF!</definedName>
    <definedName name="Depreciation_waste" localSheetId="0">#REF!</definedName>
    <definedName name="Depreciation_waste" localSheetId="6">#REF!</definedName>
    <definedName name="Depreciation_waste" localSheetId="8">#REF!</definedName>
    <definedName name="Depreciation_waste" localSheetId="2">#REF!</definedName>
    <definedName name="Depreciation_waste" localSheetId="4">#REF!</definedName>
    <definedName name="DJ" localSheetId="5">'[1]98인원계획'!#REF!</definedName>
    <definedName name="DJ" localSheetId="3">'[1]98인원계획'!#REF!</definedName>
    <definedName name="DJ" localSheetId="0">'[1]98인원계획'!#REF!</definedName>
    <definedName name="DJ" localSheetId="6">'[1]98인원계획'!#REF!</definedName>
    <definedName name="DJ" localSheetId="8">'[1]98인원계획'!#REF!</definedName>
    <definedName name="DJ" localSheetId="2">'[1]98인원계획'!#REF!</definedName>
    <definedName name="DJ" localSheetId="4">'[1]98인원계획'!#REF!</definedName>
    <definedName name="djfl">#N/A</definedName>
    <definedName name="dkttktk" localSheetId="5">#REF!</definedName>
    <definedName name="dkttktk" localSheetId="3">#REF!</definedName>
    <definedName name="dkttktk" localSheetId="0">#REF!</definedName>
    <definedName name="dkttktk" localSheetId="6">#REF!</definedName>
    <definedName name="dkttktk" localSheetId="8">#REF!</definedName>
    <definedName name="dkttktk" localSheetId="2">#REF!</definedName>
    <definedName name="dkttktk" localSheetId="4">#REF!</definedName>
    <definedName name="dljfal" localSheetId="5">'[6]D-04'!#REF!</definedName>
    <definedName name="dljfal" localSheetId="3">'[6]D-04'!#REF!</definedName>
    <definedName name="dljfal" localSheetId="0">'[6]D-04'!#REF!</definedName>
    <definedName name="dljfal" localSheetId="6">'[6]D-04'!#REF!</definedName>
    <definedName name="dljfal" localSheetId="8">'[6]D-04'!#REF!</definedName>
    <definedName name="dljfal" localSheetId="2">'[6]D-04'!#REF!</definedName>
    <definedName name="dljfal" localSheetId="4">'[6]D-04'!#REF!</definedName>
    <definedName name="dorr" localSheetId="5">[8]Input!#REF!</definedName>
    <definedName name="dorr" localSheetId="3">[8]Input!#REF!</definedName>
    <definedName name="dorr" localSheetId="0">[8]Input!#REF!</definedName>
    <definedName name="dorr" localSheetId="6">[8]Input!#REF!</definedName>
    <definedName name="dorr" localSheetId="8">[8]Input!#REF!</definedName>
    <definedName name="dorr" localSheetId="2">[8]Input!#REF!</definedName>
    <definedName name="dorr" localSheetId="4">[8]Input!#REF!</definedName>
    <definedName name="dsss" localSheetId="5">#REF!</definedName>
    <definedName name="dsss" localSheetId="3">#REF!</definedName>
    <definedName name="dsss" localSheetId="0">#REF!</definedName>
    <definedName name="dsss" localSheetId="6">#REF!</definedName>
    <definedName name="dsss" localSheetId="8">#REF!</definedName>
    <definedName name="dsss" localSheetId="2">#REF!</definedName>
    <definedName name="dsss" localSheetId="4">#REF!</definedName>
    <definedName name="duit" localSheetId="5">[9]Sheet1!#REF!</definedName>
    <definedName name="duit" localSheetId="3">[9]Sheet1!#REF!</definedName>
    <definedName name="duit" localSheetId="0">[9]Sheet1!#REF!</definedName>
    <definedName name="duit" localSheetId="6">[9]Sheet1!#REF!</definedName>
    <definedName name="duit" localSheetId="8">[9]Sheet1!#REF!</definedName>
    <definedName name="duit" localSheetId="2">[9]Sheet1!#REF!</definedName>
    <definedName name="duit" localSheetId="4">[9]Sheet1!#REF!</definedName>
    <definedName name="durian" localSheetId="5">SUMPRODUCT(([10]Des!$X1=[10]Des!$R$4:$R$45)*([10]Des!A$3=[10]Des!$E$4:$E$45),[10]Des!$K$4:$K$45)</definedName>
    <definedName name="E_Rate" localSheetId="5">[11]Contract!$C$5</definedName>
    <definedName name="employee" localSheetId="5">#REF!</definedName>
    <definedName name="employee" localSheetId="3">#REF!</definedName>
    <definedName name="employee" localSheetId="0">#REF!</definedName>
    <definedName name="employee" localSheetId="6">#REF!</definedName>
    <definedName name="employee" localSheetId="8">#REF!</definedName>
    <definedName name="employee" localSheetId="2">#REF!</definedName>
    <definedName name="employee" localSheetId="4">#REF!</definedName>
    <definedName name="employee_kirean" localSheetId="5">#REF!</definedName>
    <definedName name="employee_kirean" localSheetId="3">#REF!</definedName>
    <definedName name="employee_kirean" localSheetId="0">#REF!</definedName>
    <definedName name="employee_kirean" localSheetId="6">#REF!</definedName>
    <definedName name="employee_kirean" localSheetId="8">#REF!</definedName>
    <definedName name="employee_kirean" localSheetId="2">#REF!</definedName>
    <definedName name="employee_kirean" localSheetId="4">#REF!</definedName>
    <definedName name="employee_korean" localSheetId="5">#REF!</definedName>
    <definedName name="employee_korean" localSheetId="3">#REF!</definedName>
    <definedName name="employee_korean" localSheetId="0">#REF!</definedName>
    <definedName name="employee_korean" localSheetId="6">#REF!</definedName>
    <definedName name="employee_korean" localSheetId="8">#REF!</definedName>
    <definedName name="employee_korean" localSheetId="2">#REF!</definedName>
    <definedName name="employee_korean" localSheetId="4">#REF!</definedName>
    <definedName name="employee_local" localSheetId="5">#REF!</definedName>
    <definedName name="employee_local" localSheetId="3">#REF!</definedName>
    <definedName name="employee_local" localSheetId="0">#REF!</definedName>
    <definedName name="employee_local" localSheetId="6">#REF!</definedName>
    <definedName name="employee_local" localSheetId="8">#REF!</definedName>
    <definedName name="employee_local" localSheetId="2">#REF!</definedName>
    <definedName name="employee_local" localSheetId="4">#REF!</definedName>
    <definedName name="Excel_BuiltIn__FilterDatabase_1" localSheetId="5">#REF!</definedName>
    <definedName name="Excel_BuiltIn__FilterDatabase_1" localSheetId="3">#REF!</definedName>
    <definedName name="Excel_BuiltIn__FilterDatabase_1" localSheetId="6">#REF!</definedName>
    <definedName name="Excel_BuiltIn__FilterDatabase_1" localSheetId="8">#REF!</definedName>
    <definedName name="Excel_BuiltIn__FilterDatabase_1" localSheetId="2">#REF!</definedName>
    <definedName name="Excel_BuiltIn__FilterDatabase_1" localSheetId="4">#REF!</definedName>
    <definedName name="Excel_BuiltIn_Print_Area_1">"$#REF!.$A$7:$AU$927"</definedName>
    <definedName name="Excel_BuiltIn_Print_Area_10">"$#REF!.$A$1:$G$161"</definedName>
    <definedName name="Excel_BuiltIn_Print_Area_12">"$#REF!.$A$1:$N$5"</definedName>
    <definedName name="Excel_BuiltIn_Print_Area_13_1_1">"$#REF!.$A$1:$F$57"</definedName>
    <definedName name="Excel_BuiltIn_Print_Area_14">"$#REF!.$A$1:$G$36"</definedName>
    <definedName name="Excel_BuiltIn_Print_Area_14_1">"$#REF!.$A$1:$F$57"</definedName>
    <definedName name="Excel_BuiltIn_Print_Area_15">"$#REF!.$A$1:$F$57"</definedName>
    <definedName name="Excel_BuiltIn_Print_Area_2">"$#REF!.$A$7:$AU$929"</definedName>
    <definedName name="Excel_BuiltIn_Print_Area_2_1">"$#REF!.$A$1:$G$5"</definedName>
    <definedName name="Excel_BuiltIn_Print_Area_3_1">"$#REF!.$A$1:$AQ$5"</definedName>
    <definedName name="Excel_BuiltIn_Print_Area_3_1_1">"$#REF!.$A$1:$AU$25"</definedName>
    <definedName name="Excel_BuiltIn_Print_Area_5_1">"$#REF!.$A$1:$AX$611"</definedName>
    <definedName name="Excel_BuiltIn_Print_Area_5_1_1">"$#REF!.$A$1:$AW$22"</definedName>
    <definedName name="Excel_BuiltIn_Print_Area_6_1_1">"$#REF!.$A$1:$G$111"</definedName>
    <definedName name="Excel_BuiltIn_Print_Area_6_1_1_1">"$#REF!.$A$1:$G$97"</definedName>
    <definedName name="Excel_BuiltIn_Print_Area_6_1_1_1_1">"$#REF!.$A$1:$AX$5"</definedName>
    <definedName name="Excel_BuiltIn_Print_Area_7_1">"$#REF!.$A$1:$AX$612"</definedName>
    <definedName name="Excel_BuiltIn_Print_Area_7_1_1">"$#REF!.$A$1:$AX$613"</definedName>
    <definedName name="Excel_BuiltIn_Print_Area_7_1_1_1">"$#REF!.$A$3:$L$459"</definedName>
    <definedName name="Excel_BuiltIn_Print_Area_7_1_1_1_1">"$#REF!.$A$1:$AX$611;$#REF!.$A$626:$F$660"</definedName>
    <definedName name="Excel_BuiltIn_Print_Area_7_1_1_1_1_1_1">"$#REF!.$A$1:$N$5"</definedName>
    <definedName name="Excel_BuiltIn_Print_Titles_1">"$#REF!.$A$7:$AMJ$8"</definedName>
    <definedName name="Excel_BuiltIn_Print_Titles_12">"$#REF!.$A$3:$AMJ$4"</definedName>
    <definedName name="Excel_BuiltIn_Print_Titles_14">"$#REF!.$A$1:$AMJ$2"</definedName>
    <definedName name="Excel_BuiltIn_Print_Titles_2">"$#REF!.$A$7:$AMJ$11"</definedName>
    <definedName name="Excel_BuiltIn_Print_Titles_2_1">"$#REF!.$A$4:$AMJ$5"</definedName>
    <definedName name="Excel_BuiltIn_Print_Titles_3_1">"$#REF!.$A$3:$IU$4"</definedName>
    <definedName name="Excel_BuiltIn_Print_Titles_7_1_1_1">"$#REF!.$A$7:$ID$8"</definedName>
    <definedName name="Excel_BuiltIn_Print_Titles_7_1_1_1_1">"$#REF!.$A$3:$IB$4"</definedName>
    <definedName name="Excel_BuiltIn_Print_Titles_7_1_1_1_2">"$#REF!.$A$7:$ID$11"</definedName>
    <definedName name="exchange" localSheetId="5">[12]임차도급!#REF!</definedName>
    <definedName name="exchange" localSheetId="3">[12]임차도급!#REF!</definedName>
    <definedName name="exchange" localSheetId="0">[12]임차도급!#REF!</definedName>
    <definedName name="exchange" localSheetId="6">[12]임차도급!#REF!</definedName>
    <definedName name="exchange" localSheetId="8">[12]임차도급!#REF!</definedName>
    <definedName name="exchange" localSheetId="2">[12]임차도급!#REF!</definedName>
    <definedName name="exchange" localSheetId="4">[12]임차도급!#REF!</definedName>
    <definedName name="exchangerate" localSheetId="5">[7]기본Data!$G$5</definedName>
    <definedName name="February" localSheetId="5">#REF!</definedName>
    <definedName name="February" localSheetId="3">#REF!</definedName>
    <definedName name="February" localSheetId="0">#REF!</definedName>
    <definedName name="February" localSheetId="6">#REF!</definedName>
    <definedName name="February" localSheetId="8">#REF!</definedName>
    <definedName name="February" localSheetId="2">#REF!</definedName>
    <definedName name="February" localSheetId="4">#REF!</definedName>
    <definedName name="ffdfdf" localSheetId="5">[13]Sheet1!#REF!</definedName>
    <definedName name="ffdfdf" localSheetId="3">[13]Sheet1!#REF!</definedName>
    <definedName name="ffdfdf" localSheetId="0">[13]Sheet1!#REF!</definedName>
    <definedName name="ffdfdf" localSheetId="6">[13]Sheet1!#REF!</definedName>
    <definedName name="ffdfdf" localSheetId="8">[13]Sheet1!#REF!</definedName>
    <definedName name="ffdfdf" localSheetId="2">[13]Sheet1!#REF!</definedName>
    <definedName name="ffdfdf" localSheetId="4">[13]Sheet1!#REF!</definedName>
    <definedName name="FFFF" localSheetId="5">[14]Input!#REF!</definedName>
    <definedName name="FFFF" localSheetId="3">[14]Input!#REF!</definedName>
    <definedName name="FFFF" localSheetId="0">[14]Input!#REF!</definedName>
    <definedName name="FFFF" localSheetId="6">[14]Input!#REF!</definedName>
    <definedName name="FFFF" localSheetId="8">[14]Input!#REF!</definedName>
    <definedName name="FFFF" localSheetId="2">[14]Input!#REF!</definedName>
    <definedName name="FFFF" localSheetId="4">[14]Input!#REF!</definedName>
    <definedName name="fklsdjfiwf" localSheetId="5">[11]Contract!$C$5</definedName>
    <definedName name="G.S_유가보상" localSheetId="5">#REF!</definedName>
    <definedName name="G.S_유가보상" localSheetId="3">#REF!</definedName>
    <definedName name="G.S_유가보상" localSheetId="0">#REF!</definedName>
    <definedName name="G.S_유가보상" localSheetId="6">#REF!</definedName>
    <definedName name="G.S_유가보상" localSheetId="8">#REF!</definedName>
    <definedName name="G.S_유가보상" localSheetId="2">#REF!</definedName>
    <definedName name="G.S_유가보상" localSheetId="4">#REF!</definedName>
    <definedName name="GGG" localSheetId="5">#REF!</definedName>
    <definedName name="GGG" localSheetId="3">#REF!</definedName>
    <definedName name="GGG" localSheetId="0">#REF!</definedName>
    <definedName name="GGG" localSheetId="6">#REF!</definedName>
    <definedName name="GGG" localSheetId="8">#REF!</definedName>
    <definedName name="GGG" localSheetId="2">#REF!</definedName>
    <definedName name="GGG" localSheetId="4">#REF!</definedName>
    <definedName name="good" localSheetId="5">#REF!</definedName>
    <definedName name="good" localSheetId="3">#REF!</definedName>
    <definedName name="good" localSheetId="0">#REF!</definedName>
    <definedName name="good" localSheetId="6">#REF!</definedName>
    <definedName name="good" localSheetId="8">#REF!</definedName>
    <definedName name="good" localSheetId="2">#REF!</definedName>
    <definedName name="good" localSheetId="4">#REF!</definedName>
    <definedName name="GROUP_1" localSheetId="5">[15]MATERIAL!$D$7:$F$30</definedName>
    <definedName name="GROUP_2" localSheetId="5">[15]MATERIAL!$D$31:$F$36</definedName>
    <definedName name="GROUP_3" localSheetId="5">[15]MATERIAL!$D$37:$F$46</definedName>
    <definedName name="GROUP_4" localSheetId="5">[15]MATERIAL!$D$47:$F$53</definedName>
    <definedName name="H_Equipment" localSheetId="5">#REF!</definedName>
    <definedName name="H_Equipment" localSheetId="3">#REF!</definedName>
    <definedName name="H_Equipment" localSheetId="0">#REF!</definedName>
    <definedName name="H_Equipment" localSheetId="6">#REF!</definedName>
    <definedName name="H_Equipment" localSheetId="8">#REF!</definedName>
    <definedName name="H_Equipment" localSheetId="2">#REF!</definedName>
    <definedName name="H_Equipment" localSheetId="4">#REF!</definedName>
    <definedName name="HHH" localSheetId="5">#REF!</definedName>
    <definedName name="HHH" localSheetId="3">#REF!</definedName>
    <definedName name="HHH" localSheetId="0">#REF!</definedName>
    <definedName name="HHH" localSheetId="6">#REF!</definedName>
    <definedName name="HHH" localSheetId="8">#REF!</definedName>
    <definedName name="HHH" localSheetId="2">#REF!</definedName>
    <definedName name="HHH" localSheetId="4">#REF!</definedName>
    <definedName name="hours" localSheetId="5">#REF!</definedName>
    <definedName name="hours" localSheetId="3">#REF!</definedName>
    <definedName name="hours" localSheetId="0">#REF!</definedName>
    <definedName name="hours" localSheetId="6">#REF!</definedName>
    <definedName name="hours" localSheetId="8">#REF!</definedName>
    <definedName name="hours" localSheetId="2">#REF!</definedName>
    <definedName name="hours" localSheetId="4">#REF!</definedName>
    <definedName name="House___Etc" localSheetId="5">#REF!</definedName>
    <definedName name="House___Etc" localSheetId="3">#REF!</definedName>
    <definedName name="House___Etc" localSheetId="0">#REF!</definedName>
    <definedName name="House___Etc" localSheetId="6">#REF!</definedName>
    <definedName name="House___Etc" localSheetId="8">#REF!</definedName>
    <definedName name="House___Etc" localSheetId="2">#REF!</definedName>
    <definedName name="House___Etc" localSheetId="4">#REF!</definedName>
    <definedName name="IMT" localSheetId="5">#REF!</definedName>
    <definedName name="IMT" localSheetId="3">#REF!</definedName>
    <definedName name="IMT" localSheetId="0">#REF!</definedName>
    <definedName name="IMT" localSheetId="6">#REF!</definedName>
    <definedName name="IMT" localSheetId="8">#REF!</definedName>
    <definedName name="IMT" localSheetId="2">#REF!</definedName>
    <definedName name="IMT" localSheetId="4">#REF!</definedName>
    <definedName name="INCOME01" localSheetId="5">#REF!</definedName>
    <definedName name="INCOME01" localSheetId="3">#REF!</definedName>
    <definedName name="INCOME01" localSheetId="0">#REF!</definedName>
    <definedName name="INCOME01" localSheetId="6">#REF!</definedName>
    <definedName name="INCOME01" localSheetId="8">#REF!</definedName>
    <definedName name="INCOME01" localSheetId="2">#REF!</definedName>
    <definedName name="INCOME01" localSheetId="4">#REF!</definedName>
    <definedName name="INCOME02" localSheetId="5">#REF!</definedName>
    <definedName name="INCOME02" localSheetId="3">#REF!</definedName>
    <definedName name="INCOME02" localSheetId="0">#REF!</definedName>
    <definedName name="INCOME02" localSheetId="6">#REF!</definedName>
    <definedName name="INCOME02" localSheetId="8">#REF!</definedName>
    <definedName name="INCOME02" localSheetId="2">#REF!</definedName>
    <definedName name="INCOME02" localSheetId="4">#REF!</definedName>
    <definedName name="INCOME03" localSheetId="5">#REF!</definedName>
    <definedName name="INCOME03" localSheetId="3">#REF!</definedName>
    <definedName name="INCOME03" localSheetId="0">#REF!</definedName>
    <definedName name="INCOME03" localSheetId="6">#REF!</definedName>
    <definedName name="INCOME03" localSheetId="8">#REF!</definedName>
    <definedName name="INCOME03" localSheetId="2">#REF!</definedName>
    <definedName name="INCOME03" localSheetId="4">#REF!</definedName>
    <definedName name="INCOME04" localSheetId="5">#REF!</definedName>
    <definedName name="INCOME04" localSheetId="3">#REF!</definedName>
    <definedName name="INCOME04" localSheetId="0">#REF!</definedName>
    <definedName name="INCOME04" localSheetId="6">#REF!</definedName>
    <definedName name="INCOME04" localSheetId="8">#REF!</definedName>
    <definedName name="INCOME04" localSheetId="2">#REF!</definedName>
    <definedName name="INCOME04" localSheetId="4">#REF!</definedName>
    <definedName name="INCOME05" localSheetId="5">#REF!</definedName>
    <definedName name="INCOME05" localSheetId="3">#REF!</definedName>
    <definedName name="INCOME05" localSheetId="0">#REF!</definedName>
    <definedName name="INCOME05" localSheetId="6">#REF!</definedName>
    <definedName name="INCOME05" localSheetId="8">#REF!</definedName>
    <definedName name="INCOME05" localSheetId="2">#REF!</definedName>
    <definedName name="INCOME05" localSheetId="4">#REF!</definedName>
    <definedName name="INCOME06" localSheetId="5">#REF!</definedName>
    <definedName name="INCOME06" localSheetId="3">#REF!</definedName>
    <definedName name="INCOME06" localSheetId="0">#REF!</definedName>
    <definedName name="INCOME06" localSheetId="6">#REF!</definedName>
    <definedName name="INCOME06" localSheetId="8">#REF!</definedName>
    <definedName name="INCOME06" localSheetId="2">#REF!</definedName>
    <definedName name="INCOME06" localSheetId="4">#REF!</definedName>
    <definedName name="INCOME07" localSheetId="5">#REF!</definedName>
    <definedName name="INCOME07" localSheetId="3">#REF!</definedName>
    <definedName name="INCOME07" localSheetId="0">#REF!</definedName>
    <definedName name="INCOME07" localSheetId="6">#REF!</definedName>
    <definedName name="INCOME07" localSheetId="8">#REF!</definedName>
    <definedName name="INCOME07" localSheetId="2">#REF!</definedName>
    <definedName name="INCOME07" localSheetId="4">#REF!</definedName>
    <definedName name="INCOME08" localSheetId="5">#REF!</definedName>
    <definedName name="INCOME08" localSheetId="3">#REF!</definedName>
    <definedName name="INCOME08" localSheetId="0">#REF!</definedName>
    <definedName name="INCOME08" localSheetId="6">#REF!</definedName>
    <definedName name="INCOME08" localSheetId="8">#REF!</definedName>
    <definedName name="INCOME08" localSheetId="2">#REF!</definedName>
    <definedName name="INCOME08" localSheetId="4">#REF!</definedName>
    <definedName name="INCOME09" localSheetId="5">#REF!</definedName>
    <definedName name="INCOME09" localSheetId="3">#REF!</definedName>
    <definedName name="INCOME09" localSheetId="0">#REF!</definedName>
    <definedName name="INCOME09" localSheetId="6">#REF!</definedName>
    <definedName name="INCOME09" localSheetId="8">#REF!</definedName>
    <definedName name="INCOME09" localSheetId="2">#REF!</definedName>
    <definedName name="INCOME09" localSheetId="4">#REF!</definedName>
    <definedName name="INCOME10" localSheetId="5">#REF!</definedName>
    <definedName name="INCOME10" localSheetId="3">#REF!</definedName>
    <definedName name="INCOME10" localSheetId="0">#REF!</definedName>
    <definedName name="INCOME10" localSheetId="6">#REF!</definedName>
    <definedName name="INCOME10" localSheetId="8">#REF!</definedName>
    <definedName name="INCOME10" localSheetId="2">#REF!</definedName>
    <definedName name="INCOME10" localSheetId="4">#REF!</definedName>
    <definedName name="INCOME11" localSheetId="5">#REF!</definedName>
    <definedName name="INCOME11" localSheetId="3">#REF!</definedName>
    <definedName name="INCOME11" localSheetId="0">#REF!</definedName>
    <definedName name="INCOME11" localSheetId="6">#REF!</definedName>
    <definedName name="INCOME11" localSheetId="8">#REF!</definedName>
    <definedName name="INCOME11" localSheetId="2">#REF!</definedName>
    <definedName name="INCOME11" localSheetId="4">#REF!</definedName>
    <definedName name="INCOME12" localSheetId="5">#REF!</definedName>
    <definedName name="INCOME12" localSheetId="3">#REF!</definedName>
    <definedName name="INCOME12" localSheetId="0">#REF!</definedName>
    <definedName name="INCOME12" localSheetId="6">#REF!</definedName>
    <definedName name="INCOME12" localSheetId="8">#REF!</definedName>
    <definedName name="INCOME12" localSheetId="2">#REF!</definedName>
    <definedName name="INCOME12" localSheetId="4">#REF!</definedName>
    <definedName name="Inventory_ROM" localSheetId="5">#REF!</definedName>
    <definedName name="Inventory_ROM" localSheetId="3">#REF!</definedName>
    <definedName name="Inventory_ROM" localSheetId="0">#REF!</definedName>
    <definedName name="Inventory_ROM" localSheetId="6">#REF!</definedName>
    <definedName name="Inventory_ROM" localSheetId="8">#REF!</definedName>
    <definedName name="Inventory_ROM" localSheetId="2">#REF!</definedName>
    <definedName name="Inventory_ROM" localSheetId="4">#REF!</definedName>
    <definedName name="Inventory_TMCT" localSheetId="5">#REF!</definedName>
    <definedName name="Inventory_TMCT" localSheetId="3">#REF!</definedName>
    <definedName name="Inventory_TMCT" localSheetId="0">#REF!</definedName>
    <definedName name="Inventory_TMCT" localSheetId="6">#REF!</definedName>
    <definedName name="Inventory_TMCT" localSheetId="8">#REF!</definedName>
    <definedName name="Inventory_TMCT" localSheetId="2">#REF!</definedName>
    <definedName name="Inventory_TMCT" localSheetId="4">#REF!</definedName>
    <definedName name="iofjsdfnl" localSheetId="5">SUMPRODUCT(([10]Des!$X1=[10]Des!$R$4:$R$45)*([10]Des!A$3=[10]Des!$E$4:$E$45),[10]Des!$K$4:$K$45)</definedName>
    <definedName name="irma" localSheetId="5">[16]기본Data!$G$5</definedName>
    <definedName name="ISH" localSheetId="5">#REF!</definedName>
    <definedName name="ISH" localSheetId="3">#REF!</definedName>
    <definedName name="ISH" localSheetId="0">#REF!</definedName>
    <definedName name="ISH" localSheetId="6">#REF!</definedName>
    <definedName name="ISH" localSheetId="8">#REF!</definedName>
    <definedName name="ISH" localSheetId="2">#REF!</definedName>
    <definedName name="ISH" localSheetId="4">#REF!</definedName>
    <definedName name="Jan_coal" localSheetId="5">[4]Contract!$M$106</definedName>
    <definedName name="Jan_Rom" localSheetId="5">[4]Contract!$D$35</definedName>
    <definedName name="Jan_TMCT" localSheetId="5">[4]Contract!$D$36</definedName>
    <definedName name="Jan_Trans" localSheetId="5">[4]Contract!$E$176</definedName>
    <definedName name="January" localSheetId="5">#REF!</definedName>
    <definedName name="January" localSheetId="3">#REF!</definedName>
    <definedName name="January" localSheetId="0">#REF!</definedName>
    <definedName name="January" localSheetId="6">#REF!</definedName>
    <definedName name="January" localSheetId="8">#REF!</definedName>
    <definedName name="January" localSheetId="2">#REF!</definedName>
    <definedName name="January" localSheetId="4">#REF!</definedName>
    <definedName name="jklajdlfnsfow" localSheetId="5">#REF!</definedName>
    <definedName name="jklajdlfnsfow" localSheetId="3">#REF!</definedName>
    <definedName name="jklajdlfnsfow" localSheetId="0">#REF!</definedName>
    <definedName name="jklajdlfnsfow" localSheetId="6">#REF!</definedName>
    <definedName name="jklajdlfnsfow" localSheetId="8">#REF!</definedName>
    <definedName name="jklajdlfnsfow" localSheetId="2">#REF!</definedName>
    <definedName name="jklajdlfnsfow" localSheetId="4">#REF!</definedName>
    <definedName name="JKT_SM">#N/A</definedName>
    <definedName name="JTI" localSheetId="5">#REF!</definedName>
    <definedName name="JTI" localSheetId="3">#REF!</definedName>
    <definedName name="JTI" localSheetId="0">#REF!</definedName>
    <definedName name="JTI" localSheetId="6">#REF!</definedName>
    <definedName name="JTI" localSheetId="8">#REF!</definedName>
    <definedName name="JTI" localSheetId="2">#REF!</definedName>
    <definedName name="JTI" localSheetId="4">#REF!</definedName>
    <definedName name="Jul">#N/A</definedName>
    <definedName name="July" localSheetId="5">#REF!</definedName>
    <definedName name="July" localSheetId="3">#REF!</definedName>
    <definedName name="July" localSheetId="0">#REF!</definedName>
    <definedName name="July" localSheetId="6">#REF!</definedName>
    <definedName name="July" localSheetId="8">#REF!</definedName>
    <definedName name="July" localSheetId="2">#REF!</definedName>
    <definedName name="July" localSheetId="4">#REF!</definedName>
    <definedName name="June" localSheetId="5">#REF!</definedName>
    <definedName name="June" localSheetId="3">#REF!</definedName>
    <definedName name="June" localSheetId="0">#REF!</definedName>
    <definedName name="June" localSheetId="6">#REF!</definedName>
    <definedName name="June" localSheetId="8">#REF!</definedName>
    <definedName name="June" localSheetId="2">#REF!</definedName>
    <definedName name="June" localSheetId="4">#REF!</definedName>
    <definedName name="kldjflkaolo" localSheetId="5">#REF!</definedName>
    <definedName name="kldjflkaolo" localSheetId="3">#REF!</definedName>
    <definedName name="kldjflkaolo" localSheetId="0">#REF!</definedName>
    <definedName name="kldjflkaolo" localSheetId="6">#REF!</definedName>
    <definedName name="kldjflkaolo" localSheetId="8">#REF!</definedName>
    <definedName name="kldjflkaolo" localSheetId="2">#REF!</definedName>
    <definedName name="kldjflkaolo" localSheetId="4">#REF!</definedName>
    <definedName name="kpp" localSheetId="5">'[17]  '!$O$5</definedName>
    <definedName name="lfjskldfj" localSheetId="5">[9]Sheet1!#REF!</definedName>
    <definedName name="lfjskldfj" localSheetId="3">[9]Sheet1!#REF!</definedName>
    <definedName name="lfjskldfj" localSheetId="0">[9]Sheet1!#REF!</definedName>
    <definedName name="lfjskldfj" localSheetId="6">[9]Sheet1!#REF!</definedName>
    <definedName name="lfjskldfj" localSheetId="8">[9]Sheet1!#REF!</definedName>
    <definedName name="lfjskldfj" localSheetId="2">[9]Sheet1!#REF!</definedName>
    <definedName name="lfjskldfj" localSheetId="4">[9]Sheet1!#REF!</definedName>
    <definedName name="LIST1" localSheetId="5">#REF!</definedName>
    <definedName name="LIST1" localSheetId="3">#REF!</definedName>
    <definedName name="LIST1" localSheetId="0">#REF!</definedName>
    <definedName name="LIST1" localSheetId="6">#REF!</definedName>
    <definedName name="LIST1" localSheetId="8">#REF!</definedName>
    <definedName name="LIST1" localSheetId="2">#REF!</definedName>
    <definedName name="LIST1" localSheetId="4">#REF!</definedName>
    <definedName name="LIST2" localSheetId="5">'[6]D-04'!#REF!</definedName>
    <definedName name="LIST2" localSheetId="3">'[6]D-04'!#REF!</definedName>
    <definedName name="LIST2" localSheetId="0">'[6]D-04'!#REF!</definedName>
    <definedName name="LIST2" localSheetId="6">'[6]D-04'!#REF!</definedName>
    <definedName name="LIST2" localSheetId="8">'[6]D-04'!#REF!</definedName>
    <definedName name="LIST2" localSheetId="2">'[6]D-04'!#REF!</definedName>
    <definedName name="LIST2" localSheetId="4">'[6]D-04'!#REF!</definedName>
    <definedName name="LIST3" localSheetId="5">'[6]D-04'!#REF!</definedName>
    <definedName name="LIST3" localSheetId="3">'[6]D-04'!#REF!</definedName>
    <definedName name="LIST3" localSheetId="0">'[6]D-04'!#REF!</definedName>
    <definedName name="LIST3" localSheetId="6">'[6]D-04'!#REF!</definedName>
    <definedName name="LIST3" localSheetId="8">'[6]D-04'!#REF!</definedName>
    <definedName name="LIST3" localSheetId="2">'[6]D-04'!#REF!</definedName>
    <definedName name="LIST3" localSheetId="4">'[6]D-04'!#REF!</definedName>
    <definedName name="locate" localSheetId="5">[18]BOMAG!#REF!</definedName>
    <definedName name="locate" localSheetId="3">[18]BOMAG!#REF!</definedName>
    <definedName name="locate" localSheetId="0">[18]BOMAG!#REF!</definedName>
    <definedName name="locate" localSheetId="6">[18]BOMAG!#REF!</definedName>
    <definedName name="locate" localSheetId="8">[18]BOMAG!#REF!</definedName>
    <definedName name="locate" localSheetId="2">[18]BOMAG!#REF!</definedName>
    <definedName name="locate" localSheetId="4">[18]BOMAG!#REF!</definedName>
    <definedName name="Lokasi" localSheetId="5">#REF!</definedName>
    <definedName name="Lokasi" localSheetId="3">#REF!</definedName>
    <definedName name="Lokasi" localSheetId="0">#REF!</definedName>
    <definedName name="Lokasi" localSheetId="6">#REF!</definedName>
    <definedName name="Lokasi" localSheetId="8">#REF!</definedName>
    <definedName name="Lokasi" localSheetId="2">#REF!</definedName>
    <definedName name="Lokasi" localSheetId="4">#REF!</definedName>
    <definedName name="machine_plan" localSheetId="5">MCOST2</definedName>
    <definedName name="machine_plan" localSheetId="3">MCOST2</definedName>
    <definedName name="machine_plan" localSheetId="0">MCOST2</definedName>
    <definedName name="machine_plan" localSheetId="6">[0]!MCOST2</definedName>
    <definedName name="machine_plan" localSheetId="2">MCOST2</definedName>
    <definedName name="machine_plan" localSheetId="4">MCOST2</definedName>
    <definedName name="machine_plan_abc" localSheetId="5">MCOST2</definedName>
    <definedName name="machine_plan_abc" localSheetId="3">MCOST2</definedName>
    <definedName name="machine_plan_abc" localSheetId="0">MCOST2</definedName>
    <definedName name="machine_plan_abc" localSheetId="6">[0]!MCOST2</definedName>
    <definedName name="machine_plan_abc" localSheetId="2">MCOST2</definedName>
    <definedName name="machine_plan_abc" localSheetId="4">MCOST2</definedName>
    <definedName name="machine_plan_abm" localSheetId="5">MCOST2</definedName>
    <definedName name="machine_plan_abm" localSheetId="3">MCOST2</definedName>
    <definedName name="machine_plan_abm" localSheetId="0">MCOST2</definedName>
    <definedName name="machine_plan_abm" localSheetId="6">[0]!MCOST2</definedName>
    <definedName name="machine_plan_abm" localSheetId="2">MCOST2</definedName>
    <definedName name="machine_plan_abm" localSheetId="4">MCOST2</definedName>
    <definedName name="mar_sales" localSheetId="5">#REF!</definedName>
    <definedName name="mar_sales" localSheetId="3">#REF!</definedName>
    <definedName name="mar_sales" localSheetId="0">#REF!</definedName>
    <definedName name="mar_sales" localSheetId="6">#REF!</definedName>
    <definedName name="mar_sales" localSheetId="8">#REF!</definedName>
    <definedName name="mar_sales" localSheetId="2">#REF!</definedName>
    <definedName name="mar_sales" localSheetId="4">#REF!</definedName>
    <definedName name="March" localSheetId="5">#REF!</definedName>
    <definedName name="March" localSheetId="3">#REF!</definedName>
    <definedName name="March" localSheetId="0">#REF!</definedName>
    <definedName name="March" localSheetId="6">#REF!</definedName>
    <definedName name="March" localSheetId="8">#REF!</definedName>
    <definedName name="March" localSheetId="2">#REF!</definedName>
    <definedName name="March" localSheetId="4">#REF!</definedName>
    <definedName name="May" localSheetId="5">#REF!</definedName>
    <definedName name="May" localSheetId="3">#REF!</definedName>
    <definedName name="May" localSheetId="0">#REF!</definedName>
    <definedName name="May" localSheetId="6">#REF!</definedName>
    <definedName name="May" localSheetId="8">#REF!</definedName>
    <definedName name="May" localSheetId="2">#REF!</definedName>
    <definedName name="May" localSheetId="4">#REF!</definedName>
    <definedName name="Mayy">#N/A</definedName>
    <definedName name="MCOST1" localSheetId="5">#REF!</definedName>
    <definedName name="MCOST1" localSheetId="3">#REF!</definedName>
    <definedName name="MCOST1" localSheetId="0">#REF!</definedName>
    <definedName name="MCOST1" localSheetId="6">#REF!</definedName>
    <definedName name="MCOST1" localSheetId="8">#REF!</definedName>
    <definedName name="MCOST1" localSheetId="2">#REF!</definedName>
    <definedName name="MCOST1" localSheetId="4">#REF!</definedName>
    <definedName name="MCOST2">[5]MCOST1!$A$64:$W$124</definedName>
    <definedName name="MGG" localSheetId="5">#REF!</definedName>
    <definedName name="MGG" localSheetId="3">#REF!</definedName>
    <definedName name="MGG" localSheetId="0">#REF!</definedName>
    <definedName name="MGG" localSheetId="6">#REF!</definedName>
    <definedName name="MGG" localSheetId="8">#REF!</definedName>
    <definedName name="MGG" localSheetId="2">#REF!</definedName>
    <definedName name="MGG" localSheetId="4">#REF!</definedName>
    <definedName name="MHA_유가보상" localSheetId="5">#REF!</definedName>
    <definedName name="MHA_유가보상" localSheetId="3">#REF!</definedName>
    <definedName name="MHA_유가보상" localSheetId="0">#REF!</definedName>
    <definedName name="MHA_유가보상" localSheetId="6">#REF!</definedName>
    <definedName name="MHA_유가보상" localSheetId="8">#REF!</definedName>
    <definedName name="MHA_유가보상" localSheetId="2">#REF!</definedName>
    <definedName name="MHA_유가보상" localSheetId="4">#REF!</definedName>
    <definedName name="MMP" localSheetId="5">#REF!</definedName>
    <definedName name="MMP" localSheetId="3">#REF!</definedName>
    <definedName name="MMP" localSheetId="0">#REF!</definedName>
    <definedName name="MMP" localSheetId="6">#REF!</definedName>
    <definedName name="MMP" localSheetId="8">#REF!</definedName>
    <definedName name="MMP" localSheetId="2">#REF!</definedName>
    <definedName name="MMP" localSheetId="4">#REF!</definedName>
    <definedName name="November" localSheetId="5">#REF!</definedName>
    <definedName name="November" localSheetId="3">#REF!</definedName>
    <definedName name="November" localSheetId="0">#REF!</definedName>
    <definedName name="November" localSheetId="6">#REF!</definedName>
    <definedName name="November" localSheetId="8">#REF!</definedName>
    <definedName name="November" localSheetId="2">#REF!</definedName>
    <definedName name="November" localSheetId="4">#REF!</definedName>
    <definedName name="o_o_cost_a" localSheetId="5">MCOST2</definedName>
    <definedName name="o_o_cost_a" localSheetId="3">MCOST2</definedName>
    <definedName name="o_o_cost_a" localSheetId="0">MCOST2</definedName>
    <definedName name="o_o_cost_a" localSheetId="6">[0]!MCOST2</definedName>
    <definedName name="o_o_cost_a" localSheetId="2">MCOST2</definedName>
    <definedName name="o_o_cost_a" localSheetId="4">MCOST2</definedName>
    <definedName name="October" localSheetId="5">#REF!</definedName>
    <definedName name="October" localSheetId="3">#REF!</definedName>
    <definedName name="October" localSheetId="0">#REF!</definedName>
    <definedName name="October" localSheetId="6">#REF!</definedName>
    <definedName name="October" localSheetId="8">#REF!</definedName>
    <definedName name="October" localSheetId="2">#REF!</definedName>
    <definedName name="October" localSheetId="4">#REF!</definedName>
    <definedName name="Oil_P." localSheetId="5">#REF!</definedName>
    <definedName name="Oil_P." localSheetId="3">#REF!</definedName>
    <definedName name="Oil_P." localSheetId="0">#REF!</definedName>
    <definedName name="Oil_P." localSheetId="6">#REF!</definedName>
    <definedName name="Oil_P." localSheetId="8">#REF!</definedName>
    <definedName name="Oil_P." localSheetId="2">#REF!</definedName>
    <definedName name="Oil_P." localSheetId="4">#REF!</definedName>
    <definedName name="OTI" localSheetId="5">#REF!</definedName>
    <definedName name="OTI" localSheetId="3">#REF!</definedName>
    <definedName name="OTI" localSheetId="0">#REF!</definedName>
    <definedName name="OTI" localSheetId="6">#REF!</definedName>
    <definedName name="OTI" localSheetId="8">#REF!</definedName>
    <definedName name="OTI" localSheetId="2">#REF!</definedName>
    <definedName name="OTI" localSheetId="4">#REF!</definedName>
    <definedName name="Pama_유가보상" localSheetId="5">#REF!</definedName>
    <definedName name="Pama_유가보상" localSheetId="3">#REF!</definedName>
    <definedName name="Pama_유가보상" localSheetId="0">#REF!</definedName>
    <definedName name="Pama_유가보상" localSheetId="6">#REF!</definedName>
    <definedName name="Pama_유가보상" localSheetId="8">#REF!</definedName>
    <definedName name="Pama_유가보상" localSheetId="2">#REF!</definedName>
    <definedName name="Pama_유가보상" localSheetId="4">#REF!</definedName>
    <definedName name="PPT" localSheetId="5">#REF!</definedName>
    <definedName name="PPT" localSheetId="3">#REF!</definedName>
    <definedName name="PPT" localSheetId="0">#REF!</definedName>
    <definedName name="PPT" localSheetId="6">#REF!</definedName>
    <definedName name="PPT" localSheetId="8">#REF!</definedName>
    <definedName name="PPT" localSheetId="2">#REF!</definedName>
    <definedName name="PPT" localSheetId="4">#REF!</definedName>
    <definedName name="PRes" localSheetId="5">'[6]D-04'!#REF!</definedName>
    <definedName name="PRes" localSheetId="3">'[6]D-04'!#REF!</definedName>
    <definedName name="PRes" localSheetId="0">'[6]D-04'!#REF!</definedName>
    <definedName name="PRes" localSheetId="6">'[6]D-04'!#REF!</definedName>
    <definedName name="PRes" localSheetId="8">'[6]D-04'!#REF!</definedName>
    <definedName name="PRes" localSheetId="2">'[6]D-04'!#REF!</definedName>
    <definedName name="PRes" localSheetId="4">'[6]D-04'!#REF!</definedName>
    <definedName name="Price" localSheetId="5">#REF!</definedName>
    <definedName name="Price" localSheetId="3">#REF!</definedName>
    <definedName name="Price" localSheetId="0">#REF!</definedName>
    <definedName name="Price" localSheetId="6">#REF!</definedName>
    <definedName name="Price" localSheetId="8">#REF!</definedName>
    <definedName name="Price" localSheetId="2">#REF!</definedName>
    <definedName name="Price" localSheetId="4">#REF!</definedName>
    <definedName name="_xlnm.Print_Area" localSheetId="5">BIMA!$A$1:$R$61</definedName>
    <definedName name="_xlnm.Print_Area" localSheetId="3">Buma!$A$1:$Q$55</definedName>
    <definedName name="_xlnm.Print_Area" localSheetId="0">Cover!$A$1:$J$33</definedName>
    <definedName name="_xlnm.Print_Area" localSheetId="7">IWACO!$A$1:$R$107</definedName>
    <definedName name="_xlnm.Print_Area" localSheetId="6">'KAU-K2B'!$A$1:$R$259</definedName>
    <definedName name="_xlnm.Print_Area" localSheetId="8">MHA!$A$1:$R$199</definedName>
    <definedName name="_xlnm.Print_Area" localSheetId="2">Pama!$A$1:$R$163</definedName>
    <definedName name="_xlnm.Print_Area" localSheetId="4">Petrosea!$A$1:$R$74</definedName>
    <definedName name="_xlnm.Print_Area" localSheetId="1">Summary!$A$1:$F$110</definedName>
    <definedName name="Print_Area_MI" localSheetId="5">#REF!</definedName>
    <definedName name="Print_Area_MI" localSheetId="3">#REF!</definedName>
    <definedName name="Print_Area_MI" localSheetId="0">#REF!</definedName>
    <definedName name="Print_Area_MI" localSheetId="6">#REF!</definedName>
    <definedName name="Print_Area_MI" localSheetId="8">#REF!</definedName>
    <definedName name="Print_Area_MI" localSheetId="2">#REF!</definedName>
    <definedName name="Print_Area_MI" localSheetId="4">#REF!</definedName>
    <definedName name="_xlnm.Print_Titles" localSheetId="5">BIMA!$8:$8</definedName>
    <definedName name="_xlnm.Print_Titles" localSheetId="3">Buma!$8:$8</definedName>
    <definedName name="_xlnm.Print_Titles" localSheetId="7">IWACO!$8:$8</definedName>
    <definedName name="_xlnm.Print_Titles" localSheetId="6">'KAU-K2B'!$8:$8</definedName>
    <definedName name="_xlnm.Print_Titles" localSheetId="8">MHA!$8:$15</definedName>
    <definedName name="_xlnm.Print_Titles" localSheetId="2">Pama!$1:$7</definedName>
    <definedName name="_xlnm.Print_Titles" localSheetId="4">Petrosea!$8:$8</definedName>
    <definedName name="_xlnm.Print_Titles" localSheetId="1">Summary!$1:$7</definedName>
    <definedName name="Psls" localSheetId="5" hidden="1">#REF!</definedName>
    <definedName name="Psls" localSheetId="3" hidden="1">#REF!</definedName>
    <definedName name="Psls" localSheetId="0" hidden="1">#REF!</definedName>
    <definedName name="Psls" localSheetId="6" hidden="1">#REF!</definedName>
    <definedName name="Psls" localSheetId="8" hidden="1">#REF!</definedName>
    <definedName name="Psls" localSheetId="2" hidden="1">#REF!</definedName>
    <definedName name="Psls" localSheetId="4" hidden="1">#REF!</definedName>
    <definedName name="Q">MCOST2</definedName>
    <definedName name="QP" localSheetId="5">'[1]98인건비'!#REF!</definedName>
    <definedName name="QP" localSheetId="3">'[1]98인건비'!#REF!</definedName>
    <definedName name="QP" localSheetId="0">'[1]98인건비'!#REF!</definedName>
    <definedName name="QP" localSheetId="6">'[1]98인건비'!#REF!</definedName>
    <definedName name="QP" localSheetId="8">'[1]98인건비'!#REF!</definedName>
    <definedName name="QP" localSheetId="2">'[1]98인건비'!#REF!</definedName>
    <definedName name="QP" localSheetId="4">'[1]98인건비'!#REF!</definedName>
    <definedName name="QQ" localSheetId="6">'[1]98인건비'!#REF!</definedName>
    <definedName name="QQ" localSheetId="8">'[1]98인건비'!#REF!</definedName>
    <definedName name="qqq" localSheetId="5">[9]Sheet1!#REF!</definedName>
    <definedName name="qqq" localSheetId="3">[9]Sheet1!#REF!</definedName>
    <definedName name="qqq" localSheetId="0">[9]Sheet1!#REF!</definedName>
    <definedName name="qqq" localSheetId="6">[9]Sheet1!#REF!</definedName>
    <definedName name="qqq" localSheetId="8">[9]Sheet1!#REF!</definedName>
    <definedName name="qqq" localSheetId="2">[9]Sheet1!#REF!</definedName>
    <definedName name="qqq" localSheetId="4">[9]Sheet1!#REF!</definedName>
    <definedName name="qqqqqqqqq" localSheetId="5">#REF!</definedName>
    <definedName name="qqqqqqqqq" localSheetId="3">#REF!</definedName>
    <definedName name="qqqqqqqqq" localSheetId="0">#REF!</definedName>
    <definedName name="qqqqqqqqq" localSheetId="6">#REF!</definedName>
    <definedName name="qqqqqqqqq" localSheetId="8">#REF!</definedName>
    <definedName name="qqqqqqqqq" localSheetId="2">#REF!</definedName>
    <definedName name="qqqqqqqqq" localSheetId="4">#REF!</definedName>
    <definedName name="qqqqqqqqqqqqq" localSheetId="5">#REF!</definedName>
    <definedName name="qqqqqqqqqqqqq" localSheetId="3">#REF!</definedName>
    <definedName name="qqqqqqqqqqqqq" localSheetId="0">#REF!</definedName>
    <definedName name="qqqqqqqqqqqqq" localSheetId="6">#REF!</definedName>
    <definedName name="qqqqqqqqqqqqq" localSheetId="8">#REF!</definedName>
    <definedName name="qqqqqqqqqqqqq" localSheetId="2">#REF!</definedName>
    <definedName name="qqqqqqqqqqqqq" localSheetId="4">#REF!</definedName>
    <definedName name="radit" localSheetId="5">[1]계획서!#REF!</definedName>
    <definedName name="radit" localSheetId="3">[1]계획서!#REF!</definedName>
    <definedName name="radit" localSheetId="0">[1]계획서!#REF!</definedName>
    <definedName name="radit" localSheetId="6">[1]계획서!#REF!</definedName>
    <definedName name="radit" localSheetId="8">[1]계획서!#REF!</definedName>
    <definedName name="radit" localSheetId="2">[1]계획서!#REF!</definedName>
    <definedName name="radit" localSheetId="4">[1]계획서!#REF!</definedName>
    <definedName name="rainfall" localSheetId="5">#REF!</definedName>
    <definedName name="rainfall" localSheetId="3">#REF!</definedName>
    <definedName name="rainfall" localSheetId="0">#REF!</definedName>
    <definedName name="rainfall" localSheetId="6">#REF!</definedName>
    <definedName name="rainfall" localSheetId="8">#REF!</definedName>
    <definedName name="rainfall" localSheetId="2">#REF!</definedName>
    <definedName name="rainfall" localSheetId="4">#REF!</definedName>
    <definedName name="random" localSheetId="5">#REF!</definedName>
    <definedName name="random" localSheetId="3">#REF!</definedName>
    <definedName name="random" localSheetId="0">#REF!</definedName>
    <definedName name="random" localSheetId="6">#REF!</definedName>
    <definedName name="random" localSheetId="8">#REF!</definedName>
    <definedName name="random" localSheetId="2">#REF!</definedName>
    <definedName name="random" localSheetId="4">#REF!</definedName>
    <definedName name="RATE" localSheetId="5">#REF!</definedName>
    <definedName name="RATE" localSheetId="3">#REF!</definedName>
    <definedName name="RATE" localSheetId="0">#REF!</definedName>
    <definedName name="RATE" localSheetId="6">#REF!</definedName>
    <definedName name="RATE" localSheetId="8">#REF!</definedName>
    <definedName name="RATE" localSheetId="2">#REF!</definedName>
    <definedName name="RATE" localSheetId="4">#REF!</definedName>
    <definedName name="re" localSheetId="5">#REF!</definedName>
    <definedName name="re" localSheetId="3">#REF!</definedName>
    <definedName name="re" localSheetId="0">#REF!</definedName>
    <definedName name="re" localSheetId="6">#REF!</definedName>
    <definedName name="re" localSheetId="8">#REF!</definedName>
    <definedName name="re" localSheetId="2">#REF!</definedName>
    <definedName name="re" localSheetId="4">#REF!</definedName>
    <definedName name="Rent1" localSheetId="5">#REF!</definedName>
    <definedName name="Rent1" localSheetId="3">#REF!</definedName>
    <definedName name="Rent1" localSheetId="0">#REF!</definedName>
    <definedName name="Rent1" localSheetId="6">#REF!</definedName>
    <definedName name="Rent1" localSheetId="8">#REF!</definedName>
    <definedName name="Rent1" localSheetId="2">#REF!</definedName>
    <definedName name="Rent1" localSheetId="4">#REF!</definedName>
    <definedName name="revenue_total" localSheetId="5">#REF!</definedName>
    <definedName name="revenue_total" localSheetId="3">#REF!</definedName>
    <definedName name="revenue_total" localSheetId="0">#REF!</definedName>
    <definedName name="revenue_total" localSheetId="6">#REF!</definedName>
    <definedName name="revenue_total" localSheetId="8">#REF!</definedName>
    <definedName name="revenue_total" localSheetId="2">#REF!</definedName>
    <definedName name="revenue_total" localSheetId="4">#REF!</definedName>
    <definedName name="rmks" localSheetId="5">INDEX([10]Des!$AH$4:$AH$25,MATCH([10]Des!XFA1,[10]Des!$AG$4:$AG$25,0))</definedName>
    <definedName name="roto_north_2도급" localSheetId="5">#REF!</definedName>
    <definedName name="roto_north_2도급" localSheetId="3">#REF!</definedName>
    <definedName name="roto_north_2도급" localSheetId="0">#REF!</definedName>
    <definedName name="roto_north_2도급" localSheetId="6">#REF!</definedName>
    <definedName name="roto_north_2도급" localSheetId="8">#REF!</definedName>
    <definedName name="roto_north_2도급" localSheetId="2">#REF!</definedName>
    <definedName name="roto_north_2도급" localSheetId="4">#REF!</definedName>
    <definedName name="roto_north_thiess" localSheetId="5">#REF!</definedName>
    <definedName name="roto_north_thiess" localSheetId="3">#REF!</definedName>
    <definedName name="roto_north_thiess" localSheetId="0">#REF!</definedName>
    <definedName name="roto_north_thiess" localSheetId="6">#REF!</definedName>
    <definedName name="roto_north_thiess" localSheetId="8">#REF!</definedName>
    <definedName name="roto_north_thiess" localSheetId="2">#REF!</definedName>
    <definedName name="roto_north_thiess" localSheetId="4">#REF!</definedName>
    <definedName name="s">#N/A</definedName>
    <definedName name="sai" localSheetId="5">SUMPRODUCT(([10]Nov!A$3=[10]Nov!$E$3:$E$282)*([10]Nov!$X1=[10]Nov!$R$3:$R$282),[10]Nov!$K$3:$K$282)</definedName>
    <definedName name="salah">#N/A</definedName>
    <definedName name="salah2">#N/A</definedName>
    <definedName name="salah3">#N/A</definedName>
    <definedName name="sale_abroad" localSheetId="5">#REF!</definedName>
    <definedName name="sale_abroad" localSheetId="3">#REF!</definedName>
    <definedName name="sale_abroad" localSheetId="0">#REF!</definedName>
    <definedName name="sale_abroad" localSheetId="6">#REF!</definedName>
    <definedName name="sale_abroad" localSheetId="8">#REF!</definedName>
    <definedName name="sale_abroad" localSheetId="2">#REF!</definedName>
    <definedName name="sale_abroad" localSheetId="4">#REF!</definedName>
    <definedName name="sale_kepco_high" localSheetId="5">#REF!</definedName>
    <definedName name="sale_kepco_high" localSheetId="3">#REF!</definedName>
    <definedName name="sale_kepco_high" localSheetId="0">#REF!</definedName>
    <definedName name="sale_kepco_high" localSheetId="6">#REF!</definedName>
    <definedName name="sale_kepco_high" localSheetId="8">#REF!</definedName>
    <definedName name="sale_kepco_high" localSheetId="2">#REF!</definedName>
    <definedName name="sale_kepco_high" localSheetId="4">#REF!</definedName>
    <definedName name="sale_kepco_low" localSheetId="5">#REF!</definedName>
    <definedName name="sale_kepco_low" localSheetId="3">#REF!</definedName>
    <definedName name="sale_kepco_low" localSheetId="0">#REF!</definedName>
    <definedName name="sale_kepco_low" localSheetId="6">#REF!</definedName>
    <definedName name="sale_kepco_low" localSheetId="8">#REF!</definedName>
    <definedName name="sale_kepco_low" localSheetId="2">#REF!</definedName>
    <definedName name="sale_kepco_low" localSheetId="4">#REF!</definedName>
    <definedName name="sale_kepco_total" localSheetId="5">#REF!</definedName>
    <definedName name="sale_kepco_total" localSheetId="3">#REF!</definedName>
    <definedName name="sale_kepco_total" localSheetId="0">#REF!</definedName>
    <definedName name="sale_kepco_total" localSheetId="6">#REF!</definedName>
    <definedName name="sale_kepco_total" localSheetId="8">#REF!</definedName>
    <definedName name="sale_kepco_total" localSheetId="2">#REF!</definedName>
    <definedName name="sale_kepco_total" localSheetId="4">#REF!</definedName>
    <definedName name="sale_total" localSheetId="5">#REF!</definedName>
    <definedName name="sale_total" localSheetId="3">#REF!</definedName>
    <definedName name="sale_total" localSheetId="0">#REF!</definedName>
    <definedName name="sale_total" localSheetId="6">#REF!</definedName>
    <definedName name="sale_total" localSheetId="8">#REF!</definedName>
    <definedName name="sale_total" localSheetId="2">#REF!</definedName>
    <definedName name="sale_total" localSheetId="4">#REF!</definedName>
    <definedName name="Sales_2" localSheetId="5">#REF!</definedName>
    <definedName name="Sales_2" localSheetId="3">#REF!</definedName>
    <definedName name="Sales_2" localSheetId="0">#REF!</definedName>
    <definedName name="Sales_2" localSheetId="6">#REF!</definedName>
    <definedName name="Sales_2" localSheetId="8">#REF!</definedName>
    <definedName name="Sales_2" localSheetId="2">#REF!</definedName>
    <definedName name="Sales_2" localSheetId="4">#REF!</definedName>
    <definedName name="Sales_Total" localSheetId="5">#REF!</definedName>
    <definedName name="Sales_Total" localSheetId="3">#REF!</definedName>
    <definedName name="Sales_Total" localSheetId="0">#REF!</definedName>
    <definedName name="Sales_Total" localSheetId="6">#REF!</definedName>
    <definedName name="Sales_Total" localSheetId="8">#REF!</definedName>
    <definedName name="Sales_Total" localSheetId="2">#REF!</definedName>
    <definedName name="Sales_Total" localSheetId="4">#REF!</definedName>
    <definedName name="Sam_Depreciation" localSheetId="5">#REF!</definedName>
    <definedName name="Sam_Depreciation" localSheetId="3">#REF!</definedName>
    <definedName name="Sam_Depreciation" localSheetId="0">#REF!</definedName>
    <definedName name="Sam_Depreciation" localSheetId="6">#REF!</definedName>
    <definedName name="Sam_Depreciation" localSheetId="8">#REF!</definedName>
    <definedName name="Sam_Depreciation" localSheetId="2">#REF!</definedName>
    <definedName name="Sam_Depreciation" localSheetId="4">#REF!</definedName>
    <definedName name="September" localSheetId="5">#REF!</definedName>
    <definedName name="September" localSheetId="3">#REF!</definedName>
    <definedName name="September" localSheetId="0">#REF!</definedName>
    <definedName name="September" localSheetId="6">#REF!</definedName>
    <definedName name="September" localSheetId="8">#REF!</definedName>
    <definedName name="September" localSheetId="2">#REF!</definedName>
    <definedName name="September" localSheetId="4">#REF!</definedName>
    <definedName name="sfwefq" localSheetId="5">#REF!</definedName>
    <definedName name="sfwefq" localSheetId="3">#REF!</definedName>
    <definedName name="sfwefq" localSheetId="0">#REF!</definedName>
    <definedName name="sfwefq" localSheetId="6">#REF!</definedName>
    <definedName name="sfwefq" localSheetId="8">#REF!</definedName>
    <definedName name="sfwefq" localSheetId="2">#REF!</definedName>
    <definedName name="sfwefq" localSheetId="4">#REF!</definedName>
    <definedName name="ship2" localSheetId="5">#REF!</definedName>
    <definedName name="ship2" localSheetId="3">#REF!</definedName>
    <definedName name="ship2" localSheetId="0">#REF!</definedName>
    <definedName name="ship2" localSheetId="6">#REF!</definedName>
    <definedName name="ship2" localSheetId="8">#REF!</definedName>
    <definedName name="ship2" localSheetId="2">#REF!</definedName>
    <definedName name="ship2" localSheetId="4">#REF!</definedName>
    <definedName name="Shiping" localSheetId="5">#REF!</definedName>
    <definedName name="Shiping" localSheetId="3">#REF!</definedName>
    <definedName name="Shiping" localSheetId="0">#REF!</definedName>
    <definedName name="Shiping" localSheetId="6">#REF!</definedName>
    <definedName name="Shiping" localSheetId="8">#REF!</definedName>
    <definedName name="Shiping" localSheetId="2">#REF!</definedName>
    <definedName name="Shiping" localSheetId="4">#REF!</definedName>
    <definedName name="Shiping1" localSheetId="5">#REF!</definedName>
    <definedName name="Shiping1" localSheetId="3">#REF!</definedName>
    <definedName name="Shiping1" localSheetId="0">#REF!</definedName>
    <definedName name="Shiping1" localSheetId="6">#REF!</definedName>
    <definedName name="Shiping1" localSheetId="8">#REF!</definedName>
    <definedName name="Shiping1" localSheetId="2">#REF!</definedName>
    <definedName name="Shiping1" localSheetId="4">#REF!</definedName>
    <definedName name="shwer">#N/A</definedName>
    <definedName name="SIM_Depreciation" localSheetId="5">#REF!</definedName>
    <definedName name="SIM_Depreciation" localSheetId="3">#REF!</definedName>
    <definedName name="SIM_Depreciation" localSheetId="0">#REF!</definedName>
    <definedName name="SIM_Depreciation" localSheetId="6">#REF!</definedName>
    <definedName name="SIM_Depreciation" localSheetId="8">#REF!</definedName>
    <definedName name="SIM_Depreciation" localSheetId="2">#REF!</definedName>
    <definedName name="SIM_Depreciation" localSheetId="4">#REF!</definedName>
    <definedName name="SIMS_유가보상" localSheetId="5">#REF!</definedName>
    <definedName name="SIMS_유가보상" localSheetId="3">#REF!</definedName>
    <definedName name="SIMS_유가보상" localSheetId="0">#REF!</definedName>
    <definedName name="SIMS_유가보상" localSheetId="6">#REF!</definedName>
    <definedName name="SIMS_유가보상" localSheetId="8">#REF!</definedName>
    <definedName name="SIMS_유가보상" localSheetId="2">#REF!</definedName>
    <definedName name="SIMS_유가보상" localSheetId="4">#REF!</definedName>
    <definedName name="sm">#N/A</definedName>
    <definedName name="SMJ_유가보상" localSheetId="5">#REF!</definedName>
    <definedName name="SMJ_유가보상" localSheetId="3">#REF!</definedName>
    <definedName name="SMJ_유가보상" localSheetId="0">#REF!</definedName>
    <definedName name="SMJ_유가보상" localSheetId="6">#REF!</definedName>
    <definedName name="SMJ_유가보상" localSheetId="8">#REF!</definedName>
    <definedName name="SMJ_유가보상" localSheetId="2">#REF!</definedName>
    <definedName name="SMJ_유가보상" localSheetId="4">#REF!</definedName>
    <definedName name="SMJCoal_유가보상" localSheetId="5">#REF!</definedName>
    <definedName name="SMJCoal_유가보상" localSheetId="3">#REF!</definedName>
    <definedName name="SMJCoal_유가보상" localSheetId="0">#REF!</definedName>
    <definedName name="SMJCoal_유가보상" localSheetId="6">#REF!</definedName>
    <definedName name="SMJCoal_유가보상" localSheetId="8">#REF!</definedName>
    <definedName name="SMJCoal_유가보상" localSheetId="2">#REF!</definedName>
    <definedName name="SMJCoal_유가보상" localSheetId="4">#REF!</definedName>
    <definedName name="solar_2_3" localSheetId="5">MCOST2</definedName>
    <definedName name="solar_2_3" localSheetId="3">MCOST2</definedName>
    <definedName name="solar_2_3" localSheetId="0">MCOST2</definedName>
    <definedName name="solar_2_3" localSheetId="6">[0]!MCOST2</definedName>
    <definedName name="solar_2_3" localSheetId="2">MCOST2</definedName>
    <definedName name="solar_2_3" localSheetId="4">MCOST2</definedName>
    <definedName name="SR_standard_north" localSheetId="5">#REF!</definedName>
    <definedName name="SR_standard_north" localSheetId="3">#REF!</definedName>
    <definedName name="SR_standard_north" localSheetId="0">#REF!</definedName>
    <definedName name="SR_standard_north" localSheetId="6">#REF!</definedName>
    <definedName name="SR_standard_north" localSheetId="8">#REF!</definedName>
    <definedName name="SR_standard_north" localSheetId="2">#REF!</definedName>
    <definedName name="SR_standard_north" localSheetId="4">#REF!</definedName>
    <definedName name="ss">#N/A</definedName>
    <definedName name="ssss">#N/A</definedName>
    <definedName name="ssssss" localSheetId="5">#REF!</definedName>
    <definedName name="ssssss" localSheetId="3">#REF!</definedName>
    <definedName name="ssssss" localSheetId="0">#REF!</definedName>
    <definedName name="ssssss" localSheetId="6">#REF!</definedName>
    <definedName name="ssssss" localSheetId="8">#REF!</definedName>
    <definedName name="ssssss" localSheetId="2">#REF!</definedName>
    <definedName name="ssssss" localSheetId="4">#REF!</definedName>
    <definedName name="sssssss">#N/A</definedName>
    <definedName name="T" localSheetId="5">#REF!</definedName>
    <definedName name="T" localSheetId="3">#REF!</definedName>
    <definedName name="T" localSheetId="0">#REF!</definedName>
    <definedName name="T" localSheetId="6">#REF!</definedName>
    <definedName name="T" localSheetId="8">#REF!</definedName>
    <definedName name="T" localSheetId="2">#REF!</definedName>
    <definedName name="T" localSheetId="4">#REF!</definedName>
    <definedName name="test">#N/A</definedName>
    <definedName name="test1">#N/A</definedName>
    <definedName name="test10">#N/A</definedName>
    <definedName name="test3">#N/A</definedName>
    <definedName name="testy">#N/A</definedName>
    <definedName name="Thiess_유가보상" localSheetId="5">#REF!</definedName>
    <definedName name="Thiess_유가보상" localSheetId="3">#REF!</definedName>
    <definedName name="Thiess_유가보상" localSheetId="0">#REF!</definedName>
    <definedName name="Thiess_유가보상" localSheetId="6">#REF!</definedName>
    <definedName name="Thiess_유가보상" localSheetId="8">#REF!</definedName>
    <definedName name="Thiess_유가보상" localSheetId="2">#REF!</definedName>
    <definedName name="Thiess_유가보상" localSheetId="4">#REF!</definedName>
    <definedName name="time" localSheetId="5">#REF!</definedName>
    <definedName name="time" localSheetId="3">#REF!</definedName>
    <definedName name="time" localSheetId="0">#REF!</definedName>
    <definedName name="time" localSheetId="6">#REF!</definedName>
    <definedName name="time" localSheetId="8">#REF!</definedName>
    <definedName name="time" localSheetId="2">#REF!</definedName>
    <definedName name="time" localSheetId="4">#REF!</definedName>
    <definedName name="Trans_Total" localSheetId="5">[19]Contract!$E$176</definedName>
    <definedName name="transport_samindo" localSheetId="5">#REF!</definedName>
    <definedName name="transport_samindo" localSheetId="3">#REF!</definedName>
    <definedName name="transport_samindo" localSheetId="0">#REF!</definedName>
    <definedName name="transport_samindo" localSheetId="6">#REF!</definedName>
    <definedName name="transport_samindo" localSheetId="8">#REF!</definedName>
    <definedName name="transport_samindo" localSheetId="2">#REF!</definedName>
    <definedName name="transport_samindo" localSheetId="4">#REF!</definedName>
    <definedName name="transport_thiess" localSheetId="5">#REF!</definedName>
    <definedName name="transport_thiess" localSheetId="3">#REF!</definedName>
    <definedName name="transport_thiess" localSheetId="0">#REF!</definedName>
    <definedName name="transport_thiess" localSheetId="6">#REF!</definedName>
    <definedName name="transport_thiess" localSheetId="8">#REF!</definedName>
    <definedName name="transport_thiess" localSheetId="2">#REF!</definedName>
    <definedName name="transport_thiess" localSheetId="4">#REF!</definedName>
    <definedName name="transport_total" localSheetId="5">#REF!</definedName>
    <definedName name="transport_total" localSheetId="3">#REF!</definedName>
    <definedName name="transport_total" localSheetId="0">#REF!</definedName>
    <definedName name="transport_total" localSheetId="6">#REF!</definedName>
    <definedName name="transport_total" localSheetId="8">#REF!</definedName>
    <definedName name="transport_total" localSheetId="2">#REF!</definedName>
    <definedName name="transport_total" localSheetId="4">#REF!</definedName>
    <definedName name="Vehicle" localSheetId="5">#REF!</definedName>
    <definedName name="Vehicle" localSheetId="3">#REF!</definedName>
    <definedName name="Vehicle" localSheetId="0">#REF!</definedName>
    <definedName name="Vehicle" localSheetId="6">#REF!</definedName>
    <definedName name="Vehicle" localSheetId="8">#REF!</definedName>
    <definedName name="Vehicle" localSheetId="2">#REF!</definedName>
    <definedName name="Vehicle" localSheetId="4">#REF!</definedName>
    <definedName name="W_Day" localSheetId="5">#REF!</definedName>
    <definedName name="W_Day" localSheetId="3">#REF!</definedName>
    <definedName name="W_Day" localSheetId="0">#REF!</definedName>
    <definedName name="W_Day" localSheetId="6">#REF!</definedName>
    <definedName name="W_Day" localSheetId="8">#REF!</definedName>
    <definedName name="W_Day" localSheetId="2">#REF!</definedName>
    <definedName name="W_Day" localSheetId="4">#REF!</definedName>
    <definedName name="wage" localSheetId="5">[20]인건비!$G$3</definedName>
    <definedName name="waste_north" localSheetId="5">#REF!</definedName>
    <definedName name="waste_north" localSheetId="3">#REF!</definedName>
    <definedName name="waste_north" localSheetId="0">#REF!</definedName>
    <definedName name="waste_north" localSheetId="6">#REF!</definedName>
    <definedName name="waste_north" localSheetId="8">#REF!</definedName>
    <definedName name="waste_north" localSheetId="2">#REF!</definedName>
    <definedName name="waste_north" localSheetId="4">#REF!</definedName>
    <definedName name="waste_north_contractor" localSheetId="5">#REF!</definedName>
    <definedName name="waste_north_contractor" localSheetId="3">#REF!</definedName>
    <definedName name="waste_north_contractor" localSheetId="0">#REF!</definedName>
    <definedName name="waste_north_contractor" localSheetId="6">#REF!</definedName>
    <definedName name="waste_north_contractor" localSheetId="8">#REF!</definedName>
    <definedName name="waste_north_contractor" localSheetId="2">#REF!</definedName>
    <definedName name="waste_north_contractor" localSheetId="4">#REF!</definedName>
    <definedName name="waste_north_kideco" localSheetId="5">#REF!</definedName>
    <definedName name="waste_north_kideco" localSheetId="3">#REF!</definedName>
    <definedName name="waste_north_kideco" localSheetId="0">#REF!</definedName>
    <definedName name="waste_north_kideco" localSheetId="6">#REF!</definedName>
    <definedName name="waste_north_kideco" localSheetId="8">#REF!</definedName>
    <definedName name="waste_north_kideco" localSheetId="2">#REF!</definedName>
    <definedName name="waste_north_kideco" localSheetId="4">#REF!</definedName>
    <definedName name="waste_south" localSheetId="5">#REF!</definedName>
    <definedName name="waste_south" localSheetId="3">#REF!</definedName>
    <definedName name="waste_south" localSheetId="0">#REF!</definedName>
    <definedName name="waste_south" localSheetId="6">#REF!</definedName>
    <definedName name="waste_south" localSheetId="8">#REF!</definedName>
    <definedName name="waste_south" localSheetId="2">#REF!</definedName>
    <definedName name="waste_south" localSheetId="4">#REF!</definedName>
    <definedName name="waste_total" localSheetId="5">#REF!</definedName>
    <definedName name="waste_total" localSheetId="3">#REF!</definedName>
    <definedName name="waste_total" localSheetId="0">#REF!</definedName>
    <definedName name="waste_total" localSheetId="6">#REF!</definedName>
    <definedName name="waste_total" localSheetId="8">#REF!</definedName>
    <definedName name="waste_total" localSheetId="2">#REF!</definedName>
    <definedName name="waste_total" localSheetId="4">#REF!</definedName>
    <definedName name="waste_total_contractor" localSheetId="5">#REF!</definedName>
    <definedName name="waste_total_contractor" localSheetId="3">#REF!</definedName>
    <definedName name="waste_total_contractor" localSheetId="0">#REF!</definedName>
    <definedName name="waste_total_contractor" localSheetId="6">#REF!</definedName>
    <definedName name="waste_total_contractor" localSheetId="8">#REF!</definedName>
    <definedName name="waste_total_contractor" localSheetId="2">#REF!</definedName>
    <definedName name="waste_total_contractor" localSheetId="4">#REF!</definedName>
    <definedName name="waste_total_kideco" localSheetId="5">#REF!</definedName>
    <definedName name="waste_total_kideco" localSheetId="3">#REF!</definedName>
    <definedName name="waste_total_kideco" localSheetId="0">#REF!</definedName>
    <definedName name="waste_total_kideco" localSheetId="6">#REF!</definedName>
    <definedName name="waste_total_kideco" localSheetId="8">#REF!</definedName>
    <definedName name="waste_total_kideco" localSheetId="2">#REF!</definedName>
    <definedName name="waste_total_kideco" localSheetId="4">#REF!</definedName>
    <definedName name="workingday_thismonth" localSheetId="5">#REF!</definedName>
    <definedName name="workingday_thismonth" localSheetId="3">#REF!</definedName>
    <definedName name="workingday_thismonth" localSheetId="0">#REF!</definedName>
    <definedName name="workingday_thismonth" localSheetId="6">#REF!</definedName>
    <definedName name="workingday_thismonth" localSheetId="8">#REF!</definedName>
    <definedName name="workingday_thismonth" localSheetId="2">#REF!</definedName>
    <definedName name="workingday_thismonth" localSheetId="4">#REF!</definedName>
    <definedName name="workingday_year" localSheetId="5">#REF!</definedName>
    <definedName name="workingday_year" localSheetId="3">#REF!</definedName>
    <definedName name="workingday_year" localSheetId="0">#REF!</definedName>
    <definedName name="workingday_year" localSheetId="6">#REF!</definedName>
    <definedName name="workingday_year" localSheetId="8">#REF!</definedName>
    <definedName name="workingday_year" localSheetId="2">#REF!</definedName>
    <definedName name="workingday_year" localSheetId="4">#REF!</definedName>
    <definedName name="wrgwfwefewfw" localSheetId="5">#REF!</definedName>
    <definedName name="wrgwfwefewfw" localSheetId="3">#REF!</definedName>
    <definedName name="wrgwfwefewfw" localSheetId="0">#REF!</definedName>
    <definedName name="wrgwfwefewfw" localSheetId="6">#REF!</definedName>
    <definedName name="wrgwfwefewfw" localSheetId="8">#REF!</definedName>
    <definedName name="wrgwfwefewfw" localSheetId="2">#REF!</definedName>
    <definedName name="wrgwfwefewfw" localSheetId="4">#REF!</definedName>
    <definedName name="wwwqqqq" localSheetId="5">#REF!</definedName>
    <definedName name="wwwqqqq" localSheetId="3">#REF!</definedName>
    <definedName name="wwwqqqq" localSheetId="0">#REF!</definedName>
    <definedName name="wwwqqqq" localSheetId="6">#REF!</definedName>
    <definedName name="wwwqqqq" localSheetId="8">#REF!</definedName>
    <definedName name="wwwqqqq" localSheetId="2">#REF!</definedName>
    <definedName name="wwwqqqq" localSheetId="4">#REF!</definedName>
    <definedName name="wwwwwww" localSheetId="5">#REF!</definedName>
    <definedName name="wwwwwww" localSheetId="3">#REF!</definedName>
    <definedName name="wwwwwww" localSheetId="0">#REF!</definedName>
    <definedName name="wwwwwww" localSheetId="6">#REF!</definedName>
    <definedName name="wwwwwww" localSheetId="8">#REF!</definedName>
    <definedName name="wwwwwww" localSheetId="2">#REF!</definedName>
    <definedName name="wwwwwww" localSheetId="4">#REF!</definedName>
    <definedName name="Y" localSheetId="5">#REF!</definedName>
    <definedName name="Y" localSheetId="3">#REF!</definedName>
    <definedName name="Y" localSheetId="0">#REF!</definedName>
    <definedName name="Y" localSheetId="6">#REF!</definedName>
    <definedName name="Y" localSheetId="8">#REF!</definedName>
    <definedName name="Y" localSheetId="2">#REF!</definedName>
    <definedName name="Y" localSheetId="4">#REF!</definedName>
    <definedName name="길" localSheetId="5">[0]!MCOST2</definedName>
    <definedName name="길" localSheetId="3">[0]!MCOST2</definedName>
    <definedName name="길" localSheetId="0">[0]!MCOST2</definedName>
    <definedName name="길" localSheetId="6">[0]!MCOST2</definedName>
    <definedName name="길" localSheetId="2">[0]!MCOST2</definedName>
    <definedName name="길" localSheetId="4">[0]!MCOST2</definedName>
    <definedName name="남동_700" localSheetId="5">#REF!</definedName>
    <definedName name="남동_700" localSheetId="3">#REF!</definedName>
    <definedName name="남동_700" localSheetId="0">#REF!</definedName>
    <definedName name="남동_700" localSheetId="6">#REF!</definedName>
    <definedName name="남동_700" localSheetId="8">#REF!</definedName>
    <definedName name="남동_700" localSheetId="2">#REF!</definedName>
    <definedName name="남동_700" localSheetId="4">#REF!</definedName>
    <definedName name="노무비계" localSheetId="5">#REF!</definedName>
    <definedName name="노무비계" localSheetId="3">#REF!</definedName>
    <definedName name="노무비계" localSheetId="0">#REF!</definedName>
    <definedName name="노무비계" localSheetId="6">#REF!</definedName>
    <definedName name="노무비계" localSheetId="8">#REF!</definedName>
    <definedName name="노무비계" localSheetId="2">#REF!</definedName>
    <definedName name="노무비계" localSheetId="4">#REF!</definedName>
    <definedName name="대해_유가보상" localSheetId="5">#REF!</definedName>
    <definedName name="대해_유가보상" localSheetId="3">#REF!</definedName>
    <definedName name="대해_유가보상" localSheetId="0">#REF!</definedName>
    <definedName name="대해_유가보상" localSheetId="6">#REF!</definedName>
    <definedName name="대해_유가보상" localSheetId="8">#REF!</definedName>
    <definedName name="대해_유가보상" localSheetId="2">#REF!</definedName>
    <definedName name="대해_유가보상" localSheetId="4">#REF!</definedName>
    <definedName name="삼인도_유가보상" localSheetId="5">#REF!</definedName>
    <definedName name="삼인도_유가보상" localSheetId="3">#REF!</definedName>
    <definedName name="삼인도_유가보상" localSheetId="0">#REF!</definedName>
    <definedName name="삼인도_유가보상" localSheetId="6">#REF!</definedName>
    <definedName name="삼인도_유가보상" localSheetId="8">#REF!</definedName>
    <definedName name="삼인도_유가보상" localSheetId="2">#REF!</definedName>
    <definedName name="삼인도_유가보상" localSheetId="4">#REF!</definedName>
    <definedName name="ㅇㄷ" localSheetId="5">#REF!</definedName>
    <definedName name="ㅇㄷ" localSheetId="3">#REF!</definedName>
    <definedName name="ㅇㄷ" localSheetId="0">#REF!</definedName>
    <definedName name="ㅇㄷ" localSheetId="6">#REF!</definedName>
    <definedName name="ㅇㄷ" localSheetId="8">#REF!</definedName>
    <definedName name="ㅇㄷ" localSheetId="2">#REF!</definedName>
    <definedName name="ㅇㄷ" localSheetId="4">#REF!</definedName>
    <definedName name="요약1" localSheetId="5">#REF!</definedName>
    <definedName name="요약1" localSheetId="3">#REF!</definedName>
    <definedName name="요약1" localSheetId="0">#REF!</definedName>
    <definedName name="요약1" localSheetId="6">#REF!</definedName>
    <definedName name="요약1" localSheetId="8">#REF!</definedName>
    <definedName name="요약1" localSheetId="2">#REF!</definedName>
    <definedName name="요약1" localSheetId="4">#REF!</definedName>
    <definedName name="원탄환산BCM" localSheetId="5">#REF!</definedName>
    <definedName name="원탄환산BCM" localSheetId="3">#REF!</definedName>
    <definedName name="원탄환산BCM" localSheetId="0">#REF!</definedName>
    <definedName name="원탄환산BCM" localSheetId="6">#REF!</definedName>
    <definedName name="원탄환산BCM" localSheetId="8">#REF!</definedName>
    <definedName name="원탄환산BCM" localSheetId="2">#REF!</definedName>
    <definedName name="원탄환산BCM" localSheetId="4">#REF!</definedName>
    <definedName name="일반경비계" localSheetId="5">#REF!</definedName>
    <definedName name="일반경비계" localSheetId="3">#REF!</definedName>
    <definedName name="일반경비계" localSheetId="0">#REF!</definedName>
    <definedName name="일반경비계" localSheetId="6">#REF!</definedName>
    <definedName name="일반경비계" localSheetId="8">#REF!</definedName>
    <definedName name="일반경비계" localSheetId="2">#REF!</definedName>
    <definedName name="일반경비계" localSheetId="4">#REF!</definedName>
    <definedName name="잉?" localSheetId="5">#REF!</definedName>
    <definedName name="잉?" localSheetId="3">#REF!</definedName>
    <definedName name="잉?" localSheetId="0">#REF!</definedName>
    <definedName name="잉?" localSheetId="6">#REF!</definedName>
    <definedName name="잉?" localSheetId="8">#REF!</definedName>
    <definedName name="잉?" localSheetId="2">#REF!</definedName>
    <definedName name="잉?" localSheetId="4">#REF!</definedName>
    <definedName name="잉2" localSheetId="5">#REF!</definedName>
    <definedName name="잉2" localSheetId="3">#REF!</definedName>
    <definedName name="잉2" localSheetId="0">#REF!</definedName>
    <definedName name="잉2" localSheetId="6">#REF!</definedName>
    <definedName name="잉2" localSheetId="8">#REF!</definedName>
    <definedName name="잉2" localSheetId="2">#REF!</definedName>
    <definedName name="잉2" localSheetId="4">#REF!</definedName>
    <definedName name="작업일수비" localSheetId="5">#REF!</definedName>
    <definedName name="작업일수비" localSheetId="3">#REF!</definedName>
    <definedName name="작업일수비" localSheetId="0">#REF!</definedName>
    <definedName name="작업일수비" localSheetId="6">#REF!</definedName>
    <definedName name="작업일수비" localSheetId="8">#REF!</definedName>
    <definedName name="작업일수비" localSheetId="2">#REF!</definedName>
    <definedName name="작업일수비" localSheetId="4">#REF!</definedName>
    <definedName name="재료비계" localSheetId="5">#REF!</definedName>
    <definedName name="재료비계" localSheetId="3">#REF!</definedName>
    <definedName name="재료비계" localSheetId="0">#REF!</definedName>
    <definedName name="재료비계" localSheetId="6">#REF!</definedName>
    <definedName name="재료비계" localSheetId="8">#REF!</definedName>
    <definedName name="재료비계" localSheetId="2">#REF!</definedName>
    <definedName name="재료비계" localSheetId="4">#REF!</definedName>
    <definedName name="트라_유가보상" localSheetId="5">#REF!</definedName>
    <definedName name="트라_유가보상" localSheetId="3">#REF!</definedName>
    <definedName name="트라_유가보상" localSheetId="0">#REF!</definedName>
    <definedName name="트라_유가보상" localSheetId="6">#REF!</definedName>
    <definedName name="트라_유가보상" localSheetId="8">#REF!</definedName>
    <definedName name="트라_유가보상" localSheetId="2">#REF!</definedName>
    <definedName name="트라_유가보상" localSheetId="4">#REF!</definedName>
    <definedName name="폐석환산BCM" localSheetId="5">#REF!</definedName>
    <definedName name="폐석환산BCM" localSheetId="3">#REF!</definedName>
    <definedName name="폐석환산BCM" localSheetId="0">#REF!</definedName>
    <definedName name="폐석환산BCM" localSheetId="6">#REF!</definedName>
    <definedName name="폐석환산BCM" localSheetId="8">#REF!</definedName>
    <definedName name="폐석환산BCM" localSheetId="2">#REF!</definedName>
    <definedName name="폐석환산BCM" localSheetId="4">#REF!</definedName>
    <definedName name="환율" localSheetId="5">[21]JKT경비!#REF!</definedName>
    <definedName name="환율" localSheetId="3">[21]JKT경비!#REF!</definedName>
    <definedName name="환율" localSheetId="0">[21]JKT경비!#REF!</definedName>
    <definedName name="환율" localSheetId="6">[21]JKT경비!#REF!</definedName>
    <definedName name="환율" localSheetId="8">[21]JKT경비!#REF!</definedName>
    <definedName name="환율" localSheetId="2">[21]JKT경비!#REF!</definedName>
    <definedName name="환율" localSheetId="4">[21]JKT경비!#REF!</definedName>
    <definedName name="ㅐㅐ" localSheetId="5">[12]임차도급!#REF!</definedName>
    <definedName name="ㅐㅐ" localSheetId="3">[12]임차도급!#REF!</definedName>
    <definedName name="ㅐㅐ" localSheetId="0">[12]임차도급!#REF!</definedName>
    <definedName name="ㅐㅐ" localSheetId="6">[12]임차도급!#REF!</definedName>
    <definedName name="ㅐㅐ" localSheetId="8">[12]임차도급!#REF!</definedName>
    <definedName name="ㅐㅐ" localSheetId="2">[12]임차도급!#REF!</definedName>
    <definedName name="ㅐㅐ" localSheetId="4">[12]임차도급!#REF!</definedName>
    <definedName name="ㅐㅐㅐ" localSheetId="5">[7]기본Data!$G$5</definedName>
    <definedName name="ㅐㅐㅐㅐㅐ" localSheetId="5">[4]Contract!$D$35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8" l="1"/>
  <c r="D38" i="18"/>
  <c r="E51" i="18"/>
  <c r="D49" i="18"/>
  <c r="D51" i="18" s="1"/>
  <c r="E101" i="18" l="1"/>
  <c r="E104" i="18"/>
  <c r="E108" i="18"/>
  <c r="E62" i="18"/>
  <c r="E61" i="18"/>
  <c r="E60" i="18"/>
  <c r="E59" i="18"/>
  <c r="E58" i="18"/>
  <c r="E57" i="18"/>
  <c r="E56" i="18"/>
  <c r="E55" i="18"/>
  <c r="E54" i="18"/>
  <c r="E53" i="18"/>
  <c r="E42" i="18"/>
  <c r="S146" i="10"/>
  <c r="S128" i="10"/>
  <c r="S129" i="10"/>
  <c r="S130" i="10"/>
  <c r="S131" i="10"/>
  <c r="S132" i="10"/>
  <c r="S133" i="10"/>
  <c r="S134" i="10"/>
  <c r="S135" i="10"/>
  <c r="S127" i="10"/>
  <c r="S125" i="10"/>
  <c r="S118" i="10"/>
  <c r="S119" i="10"/>
  <c r="S120" i="10"/>
  <c r="S121" i="10"/>
  <c r="S122" i="10"/>
  <c r="S117" i="10"/>
  <c r="S115" i="10"/>
  <c r="S51" i="10"/>
  <c r="S53" i="10"/>
  <c r="S54" i="10"/>
  <c r="S56" i="10"/>
  <c r="S57" i="10"/>
  <c r="S58" i="10"/>
  <c r="S59" i="10"/>
  <c r="S62" i="10"/>
  <c r="S63" i="10"/>
  <c r="S64" i="10"/>
  <c r="S65" i="10"/>
  <c r="S66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50" i="10"/>
  <c r="S45" i="10"/>
  <c r="S44" i="10"/>
  <c r="S39" i="10"/>
  <c r="S41" i="10"/>
  <c r="S35" i="10"/>
  <c r="S33" i="10"/>
  <c r="S30" i="10"/>
  <c r="S28" i="10"/>
  <c r="S22" i="10"/>
  <c r="S25" i="10"/>
  <c r="S26" i="10"/>
  <c r="S24" i="10"/>
  <c r="S12" i="10"/>
  <c r="S13" i="10"/>
  <c r="S14" i="10"/>
  <c r="S15" i="10"/>
  <c r="S16" i="10"/>
  <c r="S17" i="10"/>
  <c r="S18" i="10"/>
  <c r="S19" i="10"/>
  <c r="S20" i="10"/>
  <c r="S21" i="10"/>
  <c r="S11" i="10"/>
  <c r="D82" i="18"/>
  <c r="D44" i="18" l="1"/>
  <c r="D45" i="18" s="1"/>
  <c r="D39" i="18"/>
  <c r="G147" i="7"/>
  <c r="R141" i="7"/>
  <c r="R142" i="7"/>
  <c r="Q141" i="7"/>
  <c r="Q142" i="7"/>
  <c r="P141" i="7"/>
  <c r="P142" i="7"/>
  <c r="O142" i="7"/>
  <c r="O141" i="7"/>
  <c r="N141" i="7"/>
  <c r="N142" i="7"/>
  <c r="N60" i="14" l="1"/>
  <c r="M60" i="14"/>
  <c r="L60" i="14"/>
  <c r="N59" i="14"/>
  <c r="M59" i="14"/>
  <c r="L59" i="14"/>
  <c r="N58" i="14"/>
  <c r="M58" i="14"/>
  <c r="L58" i="14"/>
  <c r="N57" i="14"/>
  <c r="M57" i="14"/>
  <c r="L57" i="14"/>
  <c r="N56" i="14"/>
  <c r="M56" i="14"/>
  <c r="L56" i="14"/>
  <c r="N55" i="14"/>
  <c r="M55" i="14"/>
  <c r="L55" i="14"/>
  <c r="N54" i="14"/>
  <c r="M54" i="14"/>
  <c r="L54" i="14"/>
  <c r="N53" i="14"/>
  <c r="M53" i="14"/>
  <c r="L53" i="14"/>
  <c r="N52" i="14"/>
  <c r="M52" i="14"/>
  <c r="L52" i="14"/>
  <c r="F61" i="14"/>
  <c r="R47" i="14"/>
  <c r="Q47" i="14"/>
  <c r="P47" i="14"/>
  <c r="O47" i="14"/>
  <c r="N47" i="14"/>
  <c r="D25" i="18" l="1"/>
  <c r="G228" i="7"/>
  <c r="G20" i="7"/>
  <c r="N52" i="10"/>
  <c r="O52" i="10"/>
  <c r="P52" i="10"/>
  <c r="Q52" i="10"/>
  <c r="R52" i="10"/>
  <c r="N55" i="10"/>
  <c r="O55" i="10"/>
  <c r="P55" i="10"/>
  <c r="Q55" i="10"/>
  <c r="R55" i="10"/>
  <c r="N60" i="10"/>
  <c r="O60" i="10"/>
  <c r="P60" i="10"/>
  <c r="Q60" i="10"/>
  <c r="R60" i="10"/>
  <c r="N61" i="10"/>
  <c r="O61" i="10"/>
  <c r="P61" i="10"/>
  <c r="Q61" i="10"/>
  <c r="R61" i="10"/>
  <c r="N12" i="7"/>
  <c r="O12" i="7"/>
  <c r="P12" i="7"/>
  <c r="Q12" i="7"/>
  <c r="R12" i="7"/>
  <c r="N13" i="7"/>
  <c r="O13" i="7"/>
  <c r="P13" i="7"/>
  <c r="Q13" i="7"/>
  <c r="R13" i="7"/>
  <c r="N14" i="7"/>
  <c r="O14" i="7"/>
  <c r="P14" i="7"/>
  <c r="Q14" i="7"/>
  <c r="R14" i="7"/>
  <c r="M94" i="19" l="1"/>
  <c r="L94" i="19"/>
  <c r="K94" i="19"/>
  <c r="J94" i="19"/>
  <c r="F94" i="19"/>
  <c r="R93" i="19"/>
  <c r="Q93" i="19"/>
  <c r="P93" i="19"/>
  <c r="O93" i="19"/>
  <c r="N93" i="19"/>
  <c r="R92" i="19"/>
  <c r="Q92" i="19"/>
  <c r="P92" i="19"/>
  <c r="O92" i="19"/>
  <c r="N92" i="19"/>
  <c r="R91" i="19"/>
  <c r="Q91" i="19"/>
  <c r="P91" i="19"/>
  <c r="O91" i="19"/>
  <c r="N91" i="19"/>
  <c r="R90" i="19"/>
  <c r="Q90" i="19"/>
  <c r="P90" i="19"/>
  <c r="O90" i="19"/>
  <c r="N90" i="19"/>
  <c r="R89" i="19"/>
  <c r="Q89" i="19"/>
  <c r="P89" i="19"/>
  <c r="O89" i="19"/>
  <c r="N89" i="19"/>
  <c r="R88" i="19"/>
  <c r="Q88" i="19"/>
  <c r="P88" i="19"/>
  <c r="O88" i="19"/>
  <c r="N88" i="19"/>
  <c r="R87" i="19"/>
  <c r="Q87" i="19"/>
  <c r="P87" i="19"/>
  <c r="O87" i="19"/>
  <c r="N87" i="19"/>
  <c r="R86" i="19"/>
  <c r="Q86" i="19"/>
  <c r="P86" i="19"/>
  <c r="O86" i="19"/>
  <c r="N86" i="19"/>
  <c r="R85" i="19"/>
  <c r="Q85" i="19"/>
  <c r="P85" i="19"/>
  <c r="O85" i="19"/>
  <c r="N85" i="19"/>
  <c r="R84" i="19"/>
  <c r="Q84" i="19"/>
  <c r="P84" i="19"/>
  <c r="O84" i="19"/>
  <c r="N84" i="19"/>
  <c r="N138" i="19" l="1"/>
  <c r="O138" i="19"/>
  <c r="P138" i="19"/>
  <c r="Q138" i="19"/>
  <c r="N151" i="10" l="1"/>
  <c r="N152" i="10"/>
  <c r="N153" i="10"/>
  <c r="N150" i="10"/>
  <c r="N128" i="10"/>
  <c r="N129" i="10"/>
  <c r="N130" i="10"/>
  <c r="N131" i="10"/>
  <c r="N132" i="10"/>
  <c r="N133" i="10"/>
  <c r="N134" i="10"/>
  <c r="N127" i="10"/>
  <c r="N118" i="10"/>
  <c r="N119" i="10"/>
  <c r="N120" i="10"/>
  <c r="N121" i="10"/>
  <c r="N122" i="10"/>
  <c r="N117" i="10"/>
  <c r="N51" i="10"/>
  <c r="N53" i="10"/>
  <c r="N54" i="10"/>
  <c r="N56" i="10"/>
  <c r="N57" i="10"/>
  <c r="N58" i="10"/>
  <c r="N59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50" i="10"/>
  <c r="N41" i="10"/>
  <c r="N35" i="10"/>
  <c r="N30" i="10"/>
  <c r="N25" i="10"/>
  <c r="N26" i="10"/>
  <c r="N24" i="10"/>
  <c r="N12" i="10"/>
  <c r="N13" i="10"/>
  <c r="N14" i="10"/>
  <c r="N15" i="10"/>
  <c r="N11" i="10"/>
  <c r="R12" i="10" l="1"/>
  <c r="R13" i="10"/>
  <c r="R14" i="10"/>
  <c r="R15" i="10"/>
  <c r="R11" i="10"/>
  <c r="R25" i="10"/>
  <c r="R26" i="10"/>
  <c r="R24" i="10"/>
  <c r="R30" i="10"/>
  <c r="R35" i="10"/>
  <c r="R41" i="10"/>
  <c r="R51" i="10"/>
  <c r="R53" i="10"/>
  <c r="R54" i="10"/>
  <c r="R56" i="10"/>
  <c r="R57" i="10"/>
  <c r="R58" i="10"/>
  <c r="R59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50" i="10"/>
  <c r="Q12" i="10"/>
  <c r="Q13" i="10"/>
  <c r="Q14" i="10"/>
  <c r="Q15" i="10"/>
  <c r="Q11" i="10"/>
  <c r="Q24" i="10"/>
  <c r="Q30" i="10"/>
  <c r="Q35" i="10"/>
  <c r="Q41" i="10"/>
  <c r="P25" i="10"/>
  <c r="P26" i="10"/>
  <c r="P12" i="10"/>
  <c r="P13" i="10"/>
  <c r="P14" i="10"/>
  <c r="P15" i="10"/>
  <c r="P11" i="10"/>
  <c r="P24" i="10"/>
  <c r="P30" i="10"/>
  <c r="P35" i="10"/>
  <c r="P41" i="10"/>
  <c r="O25" i="10"/>
  <c r="O26" i="10"/>
  <c r="O12" i="10"/>
  <c r="O13" i="10"/>
  <c r="O14" i="10"/>
  <c r="O15" i="10"/>
  <c r="O11" i="10"/>
  <c r="O24" i="10"/>
  <c r="O30" i="10"/>
  <c r="O35" i="10"/>
  <c r="O41" i="10"/>
  <c r="R118" i="10"/>
  <c r="R119" i="10"/>
  <c r="R120" i="10"/>
  <c r="R121" i="10"/>
  <c r="R122" i="10"/>
  <c r="R117" i="10"/>
  <c r="R128" i="10"/>
  <c r="R129" i="10"/>
  <c r="R130" i="10"/>
  <c r="R131" i="10"/>
  <c r="R132" i="10"/>
  <c r="R133" i="10"/>
  <c r="R134" i="10"/>
  <c r="R135" i="10"/>
  <c r="R127" i="10"/>
  <c r="R150" i="10"/>
  <c r="Q50" i="10"/>
  <c r="Q150" i="10"/>
  <c r="Q135" i="10"/>
  <c r="Q134" i="10"/>
  <c r="Q133" i="10"/>
  <c r="Q132" i="10"/>
  <c r="Q51" i="10"/>
  <c r="Q53" i="10"/>
  <c r="Q54" i="10"/>
  <c r="Q56" i="10"/>
  <c r="Q57" i="10"/>
  <c r="Q58" i="10"/>
  <c r="Q59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22" i="10"/>
  <c r="Q118" i="10"/>
  <c r="Q119" i="10"/>
  <c r="Q120" i="10"/>
  <c r="Q121" i="10"/>
  <c r="Q117" i="10"/>
  <c r="Q128" i="10"/>
  <c r="Q129" i="10"/>
  <c r="Q130" i="10"/>
  <c r="Q131" i="10"/>
  <c r="Q127" i="10"/>
  <c r="P51" i="10"/>
  <c r="P53" i="10"/>
  <c r="P54" i="10"/>
  <c r="P56" i="10"/>
  <c r="P57" i="10"/>
  <c r="P58" i="10"/>
  <c r="P59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50" i="10"/>
  <c r="P118" i="10"/>
  <c r="P119" i="10"/>
  <c r="P120" i="10"/>
  <c r="P121" i="10"/>
  <c r="P117" i="10"/>
  <c r="P128" i="10"/>
  <c r="P129" i="10"/>
  <c r="P130" i="10"/>
  <c r="P131" i="10"/>
  <c r="P132" i="10"/>
  <c r="P133" i="10"/>
  <c r="P134" i="10"/>
  <c r="P127" i="10"/>
  <c r="O128" i="10"/>
  <c r="O129" i="10"/>
  <c r="O130" i="10"/>
  <c r="O131" i="10"/>
  <c r="O132" i="10"/>
  <c r="O133" i="10"/>
  <c r="O134" i="10"/>
  <c r="O127" i="10"/>
  <c r="O118" i="10"/>
  <c r="O119" i="10"/>
  <c r="O120" i="10"/>
  <c r="O121" i="10"/>
  <c r="O122" i="10"/>
  <c r="O117" i="10"/>
  <c r="O51" i="10"/>
  <c r="O53" i="10"/>
  <c r="O54" i="10"/>
  <c r="O56" i="10"/>
  <c r="O57" i="10"/>
  <c r="O58" i="10"/>
  <c r="O59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50" i="10"/>
  <c r="P135" i="10"/>
  <c r="O135" i="10"/>
  <c r="N135" i="10"/>
  <c r="R39" i="10"/>
  <c r="Q39" i="10"/>
  <c r="P39" i="10"/>
  <c r="O39" i="10"/>
  <c r="N39" i="10"/>
  <c r="M135" i="10"/>
  <c r="L135" i="10"/>
  <c r="K135" i="10"/>
  <c r="J135" i="10"/>
  <c r="F135" i="10"/>
  <c r="B133" i="10"/>
  <c r="B134" i="10" s="1"/>
  <c r="M44" i="10"/>
  <c r="L44" i="10"/>
  <c r="K44" i="10"/>
  <c r="J44" i="10"/>
  <c r="F44" i="10"/>
  <c r="F39" i="10"/>
  <c r="J39" i="10"/>
  <c r="K39" i="10"/>
  <c r="L39" i="10"/>
  <c r="M39" i="10"/>
  <c r="R44" i="10" l="1"/>
  <c r="N44" i="10"/>
  <c r="O44" i="10"/>
  <c r="P44" i="10"/>
  <c r="Q44" i="10"/>
  <c r="R245" i="7" l="1"/>
  <c r="Q245" i="7"/>
  <c r="P245" i="7"/>
  <c r="O245" i="7"/>
  <c r="N245" i="7"/>
  <c r="R140" i="7" l="1"/>
  <c r="Q140" i="7"/>
  <c r="P140" i="7"/>
  <c r="O140" i="7"/>
  <c r="N140" i="7"/>
  <c r="R139" i="7"/>
  <c r="Q139" i="7"/>
  <c r="P139" i="7"/>
  <c r="O139" i="7"/>
  <c r="N139" i="7"/>
  <c r="R138" i="7"/>
  <c r="Q138" i="7"/>
  <c r="P138" i="7"/>
  <c r="O138" i="7"/>
  <c r="N138" i="7"/>
  <c r="R137" i="7"/>
  <c r="Q137" i="7"/>
  <c r="P137" i="7"/>
  <c r="O137" i="7"/>
  <c r="N137" i="7"/>
  <c r="R136" i="7"/>
  <c r="Q136" i="7"/>
  <c r="P136" i="7"/>
  <c r="O136" i="7"/>
  <c r="N136" i="7"/>
  <c r="R72" i="11" l="1"/>
  <c r="Q72" i="11"/>
  <c r="P72" i="11"/>
  <c r="O72" i="11"/>
  <c r="N72" i="11"/>
  <c r="Q43" i="11"/>
  <c r="P43" i="11"/>
  <c r="O43" i="11"/>
  <c r="N43" i="11"/>
  <c r="N42" i="11"/>
  <c r="O42" i="11"/>
  <c r="P42" i="11"/>
  <c r="Q42" i="11"/>
  <c r="R124" i="19" l="1"/>
  <c r="Q124" i="19"/>
  <c r="P124" i="19"/>
  <c r="O124" i="19"/>
  <c r="N124" i="19"/>
  <c r="R123" i="19"/>
  <c r="Q123" i="19"/>
  <c r="P123" i="19"/>
  <c r="O123" i="19"/>
  <c r="N123" i="19"/>
  <c r="R122" i="19"/>
  <c r="Q122" i="19"/>
  <c r="P122" i="19"/>
  <c r="O122" i="19"/>
  <c r="N122" i="19"/>
  <c r="R121" i="19"/>
  <c r="Q121" i="19"/>
  <c r="P121" i="19"/>
  <c r="O121" i="19"/>
  <c r="N121" i="19"/>
  <c r="R120" i="19"/>
  <c r="Q120" i="19"/>
  <c r="P120" i="19"/>
  <c r="O120" i="19"/>
  <c r="N120" i="19"/>
  <c r="R119" i="19"/>
  <c r="Q119" i="19"/>
  <c r="P119" i="19"/>
  <c r="O119" i="19"/>
  <c r="N119" i="19"/>
  <c r="R118" i="19"/>
  <c r="Q118" i="19"/>
  <c r="P118" i="19"/>
  <c r="O118" i="19"/>
  <c r="N118" i="19"/>
  <c r="R117" i="19"/>
  <c r="Q117" i="19"/>
  <c r="P117" i="19"/>
  <c r="O117" i="19"/>
  <c r="N117" i="19"/>
  <c r="R116" i="19"/>
  <c r="Q116" i="19"/>
  <c r="P116" i="19"/>
  <c r="O116" i="19"/>
  <c r="N116" i="19"/>
  <c r="R167" i="7" l="1"/>
  <c r="Q167" i="7"/>
  <c r="P167" i="7"/>
  <c r="O167" i="7"/>
  <c r="N167" i="7"/>
  <c r="R166" i="7"/>
  <c r="Q166" i="7"/>
  <c r="P166" i="7"/>
  <c r="O166" i="7"/>
  <c r="N166" i="7"/>
  <c r="R165" i="7"/>
  <c r="Q165" i="7"/>
  <c r="P165" i="7"/>
  <c r="O165" i="7"/>
  <c r="N165" i="7"/>
  <c r="R164" i="7"/>
  <c r="Q164" i="7"/>
  <c r="P164" i="7"/>
  <c r="O164" i="7"/>
  <c r="N164" i="7"/>
  <c r="R163" i="7"/>
  <c r="Q163" i="7"/>
  <c r="P163" i="7"/>
  <c r="O163" i="7"/>
  <c r="N163" i="7"/>
  <c r="R162" i="7"/>
  <c r="Q162" i="7"/>
  <c r="P162" i="7"/>
  <c r="O162" i="7"/>
  <c r="N162" i="7"/>
  <c r="R251" i="7" l="1"/>
  <c r="Q251" i="7"/>
  <c r="P251" i="7"/>
  <c r="O251" i="7"/>
  <c r="N251" i="7"/>
  <c r="R115" i="19" l="1"/>
  <c r="Q115" i="19"/>
  <c r="P115" i="19"/>
  <c r="O115" i="19"/>
  <c r="N115" i="19"/>
  <c r="R114" i="19"/>
  <c r="Q114" i="19"/>
  <c r="P114" i="19"/>
  <c r="O114" i="19"/>
  <c r="N114" i="19"/>
  <c r="R113" i="19"/>
  <c r="Q113" i="19"/>
  <c r="P113" i="19"/>
  <c r="O113" i="19"/>
  <c r="N113" i="19"/>
  <c r="R112" i="19"/>
  <c r="Q112" i="19"/>
  <c r="P112" i="19"/>
  <c r="O112" i="19"/>
  <c r="N112" i="19"/>
  <c r="R111" i="19"/>
  <c r="Q111" i="19"/>
  <c r="P111" i="19"/>
  <c r="O111" i="19"/>
  <c r="N111" i="19"/>
  <c r="R110" i="19"/>
  <c r="Q110" i="19"/>
  <c r="P110" i="19"/>
  <c r="O110" i="19"/>
  <c r="N110" i="19"/>
  <c r="R109" i="19"/>
  <c r="Q109" i="19"/>
  <c r="P109" i="19"/>
  <c r="O109" i="19"/>
  <c r="N109" i="19"/>
  <c r="R108" i="19"/>
  <c r="Q108" i="19"/>
  <c r="P108" i="19"/>
  <c r="O108" i="19"/>
  <c r="N108" i="19"/>
  <c r="R107" i="19"/>
  <c r="Q107" i="19"/>
  <c r="P107" i="19"/>
  <c r="O107" i="19"/>
  <c r="N107" i="19"/>
  <c r="R106" i="19"/>
  <c r="Q106" i="19"/>
  <c r="P106" i="19"/>
  <c r="O106" i="19"/>
  <c r="N106" i="19"/>
  <c r="R105" i="19"/>
  <c r="Q105" i="19"/>
  <c r="P105" i="19"/>
  <c r="O105" i="19"/>
  <c r="N105" i="19"/>
  <c r="R104" i="19"/>
  <c r="Q104" i="19"/>
  <c r="P104" i="19"/>
  <c r="O104" i="19"/>
  <c r="N104" i="19"/>
  <c r="R103" i="19"/>
  <c r="Q103" i="19"/>
  <c r="P103" i="19"/>
  <c r="O103" i="19"/>
  <c r="N103" i="19"/>
  <c r="R102" i="19"/>
  <c r="Q102" i="19"/>
  <c r="P102" i="19"/>
  <c r="O102" i="19"/>
  <c r="N102" i="19"/>
  <c r="R101" i="19"/>
  <c r="Q101" i="19"/>
  <c r="P101" i="19"/>
  <c r="O101" i="19"/>
  <c r="N101" i="19"/>
  <c r="R100" i="19"/>
  <c r="Q100" i="19"/>
  <c r="P100" i="19"/>
  <c r="O100" i="19"/>
  <c r="N100" i="19"/>
  <c r="R99" i="19"/>
  <c r="Q99" i="19"/>
  <c r="P99" i="19"/>
  <c r="O99" i="19"/>
  <c r="N99" i="19"/>
  <c r="R98" i="19"/>
  <c r="Q98" i="19"/>
  <c r="P98" i="19"/>
  <c r="O98" i="19"/>
  <c r="N98" i="19"/>
  <c r="R97" i="19"/>
  <c r="Q97" i="19"/>
  <c r="P97" i="19"/>
  <c r="O97" i="19"/>
  <c r="N97" i="19"/>
  <c r="R96" i="19"/>
  <c r="Q96" i="19"/>
  <c r="P96" i="19"/>
  <c r="O96" i="19"/>
  <c r="N96" i="19"/>
  <c r="R81" i="19" l="1"/>
  <c r="Q81" i="19"/>
  <c r="P81" i="19"/>
  <c r="O81" i="19"/>
  <c r="N81" i="19"/>
  <c r="R80" i="19"/>
  <c r="Q80" i="19"/>
  <c r="P80" i="19"/>
  <c r="O80" i="19"/>
  <c r="N80" i="19"/>
  <c r="R71" i="11" l="1"/>
  <c r="Q71" i="11"/>
  <c r="P71" i="11"/>
  <c r="O71" i="11"/>
  <c r="N71" i="11"/>
  <c r="R57" i="11"/>
  <c r="Q57" i="11"/>
  <c r="P57" i="11"/>
  <c r="O57" i="11"/>
  <c r="N57" i="11"/>
  <c r="R56" i="11"/>
  <c r="Q56" i="11"/>
  <c r="P56" i="11"/>
  <c r="O56" i="11"/>
  <c r="N56" i="11"/>
  <c r="R55" i="11"/>
  <c r="Q55" i="11"/>
  <c r="P55" i="11"/>
  <c r="O55" i="11"/>
  <c r="N55" i="11"/>
  <c r="R138" i="19"/>
  <c r="N137" i="19"/>
  <c r="O137" i="19"/>
  <c r="P137" i="19"/>
  <c r="Q137" i="19"/>
  <c r="R44" i="17" l="1"/>
  <c r="Q44" i="17"/>
  <c r="P44" i="17"/>
  <c r="O44" i="17"/>
  <c r="N44" i="17"/>
  <c r="R14" i="17"/>
  <c r="Q14" i="17"/>
  <c r="P14" i="17"/>
  <c r="O14" i="17"/>
  <c r="N14" i="17"/>
  <c r="R13" i="17"/>
  <c r="Q13" i="17"/>
  <c r="P13" i="17"/>
  <c r="O13" i="17"/>
  <c r="N13" i="17"/>
  <c r="R12" i="17"/>
  <c r="Q12" i="17"/>
  <c r="P12" i="17"/>
  <c r="O12" i="17"/>
  <c r="N12" i="17"/>
  <c r="M145" i="10" l="1"/>
  <c r="L145" i="10"/>
  <c r="K145" i="10"/>
  <c r="J145" i="10"/>
  <c r="F145" i="10"/>
  <c r="B143" i="10"/>
  <c r="B144" i="10" s="1"/>
  <c r="R145" i="10" l="1"/>
  <c r="R46" i="14"/>
  <c r="Q46" i="14"/>
  <c r="P46" i="14"/>
  <c r="O46" i="14"/>
  <c r="N46" i="14"/>
  <c r="R45" i="14"/>
  <c r="Q45" i="14"/>
  <c r="P45" i="14"/>
  <c r="O45" i="14"/>
  <c r="N45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2" i="14"/>
  <c r="Q12" i="14"/>
  <c r="P12" i="14"/>
  <c r="O12" i="14"/>
  <c r="N12" i="14"/>
  <c r="R11" i="14"/>
  <c r="Q11" i="14"/>
  <c r="P11" i="14"/>
  <c r="O11" i="14"/>
  <c r="N11" i="14"/>
  <c r="R244" i="7"/>
  <c r="Q244" i="7"/>
  <c r="P244" i="7"/>
  <c r="O244" i="7"/>
  <c r="N244" i="7"/>
  <c r="R206" i="7"/>
  <c r="Q206" i="7"/>
  <c r="P206" i="7"/>
  <c r="O206" i="7"/>
  <c r="N206" i="7"/>
  <c r="R205" i="7"/>
  <c r="Q205" i="7"/>
  <c r="P205" i="7"/>
  <c r="O205" i="7"/>
  <c r="N205" i="7"/>
  <c r="R204" i="7"/>
  <c r="Q204" i="7"/>
  <c r="P204" i="7"/>
  <c r="O204" i="7"/>
  <c r="N204" i="7"/>
  <c r="R203" i="7"/>
  <c r="Q203" i="7"/>
  <c r="P203" i="7"/>
  <c r="O203" i="7"/>
  <c r="N203" i="7"/>
  <c r="R202" i="7"/>
  <c r="Q202" i="7"/>
  <c r="P202" i="7"/>
  <c r="O202" i="7"/>
  <c r="N202" i="7"/>
  <c r="R201" i="7"/>
  <c r="Q201" i="7"/>
  <c r="P201" i="7"/>
  <c r="O201" i="7"/>
  <c r="N201" i="7"/>
  <c r="R200" i="7"/>
  <c r="Q200" i="7"/>
  <c r="P200" i="7"/>
  <c r="O200" i="7"/>
  <c r="N200" i="7"/>
  <c r="R199" i="7"/>
  <c r="Q199" i="7"/>
  <c r="P199" i="7"/>
  <c r="O199" i="7"/>
  <c r="N199" i="7"/>
  <c r="R198" i="7"/>
  <c r="Q198" i="7"/>
  <c r="P198" i="7"/>
  <c r="O198" i="7"/>
  <c r="N198" i="7"/>
  <c r="R197" i="7"/>
  <c r="Q197" i="7"/>
  <c r="P197" i="7"/>
  <c r="O197" i="7"/>
  <c r="N197" i="7"/>
  <c r="R196" i="7"/>
  <c r="Q196" i="7"/>
  <c r="P196" i="7"/>
  <c r="O196" i="7"/>
  <c r="N196" i="7"/>
  <c r="R195" i="7"/>
  <c r="Q195" i="7"/>
  <c r="P195" i="7"/>
  <c r="O195" i="7"/>
  <c r="N195" i="7"/>
  <c r="R194" i="7"/>
  <c r="Q194" i="7"/>
  <c r="P194" i="7"/>
  <c r="O194" i="7"/>
  <c r="N194" i="7"/>
  <c r="R193" i="7"/>
  <c r="Q193" i="7"/>
  <c r="P193" i="7"/>
  <c r="O193" i="7"/>
  <c r="N193" i="7"/>
  <c r="R192" i="7"/>
  <c r="Q192" i="7"/>
  <c r="P192" i="7"/>
  <c r="O192" i="7"/>
  <c r="N192" i="7"/>
  <c r="R191" i="7"/>
  <c r="Q191" i="7"/>
  <c r="P191" i="7"/>
  <c r="O191" i="7"/>
  <c r="N191" i="7"/>
  <c r="R190" i="7"/>
  <c r="Q190" i="7"/>
  <c r="P190" i="7"/>
  <c r="O190" i="7"/>
  <c r="N190" i="7"/>
  <c r="R189" i="7"/>
  <c r="Q189" i="7"/>
  <c r="P189" i="7"/>
  <c r="O189" i="7"/>
  <c r="N189" i="7"/>
  <c r="R188" i="7"/>
  <c r="Q188" i="7"/>
  <c r="P188" i="7"/>
  <c r="O188" i="7"/>
  <c r="N188" i="7"/>
  <c r="R187" i="7"/>
  <c r="Q187" i="7"/>
  <c r="P187" i="7"/>
  <c r="O187" i="7"/>
  <c r="N187" i="7"/>
  <c r="R186" i="7"/>
  <c r="Q186" i="7"/>
  <c r="P186" i="7"/>
  <c r="O186" i="7"/>
  <c r="N186" i="7"/>
  <c r="R161" i="7"/>
  <c r="Q161" i="7"/>
  <c r="P161" i="7"/>
  <c r="O161" i="7"/>
  <c r="N161" i="7"/>
  <c r="R160" i="7"/>
  <c r="Q160" i="7"/>
  <c r="P160" i="7"/>
  <c r="O160" i="7"/>
  <c r="N160" i="7"/>
  <c r="R159" i="7"/>
  <c r="Q159" i="7"/>
  <c r="P159" i="7"/>
  <c r="O159" i="7"/>
  <c r="N159" i="7"/>
  <c r="R158" i="7"/>
  <c r="Q158" i="7"/>
  <c r="P158" i="7"/>
  <c r="O158" i="7"/>
  <c r="N158" i="7"/>
  <c r="R157" i="7"/>
  <c r="Q157" i="7"/>
  <c r="P157" i="7"/>
  <c r="O157" i="7"/>
  <c r="N157" i="7"/>
  <c r="R156" i="7"/>
  <c r="Q156" i="7"/>
  <c r="P156" i="7"/>
  <c r="O156" i="7"/>
  <c r="N156" i="7"/>
  <c r="R155" i="7"/>
  <c r="Q155" i="7"/>
  <c r="P155" i="7"/>
  <c r="O155" i="7"/>
  <c r="N155" i="7"/>
  <c r="R154" i="7"/>
  <c r="Q154" i="7"/>
  <c r="P154" i="7"/>
  <c r="O154" i="7"/>
  <c r="N154" i="7"/>
  <c r="R153" i="7"/>
  <c r="Q153" i="7"/>
  <c r="P153" i="7"/>
  <c r="O153" i="7"/>
  <c r="N153" i="7"/>
  <c r="R152" i="7"/>
  <c r="Q152" i="7"/>
  <c r="P152" i="7"/>
  <c r="O152" i="7"/>
  <c r="N152" i="7"/>
  <c r="R151" i="7"/>
  <c r="Q151" i="7"/>
  <c r="P151" i="7"/>
  <c r="O151" i="7"/>
  <c r="N151" i="7"/>
  <c r="R150" i="7"/>
  <c r="Q150" i="7"/>
  <c r="P150" i="7"/>
  <c r="O150" i="7"/>
  <c r="N150" i="7"/>
  <c r="R149" i="7"/>
  <c r="Q149" i="7"/>
  <c r="P149" i="7"/>
  <c r="O149" i="7"/>
  <c r="N149" i="7"/>
  <c r="R135" i="7"/>
  <c r="Q135" i="7"/>
  <c r="P135" i="7"/>
  <c r="O135" i="7"/>
  <c r="N135" i="7"/>
  <c r="R134" i="7"/>
  <c r="Q134" i="7"/>
  <c r="P134" i="7"/>
  <c r="O134" i="7"/>
  <c r="N134" i="7"/>
  <c r="R133" i="7"/>
  <c r="Q133" i="7"/>
  <c r="P133" i="7"/>
  <c r="O133" i="7"/>
  <c r="N133" i="7"/>
  <c r="R132" i="7"/>
  <c r="Q132" i="7"/>
  <c r="P132" i="7"/>
  <c r="O132" i="7"/>
  <c r="N132" i="7"/>
  <c r="R131" i="7"/>
  <c r="Q131" i="7"/>
  <c r="P131" i="7"/>
  <c r="O131" i="7"/>
  <c r="N131" i="7"/>
  <c r="R130" i="7"/>
  <c r="Q130" i="7"/>
  <c r="P130" i="7"/>
  <c r="O130" i="7"/>
  <c r="N130" i="7"/>
  <c r="R129" i="7"/>
  <c r="Q129" i="7"/>
  <c r="P129" i="7"/>
  <c r="O129" i="7"/>
  <c r="N129" i="7"/>
  <c r="R128" i="7"/>
  <c r="Q128" i="7"/>
  <c r="P128" i="7"/>
  <c r="O128" i="7"/>
  <c r="N128" i="7"/>
  <c r="R127" i="7"/>
  <c r="Q127" i="7"/>
  <c r="P127" i="7"/>
  <c r="O127" i="7"/>
  <c r="N127" i="7"/>
  <c r="R126" i="7"/>
  <c r="Q126" i="7"/>
  <c r="P126" i="7"/>
  <c r="O126" i="7"/>
  <c r="N126" i="7"/>
  <c r="R125" i="7"/>
  <c r="Q125" i="7"/>
  <c r="P125" i="7"/>
  <c r="O125" i="7"/>
  <c r="N125" i="7"/>
  <c r="R124" i="7"/>
  <c r="Q124" i="7"/>
  <c r="P124" i="7"/>
  <c r="O124" i="7"/>
  <c r="N124" i="7"/>
  <c r="R123" i="7"/>
  <c r="Q123" i="7"/>
  <c r="P123" i="7"/>
  <c r="O123" i="7"/>
  <c r="N123" i="7"/>
  <c r="R122" i="7"/>
  <c r="Q122" i="7"/>
  <c r="P122" i="7"/>
  <c r="O122" i="7"/>
  <c r="N122" i="7"/>
  <c r="R121" i="7"/>
  <c r="Q121" i="7"/>
  <c r="P121" i="7"/>
  <c r="O121" i="7"/>
  <c r="N121" i="7"/>
  <c r="R120" i="7"/>
  <c r="Q120" i="7"/>
  <c r="P120" i="7"/>
  <c r="O120" i="7"/>
  <c r="N120" i="7"/>
  <c r="R119" i="7"/>
  <c r="Q119" i="7"/>
  <c r="P119" i="7"/>
  <c r="O119" i="7"/>
  <c r="N119" i="7"/>
  <c r="R118" i="7"/>
  <c r="Q118" i="7"/>
  <c r="P118" i="7"/>
  <c r="O118" i="7"/>
  <c r="N118" i="7"/>
  <c r="R117" i="7"/>
  <c r="Q117" i="7"/>
  <c r="P117" i="7"/>
  <c r="O117" i="7"/>
  <c r="N117" i="7"/>
  <c r="R116" i="7"/>
  <c r="Q116" i="7"/>
  <c r="P116" i="7"/>
  <c r="O116" i="7"/>
  <c r="N116" i="7"/>
  <c r="R115" i="7"/>
  <c r="Q115" i="7"/>
  <c r="P115" i="7"/>
  <c r="O115" i="7"/>
  <c r="N115" i="7"/>
  <c r="R114" i="7"/>
  <c r="Q114" i="7"/>
  <c r="P114" i="7"/>
  <c r="O114" i="7"/>
  <c r="N114" i="7"/>
  <c r="R113" i="7"/>
  <c r="Q113" i="7"/>
  <c r="P113" i="7"/>
  <c r="O113" i="7"/>
  <c r="N113" i="7"/>
  <c r="R112" i="7"/>
  <c r="Q112" i="7"/>
  <c r="P112" i="7"/>
  <c r="O112" i="7"/>
  <c r="N112" i="7"/>
  <c r="R111" i="7"/>
  <c r="Q111" i="7"/>
  <c r="P111" i="7"/>
  <c r="O111" i="7"/>
  <c r="N111" i="7"/>
  <c r="R110" i="7"/>
  <c r="Q110" i="7"/>
  <c r="P110" i="7"/>
  <c r="O110" i="7"/>
  <c r="N110" i="7"/>
  <c r="R109" i="7"/>
  <c r="Q109" i="7"/>
  <c r="P109" i="7"/>
  <c r="O109" i="7"/>
  <c r="N109" i="7"/>
  <c r="R108" i="7"/>
  <c r="Q108" i="7"/>
  <c r="P108" i="7"/>
  <c r="O108" i="7"/>
  <c r="N108" i="7"/>
  <c r="R107" i="7"/>
  <c r="Q107" i="7"/>
  <c r="P107" i="7"/>
  <c r="O107" i="7"/>
  <c r="N107" i="7"/>
  <c r="R106" i="7"/>
  <c r="Q106" i="7"/>
  <c r="P106" i="7"/>
  <c r="O106" i="7"/>
  <c r="N106" i="7"/>
  <c r="R105" i="7"/>
  <c r="Q105" i="7"/>
  <c r="P105" i="7"/>
  <c r="O105" i="7"/>
  <c r="N105" i="7"/>
  <c r="R104" i="7"/>
  <c r="Q104" i="7"/>
  <c r="P104" i="7"/>
  <c r="O104" i="7"/>
  <c r="N104" i="7"/>
  <c r="R103" i="7"/>
  <c r="Q103" i="7"/>
  <c r="P103" i="7"/>
  <c r="O103" i="7"/>
  <c r="N103" i="7"/>
  <c r="R102" i="7"/>
  <c r="Q102" i="7"/>
  <c r="P102" i="7"/>
  <c r="O102" i="7"/>
  <c r="N102" i="7"/>
  <c r="R101" i="7"/>
  <c r="Q101" i="7"/>
  <c r="P101" i="7"/>
  <c r="O101" i="7"/>
  <c r="N101" i="7"/>
  <c r="R100" i="7"/>
  <c r="Q100" i="7"/>
  <c r="P100" i="7"/>
  <c r="O100" i="7"/>
  <c r="N100" i="7"/>
  <c r="R99" i="7"/>
  <c r="Q99" i="7"/>
  <c r="P99" i="7"/>
  <c r="O99" i="7"/>
  <c r="N99" i="7"/>
  <c r="R98" i="7"/>
  <c r="Q98" i="7"/>
  <c r="P98" i="7"/>
  <c r="O98" i="7"/>
  <c r="N98" i="7"/>
  <c r="R97" i="7"/>
  <c r="Q97" i="7"/>
  <c r="P97" i="7"/>
  <c r="O97" i="7"/>
  <c r="N97" i="7"/>
  <c r="R96" i="7"/>
  <c r="Q96" i="7"/>
  <c r="P96" i="7"/>
  <c r="O96" i="7"/>
  <c r="N96" i="7"/>
  <c r="R95" i="7"/>
  <c r="Q95" i="7"/>
  <c r="P95" i="7"/>
  <c r="O95" i="7"/>
  <c r="N95" i="7"/>
  <c r="R94" i="7"/>
  <c r="Q94" i="7"/>
  <c r="P94" i="7"/>
  <c r="O94" i="7"/>
  <c r="N94" i="7"/>
  <c r="R93" i="7"/>
  <c r="Q93" i="7"/>
  <c r="P93" i="7"/>
  <c r="O93" i="7"/>
  <c r="N93" i="7"/>
  <c r="R92" i="7"/>
  <c r="Q92" i="7"/>
  <c r="P92" i="7"/>
  <c r="O92" i="7"/>
  <c r="N92" i="7"/>
  <c r="R91" i="7"/>
  <c r="Q91" i="7"/>
  <c r="P91" i="7"/>
  <c r="O91" i="7"/>
  <c r="N91" i="7"/>
  <c r="R90" i="7"/>
  <c r="Q90" i="7"/>
  <c r="P90" i="7"/>
  <c r="O90" i="7"/>
  <c r="N90" i="7"/>
  <c r="R89" i="7"/>
  <c r="Q89" i="7"/>
  <c r="P89" i="7"/>
  <c r="O89" i="7"/>
  <c r="N89" i="7"/>
  <c r="R88" i="7"/>
  <c r="Q88" i="7"/>
  <c r="P88" i="7"/>
  <c r="O88" i="7"/>
  <c r="N88" i="7"/>
  <c r="R87" i="7"/>
  <c r="Q87" i="7"/>
  <c r="P87" i="7"/>
  <c r="O87" i="7"/>
  <c r="N87" i="7"/>
  <c r="R86" i="7"/>
  <c r="Q86" i="7"/>
  <c r="P86" i="7"/>
  <c r="O86" i="7"/>
  <c r="N86" i="7"/>
  <c r="R85" i="7"/>
  <c r="Q85" i="7"/>
  <c r="P85" i="7"/>
  <c r="O85" i="7"/>
  <c r="N85" i="7"/>
  <c r="R84" i="7"/>
  <c r="Q84" i="7"/>
  <c r="P84" i="7"/>
  <c r="O84" i="7"/>
  <c r="N84" i="7"/>
  <c r="R83" i="7"/>
  <c r="Q83" i="7"/>
  <c r="P83" i="7"/>
  <c r="O83" i="7"/>
  <c r="N83" i="7"/>
  <c r="R82" i="7"/>
  <c r="Q82" i="7"/>
  <c r="P82" i="7"/>
  <c r="O82" i="7"/>
  <c r="N82" i="7"/>
  <c r="R81" i="7"/>
  <c r="Q81" i="7"/>
  <c r="P81" i="7"/>
  <c r="O81" i="7"/>
  <c r="N81" i="7"/>
  <c r="R80" i="7"/>
  <c r="Q80" i="7"/>
  <c r="P80" i="7"/>
  <c r="O80" i="7"/>
  <c r="N80" i="7"/>
  <c r="R79" i="7"/>
  <c r="Q79" i="7"/>
  <c r="P79" i="7"/>
  <c r="O79" i="7"/>
  <c r="N79" i="7"/>
  <c r="R78" i="7"/>
  <c r="Q78" i="7"/>
  <c r="P78" i="7"/>
  <c r="O78" i="7"/>
  <c r="N78" i="7"/>
  <c r="R77" i="7"/>
  <c r="Q77" i="7"/>
  <c r="P77" i="7"/>
  <c r="O77" i="7"/>
  <c r="N77" i="7"/>
  <c r="R76" i="7"/>
  <c r="Q76" i="7"/>
  <c r="P76" i="7"/>
  <c r="O76" i="7"/>
  <c r="N76" i="7"/>
  <c r="R75" i="7"/>
  <c r="Q75" i="7"/>
  <c r="P75" i="7"/>
  <c r="O75" i="7"/>
  <c r="N75" i="7"/>
  <c r="R74" i="7"/>
  <c r="Q74" i="7"/>
  <c r="P74" i="7"/>
  <c r="O74" i="7"/>
  <c r="N74" i="7"/>
  <c r="R73" i="7"/>
  <c r="Q73" i="7"/>
  <c r="P73" i="7"/>
  <c r="O73" i="7"/>
  <c r="N73" i="7"/>
  <c r="R72" i="7"/>
  <c r="Q72" i="7"/>
  <c r="P72" i="7"/>
  <c r="O72" i="7"/>
  <c r="N72" i="7"/>
  <c r="R71" i="7"/>
  <c r="Q71" i="7"/>
  <c r="P71" i="7"/>
  <c r="O71" i="7"/>
  <c r="N71" i="7"/>
  <c r="R70" i="7"/>
  <c r="Q70" i="7"/>
  <c r="P70" i="7"/>
  <c r="O70" i="7"/>
  <c r="N70" i="7"/>
  <c r="R69" i="7"/>
  <c r="Q69" i="7"/>
  <c r="P69" i="7"/>
  <c r="O69" i="7"/>
  <c r="N69" i="7"/>
  <c r="R68" i="7"/>
  <c r="Q68" i="7"/>
  <c r="P68" i="7"/>
  <c r="O68" i="7"/>
  <c r="N68" i="7"/>
  <c r="R67" i="7"/>
  <c r="Q67" i="7"/>
  <c r="P67" i="7"/>
  <c r="O67" i="7"/>
  <c r="N67" i="7"/>
  <c r="R66" i="7"/>
  <c r="Q66" i="7"/>
  <c r="P66" i="7"/>
  <c r="O66" i="7"/>
  <c r="N66" i="7"/>
  <c r="R65" i="7"/>
  <c r="Q65" i="7"/>
  <c r="P65" i="7"/>
  <c r="O65" i="7"/>
  <c r="N65" i="7"/>
  <c r="R64" i="7"/>
  <c r="Q64" i="7"/>
  <c r="P64" i="7"/>
  <c r="O64" i="7"/>
  <c r="N64" i="7"/>
  <c r="R63" i="7"/>
  <c r="Q63" i="7"/>
  <c r="P63" i="7"/>
  <c r="O63" i="7"/>
  <c r="N63" i="7"/>
  <c r="R62" i="7"/>
  <c r="Q62" i="7"/>
  <c r="P62" i="7"/>
  <c r="O62" i="7"/>
  <c r="N62" i="7"/>
  <c r="R61" i="7"/>
  <c r="Q61" i="7"/>
  <c r="P61" i="7"/>
  <c r="O61" i="7"/>
  <c r="N61" i="7"/>
  <c r="R60" i="7"/>
  <c r="Q60" i="7"/>
  <c r="P60" i="7"/>
  <c r="O60" i="7"/>
  <c r="N60" i="7"/>
  <c r="R59" i="7"/>
  <c r="Q59" i="7"/>
  <c r="P59" i="7"/>
  <c r="O59" i="7"/>
  <c r="N59" i="7"/>
  <c r="R58" i="7"/>
  <c r="Q58" i="7"/>
  <c r="P58" i="7"/>
  <c r="O58" i="7"/>
  <c r="N58" i="7"/>
  <c r="R57" i="7"/>
  <c r="Q57" i="7"/>
  <c r="P57" i="7"/>
  <c r="O57" i="7"/>
  <c r="N57" i="7"/>
  <c r="R56" i="7"/>
  <c r="Q56" i="7"/>
  <c r="P56" i="7"/>
  <c r="O56" i="7"/>
  <c r="N56" i="7"/>
  <c r="R55" i="7"/>
  <c r="Q55" i="7"/>
  <c r="P55" i="7"/>
  <c r="O55" i="7"/>
  <c r="N55" i="7"/>
  <c r="R54" i="7"/>
  <c r="Q54" i="7"/>
  <c r="P54" i="7"/>
  <c r="O54" i="7"/>
  <c r="N54" i="7"/>
  <c r="R53" i="7"/>
  <c r="Q53" i="7"/>
  <c r="P53" i="7"/>
  <c r="O53" i="7"/>
  <c r="N53" i="7"/>
  <c r="R52" i="7"/>
  <c r="Q52" i="7"/>
  <c r="P52" i="7"/>
  <c r="O52" i="7"/>
  <c r="N52" i="7"/>
  <c r="R51" i="7"/>
  <c r="Q51" i="7"/>
  <c r="P51" i="7"/>
  <c r="O51" i="7"/>
  <c r="N51" i="7"/>
  <c r="R50" i="7"/>
  <c r="Q50" i="7"/>
  <c r="P50" i="7"/>
  <c r="O50" i="7"/>
  <c r="N50" i="7"/>
  <c r="R49" i="7"/>
  <c r="Q49" i="7"/>
  <c r="P49" i="7"/>
  <c r="O49" i="7"/>
  <c r="N49" i="7"/>
  <c r="R48" i="7"/>
  <c r="Q48" i="7"/>
  <c r="P48" i="7"/>
  <c r="O48" i="7"/>
  <c r="N48" i="7"/>
  <c r="R47" i="7"/>
  <c r="Q47" i="7"/>
  <c r="P47" i="7"/>
  <c r="O47" i="7"/>
  <c r="N47" i="7"/>
  <c r="R46" i="7"/>
  <c r="Q46" i="7"/>
  <c r="P46" i="7"/>
  <c r="O46" i="7"/>
  <c r="N46" i="7"/>
  <c r="R45" i="7"/>
  <c r="Q45" i="7"/>
  <c r="P45" i="7"/>
  <c r="O45" i="7"/>
  <c r="N45" i="7"/>
  <c r="R44" i="7"/>
  <c r="Q44" i="7"/>
  <c r="P44" i="7"/>
  <c r="O44" i="7"/>
  <c r="N44" i="7"/>
  <c r="R43" i="7"/>
  <c r="Q43" i="7"/>
  <c r="P43" i="7"/>
  <c r="O43" i="7"/>
  <c r="N43" i="7"/>
  <c r="R42" i="7"/>
  <c r="Q42" i="7"/>
  <c r="P42" i="7"/>
  <c r="O42" i="7"/>
  <c r="N42" i="7"/>
  <c r="R41" i="7"/>
  <c r="Q41" i="7"/>
  <c r="P41" i="7"/>
  <c r="O41" i="7"/>
  <c r="N41" i="7"/>
  <c r="R40" i="7"/>
  <c r="Q40" i="7"/>
  <c r="P40" i="7"/>
  <c r="O40" i="7"/>
  <c r="N40" i="7"/>
  <c r="R39" i="7"/>
  <c r="Q39" i="7"/>
  <c r="P39" i="7"/>
  <c r="O39" i="7"/>
  <c r="N39" i="7"/>
  <c r="R38" i="7"/>
  <c r="Q38" i="7"/>
  <c r="P38" i="7"/>
  <c r="O38" i="7"/>
  <c r="N38" i="7"/>
  <c r="R37" i="7"/>
  <c r="Q37" i="7"/>
  <c r="P37" i="7"/>
  <c r="O37" i="7"/>
  <c r="N37" i="7"/>
  <c r="R36" i="7"/>
  <c r="Q36" i="7"/>
  <c r="P36" i="7"/>
  <c r="O36" i="7"/>
  <c r="N36" i="7"/>
  <c r="R35" i="7"/>
  <c r="Q35" i="7"/>
  <c r="P35" i="7"/>
  <c r="O35" i="7"/>
  <c r="N35" i="7"/>
  <c r="R34" i="7"/>
  <c r="Q34" i="7"/>
  <c r="P34" i="7"/>
  <c r="O34" i="7"/>
  <c r="N34" i="7"/>
  <c r="R33" i="7"/>
  <c r="Q33" i="7"/>
  <c r="P33" i="7"/>
  <c r="O33" i="7"/>
  <c r="N33" i="7"/>
  <c r="R32" i="7"/>
  <c r="Q32" i="7"/>
  <c r="P32" i="7"/>
  <c r="O32" i="7"/>
  <c r="N32" i="7"/>
  <c r="R31" i="7"/>
  <c r="Q31" i="7"/>
  <c r="P31" i="7"/>
  <c r="O31" i="7"/>
  <c r="N31" i="7"/>
  <c r="R30" i="7"/>
  <c r="Q30" i="7"/>
  <c r="P30" i="7"/>
  <c r="O30" i="7"/>
  <c r="N30" i="7"/>
  <c r="R29" i="7"/>
  <c r="Q29" i="7"/>
  <c r="P29" i="7"/>
  <c r="O29" i="7"/>
  <c r="N29" i="7"/>
  <c r="R28" i="7"/>
  <c r="Q28" i="7"/>
  <c r="P28" i="7"/>
  <c r="O28" i="7"/>
  <c r="N28" i="7"/>
  <c r="R27" i="7"/>
  <c r="Q27" i="7"/>
  <c r="P27" i="7"/>
  <c r="O27" i="7"/>
  <c r="N27" i="7"/>
  <c r="R26" i="7"/>
  <c r="Q26" i="7"/>
  <c r="P26" i="7"/>
  <c r="O26" i="7"/>
  <c r="N26" i="7"/>
  <c r="R25" i="7"/>
  <c r="Q25" i="7"/>
  <c r="P25" i="7"/>
  <c r="O25" i="7"/>
  <c r="N25" i="7"/>
  <c r="R19" i="7"/>
  <c r="Q19" i="7"/>
  <c r="P19" i="7"/>
  <c r="O19" i="7"/>
  <c r="N19" i="7"/>
  <c r="R18" i="7"/>
  <c r="Q18" i="7"/>
  <c r="P18" i="7"/>
  <c r="O18" i="7"/>
  <c r="N18" i="7"/>
  <c r="R17" i="7"/>
  <c r="Q17" i="7"/>
  <c r="P17" i="7"/>
  <c r="O17" i="7"/>
  <c r="N17" i="7"/>
  <c r="R16" i="7"/>
  <c r="Q16" i="7"/>
  <c r="P16" i="7"/>
  <c r="O16" i="7"/>
  <c r="N16" i="7"/>
  <c r="R70" i="11"/>
  <c r="Q70" i="11"/>
  <c r="P70" i="11"/>
  <c r="O70" i="11"/>
  <c r="N70" i="11"/>
  <c r="R69" i="11"/>
  <c r="Q69" i="11"/>
  <c r="P69" i="11"/>
  <c r="O69" i="11"/>
  <c r="N69" i="11"/>
  <c r="R68" i="11"/>
  <c r="Q68" i="11"/>
  <c r="P68" i="11"/>
  <c r="O68" i="11"/>
  <c r="N68" i="11"/>
  <c r="R67" i="11"/>
  <c r="Q67" i="11"/>
  <c r="P67" i="11"/>
  <c r="O67" i="11"/>
  <c r="N67" i="11"/>
  <c r="R54" i="11"/>
  <c r="Q54" i="11"/>
  <c r="P54" i="11"/>
  <c r="O54" i="11"/>
  <c r="N54" i="11"/>
  <c r="R41" i="11"/>
  <c r="Q41" i="11"/>
  <c r="P41" i="11"/>
  <c r="O41" i="11"/>
  <c r="N41" i="11"/>
  <c r="R40" i="11"/>
  <c r="Q40" i="11"/>
  <c r="P40" i="11"/>
  <c r="O40" i="11"/>
  <c r="N40" i="11"/>
  <c r="R39" i="11"/>
  <c r="Q39" i="11"/>
  <c r="P39" i="11"/>
  <c r="O39" i="11"/>
  <c r="N39" i="11"/>
  <c r="R38" i="11"/>
  <c r="Q38" i="11"/>
  <c r="P38" i="11"/>
  <c r="O38" i="11"/>
  <c r="N38" i="11"/>
  <c r="R37" i="11"/>
  <c r="Q37" i="11"/>
  <c r="P37" i="11"/>
  <c r="O37" i="11"/>
  <c r="N37" i="11"/>
  <c r="R36" i="11"/>
  <c r="Q36" i="11"/>
  <c r="P36" i="11"/>
  <c r="O36" i="11"/>
  <c r="N36" i="11"/>
  <c r="R35" i="11"/>
  <c r="Q35" i="11"/>
  <c r="P35" i="11"/>
  <c r="O35" i="11"/>
  <c r="N35" i="11"/>
  <c r="R34" i="11"/>
  <c r="Q34" i="11"/>
  <c r="P34" i="11"/>
  <c r="O34" i="11"/>
  <c r="N34" i="11"/>
  <c r="R33" i="11"/>
  <c r="Q33" i="11"/>
  <c r="P33" i="11"/>
  <c r="O33" i="11"/>
  <c r="N33" i="11"/>
  <c r="R32" i="11"/>
  <c r="Q32" i="11"/>
  <c r="P32" i="11"/>
  <c r="O32" i="11"/>
  <c r="N32" i="11"/>
  <c r="R31" i="11"/>
  <c r="Q31" i="11"/>
  <c r="P31" i="11"/>
  <c r="O31" i="11"/>
  <c r="N31" i="11"/>
  <c r="R30" i="11"/>
  <c r="Q30" i="11"/>
  <c r="P30" i="11"/>
  <c r="O30" i="11"/>
  <c r="N30" i="11"/>
  <c r="R29" i="11"/>
  <c r="Q29" i="11"/>
  <c r="P29" i="11"/>
  <c r="O29" i="11"/>
  <c r="N29" i="11"/>
  <c r="R28" i="11"/>
  <c r="Q28" i="11"/>
  <c r="P28" i="11"/>
  <c r="O28" i="11"/>
  <c r="N28" i="11"/>
  <c r="R27" i="11"/>
  <c r="Q27" i="11"/>
  <c r="P27" i="11"/>
  <c r="O27" i="11"/>
  <c r="N27" i="11"/>
  <c r="R26" i="11"/>
  <c r="Q26" i="11"/>
  <c r="P26" i="11"/>
  <c r="O26" i="11"/>
  <c r="N26" i="11"/>
  <c r="R25" i="11"/>
  <c r="Q25" i="11"/>
  <c r="P25" i="11"/>
  <c r="O25" i="11"/>
  <c r="N25" i="11"/>
  <c r="R24" i="11"/>
  <c r="Q24" i="11"/>
  <c r="P24" i="11"/>
  <c r="O24" i="11"/>
  <c r="N24" i="11"/>
  <c r="R79" i="19"/>
  <c r="Q79" i="19"/>
  <c r="P79" i="19"/>
  <c r="O79" i="19"/>
  <c r="N79" i="19"/>
  <c r="R78" i="19"/>
  <c r="Q78" i="19"/>
  <c r="P78" i="19"/>
  <c r="O78" i="19"/>
  <c r="N78" i="19"/>
  <c r="R77" i="19"/>
  <c r="Q77" i="19"/>
  <c r="P77" i="19"/>
  <c r="O77" i="19"/>
  <c r="N77" i="19"/>
  <c r="R76" i="19"/>
  <c r="Q76" i="19"/>
  <c r="P76" i="19"/>
  <c r="O76" i="19"/>
  <c r="N76" i="19"/>
  <c r="R75" i="19"/>
  <c r="Q75" i="19"/>
  <c r="P75" i="19"/>
  <c r="O75" i="19"/>
  <c r="N75" i="19"/>
  <c r="R74" i="19"/>
  <c r="Q74" i="19"/>
  <c r="P74" i="19"/>
  <c r="O74" i="19"/>
  <c r="N74" i="19"/>
  <c r="R73" i="19"/>
  <c r="Q73" i="19"/>
  <c r="P73" i="19"/>
  <c r="O73" i="19"/>
  <c r="N73" i="19"/>
  <c r="R72" i="19"/>
  <c r="Q72" i="19"/>
  <c r="P72" i="19"/>
  <c r="O72" i="19"/>
  <c r="N72" i="19"/>
  <c r="R71" i="19"/>
  <c r="Q71" i="19"/>
  <c r="P71" i="19"/>
  <c r="O71" i="19"/>
  <c r="N71" i="19"/>
  <c r="R70" i="19"/>
  <c r="Q70" i="19"/>
  <c r="P70" i="19"/>
  <c r="O70" i="19"/>
  <c r="N70" i="19"/>
  <c r="R69" i="19"/>
  <c r="Q69" i="19"/>
  <c r="P69" i="19"/>
  <c r="O69" i="19"/>
  <c r="N69" i="19"/>
  <c r="R68" i="19"/>
  <c r="Q68" i="19"/>
  <c r="P68" i="19"/>
  <c r="O68" i="19"/>
  <c r="N68" i="19"/>
  <c r="R67" i="19"/>
  <c r="Q67" i="19"/>
  <c r="P67" i="19"/>
  <c r="O67" i="19"/>
  <c r="N67" i="19"/>
  <c r="R66" i="19"/>
  <c r="Q66" i="19"/>
  <c r="P66" i="19"/>
  <c r="O66" i="19"/>
  <c r="N66" i="19"/>
  <c r="R65" i="19"/>
  <c r="Q65" i="19"/>
  <c r="P65" i="19"/>
  <c r="O65" i="19"/>
  <c r="N65" i="19"/>
  <c r="R64" i="19"/>
  <c r="Q64" i="19"/>
  <c r="P64" i="19"/>
  <c r="O64" i="19"/>
  <c r="N64" i="19"/>
  <c r="R63" i="19"/>
  <c r="Q63" i="19"/>
  <c r="P63" i="19"/>
  <c r="O63" i="19"/>
  <c r="N63" i="19"/>
  <c r="R62" i="19"/>
  <c r="Q62" i="19"/>
  <c r="P62" i="19"/>
  <c r="O62" i="19"/>
  <c r="N62" i="19"/>
  <c r="R61" i="19"/>
  <c r="Q61" i="19"/>
  <c r="P61" i="19"/>
  <c r="O61" i="19"/>
  <c r="N61" i="19"/>
  <c r="R60" i="19"/>
  <c r="Q60" i="19"/>
  <c r="P60" i="19"/>
  <c r="O60" i="19"/>
  <c r="N60" i="19"/>
  <c r="R59" i="19"/>
  <c r="Q59" i="19"/>
  <c r="P59" i="19"/>
  <c r="O59" i="19"/>
  <c r="N59" i="19"/>
  <c r="R58" i="19"/>
  <c r="Q58" i="19"/>
  <c r="P58" i="19"/>
  <c r="O58" i="19"/>
  <c r="N58" i="19"/>
  <c r="R57" i="19"/>
  <c r="Q57" i="19"/>
  <c r="P57" i="19"/>
  <c r="O57" i="19"/>
  <c r="N57" i="19"/>
  <c r="R56" i="19"/>
  <c r="Q56" i="19"/>
  <c r="P56" i="19"/>
  <c r="O56" i="19"/>
  <c r="N56" i="19"/>
  <c r="R55" i="19"/>
  <c r="Q55" i="19"/>
  <c r="P55" i="19"/>
  <c r="O55" i="19"/>
  <c r="N55" i="19"/>
  <c r="R54" i="19"/>
  <c r="Q54" i="19"/>
  <c r="P54" i="19"/>
  <c r="O54" i="19"/>
  <c r="N54" i="19"/>
  <c r="R53" i="19"/>
  <c r="Q53" i="19"/>
  <c r="P53" i="19"/>
  <c r="O53" i="19"/>
  <c r="N53" i="19"/>
  <c r="R52" i="19"/>
  <c r="Q52" i="19"/>
  <c r="P52" i="19"/>
  <c r="O52" i="19"/>
  <c r="N52" i="19"/>
  <c r="R51" i="19"/>
  <c r="Q51" i="19"/>
  <c r="P51" i="19"/>
  <c r="O51" i="19"/>
  <c r="N51" i="19"/>
  <c r="R50" i="19"/>
  <c r="Q50" i="19"/>
  <c r="P50" i="19"/>
  <c r="O50" i="19"/>
  <c r="N50" i="19"/>
  <c r="R49" i="19"/>
  <c r="Q49" i="19"/>
  <c r="P49" i="19"/>
  <c r="O49" i="19"/>
  <c r="N49" i="19"/>
  <c r="R48" i="19"/>
  <c r="Q48" i="19"/>
  <c r="P48" i="19"/>
  <c r="O48" i="19"/>
  <c r="N48" i="19"/>
  <c r="R16" i="19"/>
  <c r="Q16" i="19"/>
  <c r="P16" i="19"/>
  <c r="O16" i="19"/>
  <c r="N16" i="19"/>
  <c r="R15" i="19"/>
  <c r="Q15" i="19"/>
  <c r="P15" i="19"/>
  <c r="O15" i="19"/>
  <c r="N15" i="19"/>
  <c r="R14" i="19"/>
  <c r="Q14" i="19"/>
  <c r="P14" i="19"/>
  <c r="O14" i="19"/>
  <c r="N14" i="19"/>
  <c r="R13" i="19"/>
  <c r="Q13" i="19"/>
  <c r="P13" i="19"/>
  <c r="O13" i="19"/>
  <c r="N13" i="19"/>
  <c r="R12" i="19"/>
  <c r="Q12" i="19"/>
  <c r="P12" i="19"/>
  <c r="O12" i="19"/>
  <c r="N12" i="19"/>
  <c r="Q71" i="17"/>
  <c r="P71" i="17"/>
  <c r="O71" i="17"/>
  <c r="N71" i="17"/>
  <c r="Q70" i="17"/>
  <c r="P70" i="17"/>
  <c r="O70" i="17"/>
  <c r="N70" i="17"/>
  <c r="M73" i="17"/>
  <c r="L73" i="17"/>
  <c r="K73" i="17"/>
  <c r="R65" i="17"/>
  <c r="Q65" i="17"/>
  <c r="P65" i="17"/>
  <c r="O65" i="17"/>
  <c r="N65" i="17"/>
  <c r="R64" i="17"/>
  <c r="Q64" i="17"/>
  <c r="P64" i="17"/>
  <c r="O64" i="17"/>
  <c r="N64" i="17"/>
  <c r="R53" i="17"/>
  <c r="Q53" i="17"/>
  <c r="P53" i="17"/>
  <c r="O53" i="17"/>
  <c r="N53" i="17"/>
  <c r="R52" i="17"/>
  <c r="Q52" i="17"/>
  <c r="P52" i="17"/>
  <c r="O52" i="17"/>
  <c r="N52" i="17"/>
  <c r="R51" i="17"/>
  <c r="Q51" i="17"/>
  <c r="P51" i="17"/>
  <c r="O51" i="17"/>
  <c r="N51" i="17"/>
  <c r="R50" i="17"/>
  <c r="Q50" i="17"/>
  <c r="P50" i="17"/>
  <c r="O50" i="17"/>
  <c r="N50" i="17"/>
  <c r="R49" i="17"/>
  <c r="Q49" i="17"/>
  <c r="P49" i="17"/>
  <c r="O49" i="17"/>
  <c r="N49" i="17"/>
  <c r="R48" i="17"/>
  <c r="Q48" i="17"/>
  <c r="P48" i="17"/>
  <c r="O48" i="17"/>
  <c r="N48" i="17"/>
  <c r="R47" i="17"/>
  <c r="Q47" i="17"/>
  <c r="P47" i="17"/>
  <c r="O47" i="17"/>
  <c r="N47" i="17"/>
  <c r="R46" i="17"/>
  <c r="Q46" i="17"/>
  <c r="P46" i="17"/>
  <c r="O46" i="17"/>
  <c r="N46" i="17"/>
  <c r="R45" i="17"/>
  <c r="Q45" i="17"/>
  <c r="P45" i="17"/>
  <c r="O45" i="17"/>
  <c r="N45" i="17"/>
  <c r="R43" i="17"/>
  <c r="Q43" i="17"/>
  <c r="P43" i="17"/>
  <c r="O43" i="17"/>
  <c r="N43" i="17"/>
  <c r="R42" i="17"/>
  <c r="Q42" i="17"/>
  <c r="P42" i="17"/>
  <c r="O42" i="17"/>
  <c r="N42" i="17"/>
  <c r="R41" i="17"/>
  <c r="Q41" i="17"/>
  <c r="P41" i="17"/>
  <c r="O41" i="17"/>
  <c r="N41" i="17"/>
  <c r="R40" i="17"/>
  <c r="Q40" i="17"/>
  <c r="P40" i="17"/>
  <c r="O40" i="17"/>
  <c r="N40" i="17"/>
  <c r="R39" i="17"/>
  <c r="Q39" i="17"/>
  <c r="P39" i="17"/>
  <c r="O39" i="17"/>
  <c r="N39" i="17"/>
  <c r="R38" i="17"/>
  <c r="Q38" i="17"/>
  <c r="P38" i="17"/>
  <c r="O38" i="17"/>
  <c r="N38" i="17"/>
  <c r="R37" i="17"/>
  <c r="Q37" i="17"/>
  <c r="P37" i="17"/>
  <c r="O37" i="17"/>
  <c r="N37" i="17"/>
  <c r="R36" i="17"/>
  <c r="Q36" i="17"/>
  <c r="P36" i="17"/>
  <c r="O36" i="17"/>
  <c r="N36" i="17"/>
  <c r="R35" i="17"/>
  <c r="Q35" i="17"/>
  <c r="P35" i="17"/>
  <c r="O35" i="17"/>
  <c r="N35" i="17"/>
  <c r="R34" i="17"/>
  <c r="Q34" i="17"/>
  <c r="P34" i="17"/>
  <c r="O34" i="17"/>
  <c r="N34" i="17"/>
  <c r="R33" i="17"/>
  <c r="Q33" i="17"/>
  <c r="P33" i="17"/>
  <c r="O33" i="17"/>
  <c r="N33" i="17"/>
  <c r="R32" i="17"/>
  <c r="Q32" i="17"/>
  <c r="P32" i="17"/>
  <c r="O32" i="17"/>
  <c r="N32" i="17"/>
  <c r="R31" i="17"/>
  <c r="Q31" i="17"/>
  <c r="P31" i="17"/>
  <c r="O31" i="17"/>
  <c r="N31" i="17"/>
  <c r="R30" i="17"/>
  <c r="Q30" i="17"/>
  <c r="P30" i="17"/>
  <c r="O30" i="17"/>
  <c r="N30" i="17"/>
  <c r="R29" i="17"/>
  <c r="Q29" i="17"/>
  <c r="P29" i="17"/>
  <c r="O29" i="17"/>
  <c r="N29" i="17"/>
  <c r="R28" i="17"/>
  <c r="Q28" i="17"/>
  <c r="P28" i="17"/>
  <c r="O28" i="17"/>
  <c r="N28" i="17"/>
  <c r="R27" i="17"/>
  <c r="Q27" i="17"/>
  <c r="P27" i="17"/>
  <c r="O27" i="17"/>
  <c r="N27" i="17"/>
  <c r="R26" i="17"/>
  <c r="Q26" i="17"/>
  <c r="P26" i="17"/>
  <c r="O26" i="17"/>
  <c r="N26" i="17"/>
  <c r="R25" i="17"/>
  <c r="Q25" i="17"/>
  <c r="P25" i="17"/>
  <c r="O25" i="17"/>
  <c r="N25" i="17"/>
  <c r="R24" i="17"/>
  <c r="Q24" i="17"/>
  <c r="P24" i="17"/>
  <c r="O24" i="17"/>
  <c r="N24" i="17"/>
  <c r="R23" i="17"/>
  <c r="Q23" i="17"/>
  <c r="P23" i="17"/>
  <c r="O23" i="17"/>
  <c r="N23" i="17"/>
  <c r="R22" i="17"/>
  <c r="Q22" i="17"/>
  <c r="P22" i="17"/>
  <c r="O22" i="17"/>
  <c r="N22" i="17"/>
  <c r="R11" i="17"/>
  <c r="Q11" i="17"/>
  <c r="P11" i="17"/>
  <c r="O11" i="17"/>
  <c r="N11" i="17"/>
  <c r="M161" i="10"/>
  <c r="L161" i="10"/>
  <c r="K161" i="10"/>
  <c r="Q160" i="10"/>
  <c r="P160" i="10"/>
  <c r="O160" i="10"/>
  <c r="Q159" i="10"/>
  <c r="P159" i="10"/>
  <c r="O159" i="10"/>
  <c r="R153" i="10"/>
  <c r="Q153" i="10"/>
  <c r="P153" i="10"/>
  <c r="O153" i="10"/>
  <c r="R152" i="10"/>
  <c r="Q152" i="10"/>
  <c r="P152" i="10"/>
  <c r="O152" i="10"/>
  <c r="R151" i="10"/>
  <c r="Q151" i="10"/>
  <c r="P151" i="10"/>
  <c r="O151" i="10"/>
  <c r="P150" i="10"/>
  <c r="O150" i="10"/>
  <c r="D100" i="18"/>
  <c r="K246" i="7"/>
  <c r="L246" i="7"/>
  <c r="M246" i="7"/>
  <c r="P73" i="17" l="1"/>
  <c r="P246" i="7"/>
  <c r="P161" i="10"/>
  <c r="N161" i="10"/>
  <c r="N246" i="7"/>
  <c r="O246" i="7"/>
  <c r="Q246" i="7"/>
  <c r="Q73" i="17"/>
  <c r="N73" i="17"/>
  <c r="O73" i="17"/>
  <c r="Q161" i="10"/>
  <c r="O161" i="10"/>
  <c r="O176" i="7" l="1"/>
  <c r="N176" i="7" l="1"/>
  <c r="J246" i="7" l="1"/>
  <c r="R246" i="7" s="1"/>
  <c r="M46" i="19" l="1"/>
  <c r="L46" i="19"/>
  <c r="K46" i="19"/>
  <c r="J46" i="19"/>
  <c r="F46" i="19"/>
  <c r="K60" i="17" l="1"/>
  <c r="J155" i="10" l="1"/>
  <c r="M155" i="10"/>
  <c r="L155" i="10"/>
  <c r="K155" i="10"/>
  <c r="M33" i="10"/>
  <c r="L33" i="10"/>
  <c r="K33" i="10"/>
  <c r="J33" i="10"/>
  <c r="F33" i="10"/>
  <c r="R33" i="10" l="1"/>
  <c r="N155" i="10"/>
  <c r="Q155" i="10"/>
  <c r="P155" i="10"/>
  <c r="O155" i="10"/>
  <c r="R155" i="10"/>
  <c r="N33" i="10"/>
  <c r="O33" i="10"/>
  <c r="Q33" i="10"/>
  <c r="P33" i="10"/>
  <c r="M74" i="11" l="1"/>
  <c r="L74" i="11"/>
  <c r="K74" i="11"/>
  <c r="J74" i="11"/>
  <c r="F22" i="10"/>
  <c r="D107" i="18"/>
  <c r="D106" i="18"/>
  <c r="D105" i="18"/>
  <c r="D102" i="18"/>
  <c r="D103" i="18"/>
  <c r="D99" i="18"/>
  <c r="D101" i="18" s="1"/>
  <c r="E45" i="18"/>
  <c r="D88" i="18"/>
  <c r="D87" i="18"/>
  <c r="D85" i="18"/>
  <c r="D84" i="18"/>
  <c r="D81" i="18"/>
  <c r="D80" i="18"/>
  <c r="D77" i="18"/>
  <c r="D15" i="18"/>
  <c r="D14" i="18"/>
  <c r="D17" i="18"/>
  <c r="D78" i="18"/>
  <c r="D76" i="18"/>
  <c r="G177" i="7"/>
  <c r="P74" i="11" l="1"/>
  <c r="R74" i="11"/>
  <c r="Q74" i="11"/>
  <c r="O74" i="11"/>
  <c r="N74" i="11"/>
  <c r="D104" i="18"/>
  <c r="R176" i="7"/>
  <c r="P176" i="7"/>
  <c r="M177" i="7"/>
  <c r="L177" i="7"/>
  <c r="K177" i="7"/>
  <c r="J177" i="7"/>
  <c r="M147" i="7"/>
  <c r="L147" i="7"/>
  <c r="K147" i="7"/>
  <c r="J147" i="7"/>
  <c r="R147" i="7" l="1"/>
  <c r="N177" i="7"/>
  <c r="O177" i="7"/>
  <c r="Q177" i="7"/>
  <c r="P177" i="7"/>
  <c r="R177" i="7"/>
  <c r="Q147" i="7"/>
  <c r="P147" i="7"/>
  <c r="O147" i="7"/>
  <c r="N147" i="7"/>
  <c r="G246" i="7"/>
  <c r="M20" i="7"/>
  <c r="L20" i="7"/>
  <c r="K20" i="7"/>
  <c r="J20" i="7"/>
  <c r="P20" i="7" l="1"/>
  <c r="O20" i="7"/>
  <c r="N20" i="7"/>
  <c r="Q20" i="7"/>
  <c r="R20" i="7"/>
  <c r="M31" i="19"/>
  <c r="L31" i="19"/>
  <c r="K31" i="19"/>
  <c r="J31" i="19"/>
  <c r="F31" i="19"/>
  <c r="M140" i="19"/>
  <c r="L140" i="19"/>
  <c r="K140" i="19"/>
  <c r="J140" i="19"/>
  <c r="M131" i="19"/>
  <c r="L131" i="19"/>
  <c r="K131" i="19"/>
  <c r="J131" i="19"/>
  <c r="F131" i="19"/>
  <c r="R131" i="19" l="1"/>
  <c r="R31" i="19"/>
  <c r="Q140" i="19"/>
  <c r="P140" i="19"/>
  <c r="O140" i="19"/>
  <c r="N140" i="19"/>
  <c r="R140" i="19"/>
  <c r="Q131" i="19"/>
  <c r="P131" i="19"/>
  <c r="O131" i="19"/>
  <c r="N131" i="19"/>
  <c r="J60" i="17"/>
  <c r="R60" i="17" s="1"/>
  <c r="M66" i="17"/>
  <c r="L66" i="17"/>
  <c r="K66" i="17"/>
  <c r="J66" i="17"/>
  <c r="R66" i="17" l="1"/>
  <c r="Q66" i="17"/>
  <c r="P66" i="17"/>
  <c r="O66" i="17"/>
  <c r="N66" i="17"/>
  <c r="J63" i="11"/>
  <c r="M63" i="11"/>
  <c r="L63" i="11"/>
  <c r="K63" i="11"/>
  <c r="M22" i="11"/>
  <c r="L22" i="11"/>
  <c r="K22" i="11"/>
  <c r="J22" i="11"/>
  <c r="M44" i="11"/>
  <c r="M45" i="11" s="1"/>
  <c r="L44" i="11"/>
  <c r="L45" i="11" s="1"/>
  <c r="K44" i="11"/>
  <c r="K45" i="11" s="1"/>
  <c r="J44" i="11"/>
  <c r="M48" i="14"/>
  <c r="L48" i="14"/>
  <c r="K48" i="14"/>
  <c r="J48" i="14"/>
  <c r="M14" i="14"/>
  <c r="L14" i="14"/>
  <c r="K14" i="14"/>
  <c r="M28" i="10"/>
  <c r="L28" i="10"/>
  <c r="K28" i="10"/>
  <c r="J28" i="10"/>
  <c r="F28" i="10"/>
  <c r="F45" i="10" s="1"/>
  <c r="M22" i="10"/>
  <c r="L22" i="10"/>
  <c r="K22" i="10"/>
  <c r="J22" i="10"/>
  <c r="M125" i="10"/>
  <c r="L125" i="10"/>
  <c r="K125" i="10"/>
  <c r="J125" i="10"/>
  <c r="M115" i="10"/>
  <c r="M146" i="10" s="1"/>
  <c r="L115" i="10"/>
  <c r="L146" i="10" s="1"/>
  <c r="K115" i="10"/>
  <c r="K146" i="10" s="1"/>
  <c r="J115" i="10"/>
  <c r="J146" i="10" s="1"/>
  <c r="F115" i="10"/>
  <c r="F125" i="10"/>
  <c r="B123" i="10"/>
  <c r="B124" i="10" s="1"/>
  <c r="M18" i="19"/>
  <c r="L18" i="19"/>
  <c r="K18" i="19"/>
  <c r="J18" i="19"/>
  <c r="R18" i="19" s="1"/>
  <c r="M18" i="17"/>
  <c r="L18" i="17"/>
  <c r="K18" i="17"/>
  <c r="J18" i="17"/>
  <c r="M41" i="14"/>
  <c r="L41" i="14"/>
  <c r="K41" i="14"/>
  <c r="J41" i="14"/>
  <c r="M60" i="17"/>
  <c r="L60" i="17"/>
  <c r="M228" i="7"/>
  <c r="M239" i="7" s="1"/>
  <c r="L228" i="7"/>
  <c r="L239" i="7" s="1"/>
  <c r="K228" i="7"/>
  <c r="K239" i="7" s="1"/>
  <c r="J228" i="7"/>
  <c r="J239" i="7" s="1"/>
  <c r="M82" i="19"/>
  <c r="L82" i="19"/>
  <c r="K82" i="19"/>
  <c r="J82" i="19"/>
  <c r="F146" i="10" l="1"/>
  <c r="D12" i="18"/>
  <c r="R48" i="14"/>
  <c r="R41" i="14"/>
  <c r="Q146" i="10"/>
  <c r="L132" i="19"/>
  <c r="M132" i="19"/>
  <c r="K132" i="19"/>
  <c r="Q132" i="19" s="1"/>
  <c r="R239" i="7"/>
  <c r="M45" i="10"/>
  <c r="K45" i="10"/>
  <c r="J45" i="10"/>
  <c r="L45" i="10"/>
  <c r="R125" i="10"/>
  <c r="Q239" i="7"/>
  <c r="O239" i="7"/>
  <c r="P239" i="7"/>
  <c r="N239" i="7"/>
  <c r="J45" i="11"/>
  <c r="R45" i="11" s="1"/>
  <c r="Q45" i="11"/>
  <c r="O45" i="11"/>
  <c r="P45" i="11"/>
  <c r="N45" i="11"/>
  <c r="R82" i="19"/>
  <c r="J132" i="19"/>
  <c r="R132" i="19" s="1"/>
  <c r="N132" i="19"/>
  <c r="O132" i="19"/>
  <c r="P132" i="19"/>
  <c r="R18" i="17"/>
  <c r="P146" i="10"/>
  <c r="O146" i="10"/>
  <c r="N146" i="10"/>
  <c r="R115" i="10"/>
  <c r="R146" i="10"/>
  <c r="R228" i="7"/>
  <c r="R44" i="11"/>
  <c r="R22" i="11"/>
  <c r="D9" i="18"/>
  <c r="R28" i="10"/>
  <c r="R22" i="10"/>
  <c r="Q48" i="14"/>
  <c r="P48" i="14"/>
  <c r="O48" i="14"/>
  <c r="N48" i="14"/>
  <c r="Q41" i="14"/>
  <c r="P41" i="14"/>
  <c r="O41" i="14"/>
  <c r="N41" i="14"/>
  <c r="Q14" i="14"/>
  <c r="P14" i="14"/>
  <c r="O14" i="14"/>
  <c r="N14" i="14"/>
  <c r="O228" i="7"/>
  <c r="N228" i="7"/>
  <c r="P228" i="7"/>
  <c r="Q228" i="7"/>
  <c r="N63" i="11"/>
  <c r="Q63" i="11"/>
  <c r="P63" i="11"/>
  <c r="O63" i="11"/>
  <c r="R63" i="11"/>
  <c r="N44" i="11"/>
  <c r="Q44" i="11"/>
  <c r="P44" i="11"/>
  <c r="O44" i="11"/>
  <c r="O82" i="19"/>
  <c r="N82" i="19"/>
  <c r="Q82" i="19"/>
  <c r="P82" i="19"/>
  <c r="Q18" i="19"/>
  <c r="P18" i="19"/>
  <c r="O18" i="19"/>
  <c r="N18" i="19"/>
  <c r="O60" i="17"/>
  <c r="P60" i="17"/>
  <c r="Q60" i="17"/>
  <c r="N60" i="17"/>
  <c r="Q18" i="17"/>
  <c r="P18" i="17"/>
  <c r="O18" i="17"/>
  <c r="N18" i="17"/>
  <c r="Q125" i="10"/>
  <c r="P125" i="10"/>
  <c r="O125" i="10"/>
  <c r="N125" i="10"/>
  <c r="Q115" i="10"/>
  <c r="P115" i="10"/>
  <c r="O115" i="10"/>
  <c r="N115" i="10"/>
  <c r="P28" i="10"/>
  <c r="O28" i="10"/>
  <c r="N28" i="10"/>
  <c r="Q28" i="10"/>
  <c r="Q22" i="10"/>
  <c r="P22" i="10"/>
  <c r="O22" i="10"/>
  <c r="N22" i="10"/>
  <c r="D11" i="18"/>
  <c r="D8" i="18"/>
  <c r="Q94" i="19" l="1"/>
  <c r="P94" i="19"/>
  <c r="O94" i="19"/>
  <c r="N94" i="19"/>
  <c r="R94" i="19"/>
  <c r="P45" i="10"/>
  <c r="O45" i="10"/>
  <c r="R45" i="10"/>
  <c r="Q45" i="10"/>
  <c r="N45" i="10"/>
  <c r="D13" i="18"/>
  <c r="F82" i="19" l="1"/>
  <c r="F132" i="19" s="1"/>
  <c r="F163" i="10" l="1"/>
  <c r="F155" i="10"/>
  <c r="G184" i="7" l="1"/>
  <c r="F18" i="19" l="1"/>
  <c r="F14" i="14" l="1"/>
  <c r="F60" i="17" l="1"/>
  <c r="E10" i="18" l="1"/>
  <c r="D42" i="18" l="1"/>
  <c r="F41" i="14" l="1"/>
  <c r="G238" i="7"/>
  <c r="E30" i="18" l="1"/>
  <c r="D52" i="18" l="1"/>
  <c r="F140" i="19"/>
  <c r="D65" i="18" l="1"/>
  <c r="D64" i="18"/>
  <c r="D63" i="18"/>
  <c r="J14" i="14" l="1"/>
  <c r="R14" i="14" s="1"/>
  <c r="F15" i="11" l="1"/>
  <c r="F22" i="11"/>
  <c r="F44" i="11" l="1"/>
  <c r="F45" i="11" s="1"/>
  <c r="D27" i="18"/>
  <c r="D26" i="18"/>
  <c r="D29" i="18"/>
  <c r="D28" i="18"/>
  <c r="D30" i="18" l="1"/>
  <c r="F199" i="19"/>
  <c r="F74" i="11" l="1"/>
  <c r="E71" i="18" l="1"/>
  <c r="D70" i="18"/>
  <c r="D69" i="18"/>
  <c r="D71" i="18" l="1"/>
  <c r="D108" i="18" l="1"/>
  <c r="B54" i="15" l="1"/>
  <c r="N53" i="15" l="1"/>
  <c r="B252" i="7" l="1"/>
  <c r="B253" i="7" s="1"/>
  <c r="Q13" i="15" l="1"/>
  <c r="P13" i="15"/>
  <c r="O13" i="15"/>
  <c r="N13" i="15"/>
  <c r="D61" i="18" l="1"/>
  <c r="D62" i="18"/>
  <c r="D60" i="18"/>
  <c r="D59" i="18"/>
  <c r="D58" i="18"/>
  <c r="D57" i="18"/>
  <c r="D56" i="18"/>
  <c r="D55" i="18"/>
  <c r="D54" i="18"/>
  <c r="F163" i="19"/>
  <c r="D23" i="18" l="1"/>
  <c r="D21" i="18"/>
  <c r="D19" i="18"/>
  <c r="E33" i="18" l="1"/>
  <c r="D34" i="18" l="1"/>
  <c r="D36" i="18"/>
  <c r="D35" i="18"/>
  <c r="D37" i="18"/>
  <c r="Q54" i="15" l="1"/>
  <c r="P54" i="15"/>
  <c r="O54" i="15"/>
  <c r="N54" i="15"/>
  <c r="Q22" i="15"/>
  <c r="P22" i="15"/>
  <c r="O22" i="15"/>
  <c r="N22" i="15"/>
  <c r="Q21" i="15"/>
  <c r="P21" i="15"/>
  <c r="O21" i="15"/>
  <c r="N21" i="15"/>
  <c r="Q20" i="15"/>
  <c r="P20" i="15"/>
  <c r="O20" i="15"/>
  <c r="N20" i="15"/>
  <c r="Q19" i="15"/>
  <c r="P19" i="15"/>
  <c r="O19" i="15"/>
  <c r="N19" i="15"/>
  <c r="Q18" i="15"/>
  <c r="P18" i="15"/>
  <c r="O18" i="15"/>
  <c r="N18" i="15"/>
  <c r="Q17" i="15"/>
  <c r="P17" i="15"/>
  <c r="O17" i="15"/>
  <c r="N17" i="15"/>
  <c r="Q16" i="15"/>
  <c r="P16" i="15"/>
  <c r="O16" i="15"/>
  <c r="N16" i="15"/>
  <c r="Q15" i="15"/>
  <c r="P15" i="15"/>
  <c r="O15" i="15"/>
  <c r="N15" i="15"/>
  <c r="Q14" i="15"/>
  <c r="P14" i="15"/>
  <c r="O14" i="15"/>
  <c r="N14" i="15"/>
  <c r="Q43" i="15" l="1"/>
  <c r="P43" i="15"/>
  <c r="O43" i="15"/>
  <c r="N43" i="15"/>
  <c r="F23" i="15"/>
  <c r="B12" i="15"/>
  <c r="B13" i="15" s="1"/>
  <c r="Q12" i="15"/>
  <c r="P12" i="15"/>
  <c r="O12" i="15"/>
  <c r="N12" i="15"/>
  <c r="F48" i="14"/>
  <c r="B14" i="15" l="1"/>
  <c r="B15" i="15" s="1"/>
  <c r="B16" i="15" s="1"/>
  <c r="B17" i="15" s="1"/>
  <c r="B18" i="15" s="1"/>
  <c r="B19" i="15" s="1"/>
  <c r="D67" i="18" l="1"/>
  <c r="B71" i="17" l="1"/>
  <c r="B72" i="17" s="1"/>
  <c r="B73" i="17" s="1"/>
  <c r="Q48" i="15" l="1"/>
  <c r="P48" i="15"/>
  <c r="O48" i="15"/>
  <c r="N48" i="15"/>
  <c r="Q47" i="15" l="1"/>
  <c r="P47" i="15"/>
  <c r="O47" i="15"/>
  <c r="N47" i="15"/>
  <c r="Q46" i="15"/>
  <c r="P46" i="15"/>
  <c r="O46" i="15"/>
  <c r="N46" i="15"/>
  <c r="Q45" i="15"/>
  <c r="P45" i="15"/>
  <c r="O45" i="15"/>
  <c r="N45" i="15"/>
  <c r="Q44" i="15"/>
  <c r="P44" i="15"/>
  <c r="O44" i="15"/>
  <c r="N44" i="15"/>
  <c r="Q42" i="15"/>
  <c r="P42" i="15"/>
  <c r="O42" i="15"/>
  <c r="N42" i="15"/>
  <c r="N39" i="15" l="1"/>
  <c r="O39" i="15"/>
  <c r="P39" i="15"/>
  <c r="Q39" i="15"/>
  <c r="N40" i="15"/>
  <c r="O40" i="15"/>
  <c r="P40" i="15"/>
  <c r="Q40" i="15"/>
  <c r="N41" i="15"/>
  <c r="O41" i="15"/>
  <c r="P41" i="15"/>
  <c r="Q41" i="15"/>
  <c r="B20" i="15" l="1"/>
  <c r="B21" i="15" s="1"/>
  <c r="B22" i="15" s="1"/>
  <c r="B65" i="17" l="1"/>
  <c r="G239" i="7" l="1"/>
  <c r="B74" i="17" l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N38" i="15" l="1"/>
  <c r="O38" i="15"/>
  <c r="P38" i="15"/>
  <c r="Q38" i="15"/>
  <c r="F18" i="17" l="1"/>
  <c r="B160" i="10" l="1"/>
  <c r="D66" i="18" l="1"/>
  <c r="B187" i="7" l="1"/>
  <c r="B188" i="7" s="1"/>
  <c r="B189" i="7" s="1"/>
  <c r="B190" i="7" s="1"/>
  <c r="B191" i="7" s="1"/>
  <c r="B192" i="7" s="1"/>
  <c r="N27" i="15" l="1"/>
  <c r="N28" i="15"/>
  <c r="N29" i="15"/>
  <c r="N30" i="15"/>
  <c r="N31" i="15"/>
  <c r="N32" i="15"/>
  <c r="N33" i="15"/>
  <c r="N34" i="15"/>
  <c r="N35" i="15"/>
  <c r="N36" i="15"/>
  <c r="N37" i="15"/>
  <c r="D74" i="18" l="1"/>
  <c r="B254" i="7" l="1"/>
  <c r="B255" i="7" s="1"/>
  <c r="B256" i="7" s="1"/>
  <c r="B257" i="7" s="1"/>
  <c r="B161" i="10" l="1"/>
  <c r="B162" i="10" s="1"/>
  <c r="E48" i="18" l="1"/>
  <c r="D47" i="18"/>
  <c r="D46" i="18"/>
  <c r="D48" i="18" l="1"/>
  <c r="E16" i="18" l="1"/>
  <c r="D16" i="18" l="1"/>
  <c r="B28" i="15" l="1"/>
  <c r="O53" i="15" l="1"/>
  <c r="P53" i="15"/>
  <c r="F49" i="15" l="1"/>
  <c r="E66" i="18" l="1"/>
  <c r="Q37" i="15" l="1"/>
  <c r="Q36" i="15"/>
  <c r="Q35" i="15"/>
  <c r="Q34" i="15"/>
  <c r="Q33" i="15"/>
  <c r="Q32" i="15"/>
  <c r="Q31" i="15"/>
  <c r="Q30" i="15"/>
  <c r="Q29" i="15"/>
  <c r="Q28" i="15"/>
  <c r="Q27" i="15"/>
  <c r="Q11" i="15"/>
  <c r="P37" i="15" l="1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11" i="15"/>
  <c r="O11" i="15"/>
  <c r="N11" i="15"/>
  <c r="B4" i="18" l="1"/>
  <c r="E22" i="18" l="1"/>
  <c r="E24" i="18"/>
  <c r="D24" i="18" l="1"/>
  <c r="G259" i="7" l="1"/>
  <c r="D73" i="18" l="1"/>
  <c r="D75" i="18"/>
  <c r="B193" i="7" l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180" i="7" l="1"/>
  <c r="B181" i="7" s="1"/>
  <c r="B209" i="7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9" i="15"/>
  <c r="B30" i="15" s="1"/>
  <c r="B31" i="15" s="1"/>
  <c r="B182" i="7" l="1"/>
  <c r="B183" i="7" s="1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D7" i="17"/>
  <c r="D7" i="19"/>
  <c r="D7" i="11"/>
  <c r="D7" i="7"/>
  <c r="D7" i="14"/>
  <c r="D7" i="15"/>
  <c r="E79" i="18" l="1"/>
  <c r="A3" i="13"/>
  <c r="D72" i="18" l="1"/>
  <c r="E83" i="18"/>
  <c r="E86" i="18"/>
  <c r="D18" i="18"/>
  <c r="D83" i="18" l="1"/>
  <c r="D86" i="18"/>
  <c r="D79" i="18"/>
  <c r="D68" i="18"/>
  <c r="I7" i="18" l="1"/>
  <c r="B206" i="19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D20" i="18"/>
  <c r="E68" i="18"/>
  <c r="D53" i="18"/>
  <c r="E20" i="18"/>
  <c r="E13" i="18"/>
  <c r="F66" i="17"/>
  <c r="F55" i="15"/>
  <c r="F107" i="17"/>
  <c r="F63" i="11"/>
  <c r="F50" i="11"/>
  <c r="D32" i="18" l="1"/>
  <c r="D31" i="18"/>
  <c r="D22" i="18"/>
  <c r="D10" i="18"/>
  <c r="I6" i="18" s="1"/>
  <c r="D33" i="18" l="1"/>
</calcChain>
</file>

<file path=xl/sharedStrings.xml><?xml version="1.0" encoding="utf-8"?>
<sst xmlns="http://schemas.openxmlformats.org/spreadsheetml/2006/main" count="3373" uniqueCount="617">
  <si>
    <t>EQUIPMENT FOR COAL OPERATIONAL REPORT</t>
  </si>
  <si>
    <t xml:space="preserve"> </t>
  </si>
  <si>
    <t>I.</t>
  </si>
  <si>
    <t>PT. Pamapersada Nusantara</t>
  </si>
  <si>
    <t>II.</t>
  </si>
  <si>
    <t>PT. Iwaco Jaya Abadi</t>
  </si>
  <si>
    <t>III.</t>
  </si>
  <si>
    <t>PT. Mandiri Herindo Adiperkasa</t>
  </si>
  <si>
    <t>IV.</t>
  </si>
  <si>
    <t>PT. Petrosea, Tbk</t>
  </si>
  <si>
    <t>V.</t>
  </si>
  <si>
    <t>PT. Kembar Abadi Utama</t>
  </si>
  <si>
    <t>VI.</t>
  </si>
  <si>
    <t>PT. Bima Nusa Int'L</t>
  </si>
  <si>
    <t>Summary Contractors Equipment Status (Coal)</t>
  </si>
  <si>
    <t>Departemen</t>
  </si>
  <si>
    <t>Produksi</t>
  </si>
  <si>
    <t>No. Form</t>
  </si>
  <si>
    <t>FM/PROD-006</t>
  </si>
  <si>
    <t>Tgl. Pembuatan</t>
  </si>
  <si>
    <t>No/Tgl. Revisi</t>
  </si>
  <si>
    <t>03/16-May-2021</t>
  </si>
  <si>
    <t>Data Source : Update from Contractors</t>
  </si>
  <si>
    <t>CONTRACTORS</t>
  </si>
  <si>
    <t>EQUIPMENT USAGE</t>
  </si>
  <si>
    <t>COAL</t>
  </si>
  <si>
    <t>REMARKS</t>
  </si>
  <si>
    <t>Exca:</t>
  </si>
  <si>
    <t>TYPE</t>
  </si>
  <si>
    <t>HOLDING</t>
  </si>
  <si>
    <t>READY FOR USE</t>
  </si>
  <si>
    <t>DT:</t>
  </si>
  <si>
    <t>PT PAMA</t>
  </si>
  <si>
    <t>LOADING</t>
  </si>
  <si>
    <t>PC 800</t>
  </si>
  <si>
    <t>PC 300-8</t>
  </si>
  <si>
    <t>TOTAL</t>
  </si>
  <si>
    <t>HAULING</t>
  </si>
  <si>
    <t>P420CB8X4</t>
  </si>
  <si>
    <t>P410CB8X4</t>
  </si>
  <si>
    <t>CLEANING</t>
  </si>
  <si>
    <t>PC 200-8</t>
  </si>
  <si>
    <t>SUPPORT</t>
  </si>
  <si>
    <t>GD825A-2</t>
  </si>
  <si>
    <t>Motor Grader</t>
  </si>
  <si>
    <t>Water Truck</t>
  </si>
  <si>
    <t>PT BUMA</t>
  </si>
  <si>
    <t>PC400-8</t>
  </si>
  <si>
    <t>Volvo FM440</t>
  </si>
  <si>
    <t>PC200-8</t>
  </si>
  <si>
    <t>PT PETROSEA</t>
  </si>
  <si>
    <t>ZX470LC-5G</t>
  </si>
  <si>
    <t>340D2</t>
  </si>
  <si>
    <t>SY365</t>
  </si>
  <si>
    <t>SY500H</t>
  </si>
  <si>
    <t>ZX350H-5G</t>
  </si>
  <si>
    <t>ZX350H</t>
  </si>
  <si>
    <t>General</t>
  </si>
  <si>
    <t>PC-300-8</t>
  </si>
  <si>
    <t>PT K2B</t>
  </si>
  <si>
    <t>ACTROSS 4843</t>
  </si>
  <si>
    <t>ACTROSS 4844</t>
  </si>
  <si>
    <t>AROCS 4845</t>
  </si>
  <si>
    <t>PT MHA-DT</t>
  </si>
  <si>
    <t>Volvo &amp; Scania</t>
  </si>
  <si>
    <t>PT MHA-SIMS</t>
  </si>
  <si>
    <t>Volvo 480</t>
  </si>
  <si>
    <t>Volvo 350</t>
  </si>
  <si>
    <t>Volvo 210</t>
  </si>
  <si>
    <t>D85ESS</t>
  </si>
  <si>
    <t>Bulldozer</t>
  </si>
  <si>
    <t>MG705</t>
  </si>
  <si>
    <t>Fuel Truck</t>
  </si>
  <si>
    <t>Lighting Tower</t>
  </si>
  <si>
    <t>Lubrication</t>
  </si>
  <si>
    <t>Lubrication Truck</t>
  </si>
  <si>
    <t>LV &amp; Bus</t>
  </si>
  <si>
    <t>Genset</t>
  </si>
  <si>
    <t>Crane</t>
  </si>
  <si>
    <t>Crane Truck</t>
  </si>
  <si>
    <t>PT KAU</t>
  </si>
  <si>
    <t>Volvo EC 460BL</t>
  </si>
  <si>
    <t>ZX-470</t>
  </si>
  <si>
    <t>Volvo EC 480BL</t>
  </si>
  <si>
    <t>Kobelco SK200</t>
  </si>
  <si>
    <t>Caterpillar 120 K</t>
  </si>
  <si>
    <t>PT. IWACO</t>
  </si>
  <si>
    <t>SL500LCV</t>
  </si>
  <si>
    <t>DX520LCA</t>
  </si>
  <si>
    <t>PC400-8LC</t>
  </si>
  <si>
    <t>FM440</t>
  </si>
  <si>
    <t>P410CB</t>
  </si>
  <si>
    <t>DX225LCA</t>
  </si>
  <si>
    <t>PC200-7</t>
  </si>
  <si>
    <t>G705A</t>
  </si>
  <si>
    <t>Others</t>
  </si>
  <si>
    <t>PT BIMA</t>
  </si>
  <si>
    <t>DX500LCA</t>
  </si>
  <si>
    <t>DX300LCA</t>
  </si>
  <si>
    <t>FMX-440 8X4</t>
  </si>
  <si>
    <t>ZY-5041 8X4</t>
  </si>
  <si>
    <t>ZX210F-5G</t>
  </si>
  <si>
    <t>LAPORAN POPULASI UNIT</t>
  </si>
  <si>
    <t>( Coal Operational Unit )</t>
  </si>
  <si>
    <t>Kontraktor</t>
  </si>
  <si>
    <t>Pit</t>
  </si>
  <si>
    <t>District Kideco Jaya Agung</t>
  </si>
  <si>
    <t>RT N, RT M, &amp; RT S</t>
  </si>
  <si>
    <t>East Kalimantan</t>
  </si>
  <si>
    <t>PT. Sims Jaya Kaltim</t>
  </si>
  <si>
    <t>RTN &amp; RTM</t>
  </si>
  <si>
    <t>Lokasi</t>
  </si>
  <si>
    <t>PT. Bukit Makmur Mandiri Utama</t>
  </si>
  <si>
    <t>SM A</t>
  </si>
  <si>
    <t>Periode</t>
  </si>
  <si>
    <t>No. Form : FM/PROD-006</t>
  </si>
  <si>
    <t>PT. Iwaco jaya Abadi</t>
  </si>
  <si>
    <t>SM B</t>
  </si>
  <si>
    <t>I</t>
  </si>
  <si>
    <t>ALAT LOADING</t>
  </si>
  <si>
    <t>Susubang</t>
  </si>
  <si>
    <t>RTS</t>
  </si>
  <si>
    <t>NO</t>
  </si>
  <si>
    <t>OWNER</t>
  </si>
  <si>
    <t>CN</t>
  </si>
  <si>
    <t>MERK</t>
  </si>
  <si>
    <t>YEAR</t>
  </si>
  <si>
    <t>ACTIVITY</t>
  </si>
  <si>
    <t>CAPACITY</t>
  </si>
  <si>
    <t>TON</t>
  </si>
  <si>
    <t>WH</t>
  </si>
  <si>
    <t>BD</t>
  </si>
  <si>
    <t>SB</t>
  </si>
  <si>
    <t>MA</t>
  </si>
  <si>
    <t>PA</t>
  </si>
  <si>
    <t>UA</t>
  </si>
  <si>
    <t>EU</t>
  </si>
  <si>
    <t>PRODUCTIVITY</t>
  </si>
  <si>
    <t>PJPN</t>
  </si>
  <si>
    <t>PJEX086</t>
  </si>
  <si>
    <t>KOMATSU</t>
  </si>
  <si>
    <t>1.4 m3</t>
  </si>
  <si>
    <t>PT. Karebet Mas Indonesia</t>
  </si>
  <si>
    <t>PJEX088</t>
  </si>
  <si>
    <t>PT. Karya Kembar Bersama</t>
  </si>
  <si>
    <t>PJEX092</t>
  </si>
  <si>
    <t>REP</t>
  </si>
  <si>
    <t>RPEX062</t>
  </si>
  <si>
    <t>RPEX071</t>
  </si>
  <si>
    <t>RPEX089</t>
  </si>
  <si>
    <t>Total</t>
  </si>
  <si>
    <t>RTM</t>
  </si>
  <si>
    <t>RPEX073</t>
  </si>
  <si>
    <t>RPEX074</t>
  </si>
  <si>
    <t>RPEX075</t>
  </si>
  <si>
    <t>RPEX084</t>
  </si>
  <si>
    <t>RTN</t>
  </si>
  <si>
    <t>PJEX072</t>
  </si>
  <si>
    <t>Total Digger Coal</t>
  </si>
  <si>
    <t>II</t>
  </si>
  <si>
    <t>ALAT ANGKUT (HAULER)</t>
  </si>
  <si>
    <t>PAMA</t>
  </si>
  <si>
    <t>DT1028</t>
  </si>
  <si>
    <t>SCANIA</t>
  </si>
  <si>
    <t>P410CB8x4</t>
  </si>
  <si>
    <t>DT1029</t>
  </si>
  <si>
    <t>DT1030</t>
  </si>
  <si>
    <t>DT1036</t>
  </si>
  <si>
    <t>DT1037</t>
  </si>
  <si>
    <t>DT1038</t>
  </si>
  <si>
    <t>DT1041</t>
  </si>
  <si>
    <t>DT1042</t>
  </si>
  <si>
    <t>DT1043</t>
  </si>
  <si>
    <t>DT1044</t>
  </si>
  <si>
    <t>DT1123</t>
  </si>
  <si>
    <t>DT1046</t>
  </si>
  <si>
    <t>DT1048</t>
  </si>
  <si>
    <t>DT1049</t>
  </si>
  <si>
    <t>DT1050</t>
  </si>
  <si>
    <t>DT1061</t>
  </si>
  <si>
    <t>DT1064</t>
  </si>
  <si>
    <t>DT1065</t>
  </si>
  <si>
    <t>DT1066</t>
  </si>
  <si>
    <t>DT1068</t>
  </si>
  <si>
    <t>DT1070</t>
  </si>
  <si>
    <t>DT1071</t>
  </si>
  <si>
    <t>DT1072</t>
  </si>
  <si>
    <t>DT1073</t>
  </si>
  <si>
    <t>DT1074</t>
  </si>
  <si>
    <t>DT1075</t>
  </si>
  <si>
    <t>DT1076</t>
  </si>
  <si>
    <t>DT1078</t>
  </si>
  <si>
    <t>DT1079</t>
  </si>
  <si>
    <t>DT1081</t>
  </si>
  <si>
    <t>DT1082</t>
  </si>
  <si>
    <t>DT1088</t>
  </si>
  <si>
    <t>DT1089</t>
  </si>
  <si>
    <t>DT1090</t>
  </si>
  <si>
    <t>DT1091</t>
  </si>
  <si>
    <t>DT1093</t>
  </si>
  <si>
    <t>DT1094</t>
  </si>
  <si>
    <t>DT1096</t>
  </si>
  <si>
    <t>DT1098</t>
  </si>
  <si>
    <t>DT1099</t>
  </si>
  <si>
    <t>DT1101</t>
  </si>
  <si>
    <t>DT1102</t>
  </si>
  <si>
    <t>DT1103</t>
  </si>
  <si>
    <t>DT1104</t>
  </si>
  <si>
    <t>DT1105</t>
  </si>
  <si>
    <t>DT1106</t>
  </si>
  <si>
    <t>DT1107</t>
  </si>
  <si>
    <t>DT1109</t>
  </si>
  <si>
    <t>DT1110</t>
  </si>
  <si>
    <t>DT1112</t>
  </si>
  <si>
    <t>DT1114</t>
  </si>
  <si>
    <t>DT1115</t>
  </si>
  <si>
    <t>DT1116</t>
  </si>
  <si>
    <t>DT1117</t>
  </si>
  <si>
    <t>DT1118</t>
  </si>
  <si>
    <t>DT1119</t>
  </si>
  <si>
    <t>DT1120</t>
  </si>
  <si>
    <t>DT1121</t>
  </si>
  <si>
    <t>DT1122</t>
  </si>
  <si>
    <t>DT1124</t>
  </si>
  <si>
    <t>DT1125</t>
  </si>
  <si>
    <t>DT1126</t>
  </si>
  <si>
    <t>DT1127</t>
  </si>
  <si>
    <t>DT1128</t>
  </si>
  <si>
    <t>DT1092</t>
  </si>
  <si>
    <t>DT1095</t>
  </si>
  <si>
    <t>DT1097</t>
  </si>
  <si>
    <t>DT1108</t>
  </si>
  <si>
    <t>DT1111</t>
  </si>
  <si>
    <t>DT1113</t>
  </si>
  <si>
    <t>SM6</t>
  </si>
  <si>
    <t>-</t>
  </si>
  <si>
    <t>Total DT Coal</t>
  </si>
  <si>
    <t>III</t>
  </si>
  <si>
    <t>ALAT CLEANING</t>
  </si>
  <si>
    <t>PJEX061</t>
  </si>
  <si>
    <t>0.8 m3</t>
  </si>
  <si>
    <t>PJEX081</t>
  </si>
  <si>
    <t>RPEX064</t>
  </si>
  <si>
    <t>RPEX077</t>
  </si>
  <si>
    <t>IV</t>
  </si>
  <si>
    <t>ALAT SUPPORT</t>
  </si>
  <si>
    <t>GR433</t>
  </si>
  <si>
    <t>GRADING</t>
  </si>
  <si>
    <t>GR462</t>
  </si>
  <si>
    <t>WT212</t>
  </si>
  <si>
    <t>P380CB6X6WT</t>
  </si>
  <si>
    <t>SPRAYING</t>
  </si>
  <si>
    <t>WT202</t>
  </si>
  <si>
    <t>NISSAN</t>
  </si>
  <si>
    <t>TZA520PPN</t>
  </si>
  <si>
    <t>RS-AG</t>
  </si>
  <si>
    <t>No. Form : FM/PROD-017</t>
  </si>
  <si>
    <t>SM D</t>
  </si>
  <si>
    <t>BUMA</t>
  </si>
  <si>
    <t>EXKM40119</t>
  </si>
  <si>
    <t>4,5 M3</t>
  </si>
  <si>
    <t>EXKM40122</t>
  </si>
  <si>
    <t>EXKM40123</t>
  </si>
  <si>
    <t>EXKM40126</t>
  </si>
  <si>
    <t>EXKM40128</t>
  </si>
  <si>
    <t>EXKM40129</t>
  </si>
  <si>
    <t>EXKM40130</t>
  </si>
  <si>
    <t>EXKM40132</t>
  </si>
  <si>
    <t>EXKM40151</t>
  </si>
  <si>
    <t>EXKM40181</t>
  </si>
  <si>
    <t>EXKM40182</t>
  </si>
  <si>
    <t>EXKM40183</t>
  </si>
  <si>
    <t>ALAT HAULING</t>
  </si>
  <si>
    <t>DTVV44082</t>
  </si>
  <si>
    <t>VOLVO</t>
  </si>
  <si>
    <t>DTVV44083</t>
  </si>
  <si>
    <t>DTVV44084</t>
  </si>
  <si>
    <t>DTVV44085</t>
  </si>
  <si>
    <t>DTVV44087</t>
  </si>
  <si>
    <t>DTVV44095</t>
  </si>
  <si>
    <t>DTVV44096</t>
  </si>
  <si>
    <t>DTVV44097</t>
  </si>
  <si>
    <t>DTVV44099</t>
  </si>
  <si>
    <t>DTVV44126</t>
  </si>
  <si>
    <t>DTVV44128</t>
  </si>
  <si>
    <t>DTVV44129</t>
  </si>
  <si>
    <t>DTVV44130</t>
  </si>
  <si>
    <t>DTVV44131</t>
  </si>
  <si>
    <t>DTVV44132</t>
  </si>
  <si>
    <t>DTVV44133</t>
  </si>
  <si>
    <t>DTVV44135</t>
  </si>
  <si>
    <t>DTVV44138</t>
  </si>
  <si>
    <t>DTVV44139</t>
  </si>
  <si>
    <t>DTVV44140</t>
  </si>
  <si>
    <t>DTVV44141</t>
  </si>
  <si>
    <t>DTVV44142</t>
  </si>
  <si>
    <t>EXKM20146</t>
  </si>
  <si>
    <t>0,8 M3</t>
  </si>
  <si>
    <t>EXKM20145</t>
  </si>
  <si>
    <t>IWACO</t>
  </si>
  <si>
    <t>E-5003</t>
  </si>
  <si>
    <t>DOOSAN</t>
  </si>
  <si>
    <t>E-5006</t>
  </si>
  <si>
    <t>E-5019</t>
  </si>
  <si>
    <t>E-4005</t>
  </si>
  <si>
    <t>FMX440</t>
  </si>
  <si>
    <t>E-2002</t>
  </si>
  <si>
    <t>E-2251</t>
  </si>
  <si>
    <t>G-7051</t>
  </si>
  <si>
    <t>Blade 130 Bcm/H</t>
  </si>
  <si>
    <t>G-7052</t>
  </si>
  <si>
    <t>WT-09</t>
  </si>
  <si>
    <t>NISSAN QUON</t>
  </si>
  <si>
    <t>CWB45ALDN1</t>
  </si>
  <si>
    <t>10.000 LTR</t>
  </si>
  <si>
    <t>WT-04</t>
  </si>
  <si>
    <t>HINO</t>
  </si>
  <si>
    <t>500 FM260TI</t>
  </si>
  <si>
    <t>15.000 LTR</t>
  </si>
  <si>
    <t xml:space="preserve">Total </t>
  </si>
  <si>
    <t>FT-04</t>
  </si>
  <si>
    <t>REFUEL</t>
  </si>
  <si>
    <t>CT-02</t>
  </si>
  <si>
    <t xml:space="preserve">NISSAN </t>
  </si>
  <si>
    <t>CRANE</t>
  </si>
  <si>
    <t>6 TON</t>
  </si>
  <si>
    <t>L-0042</t>
  </si>
  <si>
    <t>TEREX</t>
  </si>
  <si>
    <t>D1105-BG-ET01</t>
  </si>
  <si>
    <t>L-0043</t>
  </si>
  <si>
    <t>L-0044</t>
  </si>
  <si>
    <t>L-0024</t>
  </si>
  <si>
    <t>L-1012</t>
  </si>
  <si>
    <t>KUBOTA</t>
  </si>
  <si>
    <t>L-1018</t>
  </si>
  <si>
    <t>L-1020</t>
  </si>
  <si>
    <t>YANMAR</t>
  </si>
  <si>
    <t>L-1021</t>
  </si>
  <si>
    <t>RT M, SM B, &amp; SM A</t>
  </si>
  <si>
    <t>MHA</t>
  </si>
  <si>
    <t>EX-802</t>
  </si>
  <si>
    <t>EC 480</t>
  </si>
  <si>
    <t>3.4 m3</t>
  </si>
  <si>
    <t>EX-804</t>
  </si>
  <si>
    <t>EX-806</t>
  </si>
  <si>
    <t>EX-807</t>
  </si>
  <si>
    <t>EX-810</t>
  </si>
  <si>
    <t>DT8051</t>
  </si>
  <si>
    <t>Volvo</t>
  </si>
  <si>
    <t>NEW FMX 440</t>
  </si>
  <si>
    <t>DT8063</t>
  </si>
  <si>
    <t>DT8068</t>
  </si>
  <si>
    <t>DT8079</t>
  </si>
  <si>
    <t>NEW FMX 440, 48 CUM</t>
  </si>
  <si>
    <t>DT8080</t>
  </si>
  <si>
    <t>DT8085</t>
  </si>
  <si>
    <t>DT8086</t>
  </si>
  <si>
    <t>DT8087</t>
  </si>
  <si>
    <t>RT M</t>
  </si>
  <si>
    <t>DT8050</t>
  </si>
  <si>
    <t>DT8052</t>
  </si>
  <si>
    <t>DT8053</t>
  </si>
  <si>
    <t>DT8055</t>
  </si>
  <si>
    <t>DT8056</t>
  </si>
  <si>
    <t>DT8057</t>
  </si>
  <si>
    <t>DT8058</t>
  </si>
  <si>
    <t>DT8059</t>
  </si>
  <si>
    <t>DT8060</t>
  </si>
  <si>
    <t>DT8061</t>
  </si>
  <si>
    <t>DT8062</t>
  </si>
  <si>
    <t>DT8065</t>
  </si>
  <si>
    <t>DT8066</t>
  </si>
  <si>
    <t>DT8067</t>
  </si>
  <si>
    <t>DT8069</t>
  </si>
  <si>
    <t>DT8070</t>
  </si>
  <si>
    <t>DT8071</t>
  </si>
  <si>
    <t>DT8078</t>
  </si>
  <si>
    <t>DT8081</t>
  </si>
  <si>
    <t>DT8082</t>
  </si>
  <si>
    <t>DT8083</t>
  </si>
  <si>
    <t>DT8088</t>
  </si>
  <si>
    <t>DT8089</t>
  </si>
  <si>
    <t>DT8090</t>
  </si>
  <si>
    <t>DT8091</t>
  </si>
  <si>
    <t>DT8092</t>
  </si>
  <si>
    <t>Volvo FM 440 8 X 4</t>
  </si>
  <si>
    <t>EX-805</t>
  </si>
  <si>
    <t>EC 350</t>
  </si>
  <si>
    <t>2.3 m3</t>
  </si>
  <si>
    <t>EX-808</t>
  </si>
  <si>
    <t>EC 210</t>
  </si>
  <si>
    <t>1.2 m4</t>
  </si>
  <si>
    <t>WT 51</t>
  </si>
  <si>
    <t>260 TI</t>
  </si>
  <si>
    <t>SPRINKLING</t>
  </si>
  <si>
    <t>20,000 Ltr</t>
  </si>
  <si>
    <t>FT 52</t>
  </si>
  <si>
    <t>FUELING</t>
  </si>
  <si>
    <t>CT 53</t>
  </si>
  <si>
    <t>ISUZU</t>
  </si>
  <si>
    <t>NMR 71</t>
  </si>
  <si>
    <t>LIFTING</t>
  </si>
  <si>
    <t>EXCA 809</t>
  </si>
  <si>
    <t>PC.200-8</t>
  </si>
  <si>
    <t>LV 001</t>
  </si>
  <si>
    <t>MITSUBISHI</t>
  </si>
  <si>
    <t>STRADA TRITON CR 2.5 A DC HDX 4X4 MT</t>
  </si>
  <si>
    <t>LIGHT VIHACLE</t>
  </si>
  <si>
    <t>LV 002</t>
  </si>
  <si>
    <t>LV 008</t>
  </si>
  <si>
    <t>LV 010</t>
  </si>
  <si>
    <t>LV 011</t>
  </si>
  <si>
    <t>LV 012</t>
  </si>
  <si>
    <t>LV 015</t>
  </si>
  <si>
    <t>LV 016</t>
  </si>
  <si>
    <t>LV 017</t>
  </si>
  <si>
    <t>LV 009</t>
  </si>
  <si>
    <t>PAJERO SPORT 2,5E-GLX</t>
  </si>
  <si>
    <t>MB 03</t>
  </si>
  <si>
    <t>MINIBUS ELF</t>
  </si>
  <si>
    <t>BUS 01</t>
  </si>
  <si>
    <t>NEW ARMADA 4X4</t>
  </si>
  <si>
    <t>BUS</t>
  </si>
  <si>
    <t>BUS 02</t>
  </si>
  <si>
    <t>BUS 05</t>
  </si>
  <si>
    <t>DZ-801</t>
  </si>
  <si>
    <t>DOZING</t>
  </si>
  <si>
    <t>MG-801</t>
  </si>
  <si>
    <t>WT-607</t>
  </si>
  <si>
    <t>Hino</t>
  </si>
  <si>
    <t>Hino 260</t>
  </si>
  <si>
    <t>FT-608</t>
  </si>
  <si>
    <t>LUBRICATION</t>
  </si>
  <si>
    <t>LV-623</t>
  </si>
  <si>
    <t>Mitsubishi</t>
  </si>
  <si>
    <t>Strada Triton GLS</t>
  </si>
  <si>
    <t>LIGHT VEHICLE</t>
  </si>
  <si>
    <t>LV-625</t>
  </si>
  <si>
    <t>LV-626</t>
  </si>
  <si>
    <t>LV-627</t>
  </si>
  <si>
    <t>LV-628</t>
  </si>
  <si>
    <t>LV-629</t>
  </si>
  <si>
    <t>PM-01</t>
  </si>
  <si>
    <t>MHA-01</t>
  </si>
  <si>
    <t>TL 801</t>
  </si>
  <si>
    <t>Ingersoll Rand LS-60HZ-T4F</t>
  </si>
  <si>
    <t>LIGHTING TOWER</t>
  </si>
  <si>
    <t>TL 805</t>
  </si>
  <si>
    <t>TL 806</t>
  </si>
  <si>
    <t>TL 807</t>
  </si>
  <si>
    <t>B_617</t>
  </si>
  <si>
    <t>B_619</t>
  </si>
  <si>
    <t>B_630</t>
  </si>
  <si>
    <t>GENSET PERKINS 150 HP</t>
  </si>
  <si>
    <t>WT-621</t>
  </si>
  <si>
    <t>16,000 Ltr</t>
  </si>
  <si>
    <t>DEMOBILISASI UNIT</t>
  </si>
  <si>
    <t>SM B &amp; SM D</t>
  </si>
  <si>
    <t>SMB</t>
  </si>
  <si>
    <t>PETROSEA</t>
  </si>
  <si>
    <t>16EX9163</t>
  </si>
  <si>
    <t>HITACHI</t>
  </si>
  <si>
    <t>2.3m3</t>
  </si>
  <si>
    <t>16EX9220</t>
  </si>
  <si>
    <t>SANY</t>
  </si>
  <si>
    <t>SMD</t>
  </si>
  <si>
    <t>16EX9157</t>
  </si>
  <si>
    <t>1.8 m3</t>
  </si>
  <si>
    <t>16EX9159</t>
  </si>
  <si>
    <t>16EX9164</t>
  </si>
  <si>
    <t>16EX9187</t>
  </si>
  <si>
    <t>16EX9208</t>
  </si>
  <si>
    <t>16EX9209</t>
  </si>
  <si>
    <t>16EX9213</t>
  </si>
  <si>
    <t>16EX9214</t>
  </si>
  <si>
    <t>16EX9217</t>
  </si>
  <si>
    <t>16EX9218</t>
  </si>
  <si>
    <t>16EX9247</t>
  </si>
  <si>
    <t>16EX9248</t>
  </si>
  <si>
    <t>16EX9261</t>
  </si>
  <si>
    <t>16EX9262</t>
  </si>
  <si>
    <t>16EX9263</t>
  </si>
  <si>
    <t>16EX9273</t>
  </si>
  <si>
    <t>16EX9274</t>
  </si>
  <si>
    <t>Total Coal Digger</t>
  </si>
  <si>
    <t>16EX9170</t>
  </si>
  <si>
    <t>16EX9171</t>
  </si>
  <si>
    <t>16EX9168</t>
  </si>
  <si>
    <t>16EX9212</t>
  </si>
  <si>
    <t xml:space="preserve"> ZX350H-5G</t>
  </si>
  <si>
    <t>Total Coal Cleaning</t>
  </si>
  <si>
    <t>16EX9167</t>
  </si>
  <si>
    <t>GENERAL</t>
  </si>
  <si>
    <t>16EX9194</t>
  </si>
  <si>
    <t>16EX9196</t>
  </si>
  <si>
    <t>16EX9195</t>
  </si>
  <si>
    <t>16EX9260</t>
  </si>
  <si>
    <t>RTN, SM A &amp; SM D</t>
  </si>
  <si>
    <t>PT.KAU</t>
  </si>
  <si>
    <t>KX 16</t>
  </si>
  <si>
    <t>ZX 470 LC-5G</t>
  </si>
  <si>
    <t>3,1 T</t>
  </si>
  <si>
    <t>KX 19</t>
  </si>
  <si>
    <t>MERCEDES BENZ</t>
  </si>
  <si>
    <t>RT N</t>
  </si>
  <si>
    <t>DT 732</t>
  </si>
  <si>
    <t>DT 733</t>
  </si>
  <si>
    <t>DT 734</t>
  </si>
  <si>
    <t>DT 735</t>
  </si>
  <si>
    <t>DT 736</t>
  </si>
  <si>
    <t>DT 737</t>
  </si>
  <si>
    <t>DT 738</t>
  </si>
  <si>
    <t>DT 739</t>
  </si>
  <si>
    <t>DT 740</t>
  </si>
  <si>
    <t>DT 741</t>
  </si>
  <si>
    <t>DT 742</t>
  </si>
  <si>
    <t>DT 743</t>
  </si>
  <si>
    <t>DT 744</t>
  </si>
  <si>
    <t>DT 745</t>
  </si>
  <si>
    <t>DT 746</t>
  </si>
  <si>
    <t>DT 748</t>
  </si>
  <si>
    <t>DT 749</t>
  </si>
  <si>
    <t>DT 750</t>
  </si>
  <si>
    <t>DT 751</t>
  </si>
  <si>
    <t>DT 752</t>
  </si>
  <si>
    <t>DT 753/747</t>
  </si>
  <si>
    <t>RT S</t>
  </si>
  <si>
    <t>Total Coal DT</t>
  </si>
  <si>
    <t>120 K</t>
  </si>
  <si>
    <t>CATERPILLER</t>
  </si>
  <si>
    <t>FT 03</t>
  </si>
  <si>
    <t>FVR34L 240PS</t>
  </si>
  <si>
    <t>10000 L</t>
  </si>
  <si>
    <t>WT 01</t>
  </si>
  <si>
    <t>FVR34L 285PS</t>
  </si>
  <si>
    <t>20000 L</t>
  </si>
  <si>
    <t>LT 01</t>
  </si>
  <si>
    <t>LIGHTING</t>
  </si>
  <si>
    <t>5000 Watt</t>
  </si>
  <si>
    <t>LT 02</t>
  </si>
  <si>
    <t>LT 03</t>
  </si>
  <si>
    <t>LT 04</t>
  </si>
  <si>
    <t>MG - 05</t>
  </si>
  <si>
    <t>16EX9172</t>
  </si>
  <si>
    <t>16EX9162</t>
  </si>
  <si>
    <t>KIDECO COAL HAULING TEAM</t>
  </si>
  <si>
    <t>SPRAYING (WT)</t>
  </si>
  <si>
    <t>MG-802</t>
  </si>
  <si>
    <t>MG704</t>
  </si>
  <si>
    <t>CT-609</t>
  </si>
  <si>
    <t>ST-610</t>
  </si>
  <si>
    <t>LV-009</t>
  </si>
  <si>
    <t>Pajero</t>
  </si>
  <si>
    <t>LV-631</t>
  </si>
  <si>
    <t>LV-632</t>
  </si>
  <si>
    <t>GENSET 805</t>
  </si>
  <si>
    <t>GENSET</t>
  </si>
  <si>
    <t>GENSET 806</t>
  </si>
  <si>
    <t xml:space="preserve">CLEANING </t>
  </si>
  <si>
    <t>KX 18</t>
  </si>
  <si>
    <t>KX 14</t>
  </si>
  <si>
    <t>BN</t>
  </si>
  <si>
    <t>EX-S.031</t>
  </si>
  <si>
    <t>EX-S.054</t>
  </si>
  <si>
    <t>Doosan</t>
  </si>
  <si>
    <t>DT-S.843</t>
  </si>
  <si>
    <t>DT-S.840</t>
  </si>
  <si>
    <t>DT-S.844</t>
  </si>
  <si>
    <t>DT-S.841</t>
  </si>
  <si>
    <t>DT-S.842</t>
  </si>
  <si>
    <t>DT-S.833</t>
  </si>
  <si>
    <t>DT-S.828</t>
  </si>
  <si>
    <t>DT-S.835</t>
  </si>
  <si>
    <t>DT-S.824</t>
  </si>
  <si>
    <t>DT-S.832</t>
  </si>
  <si>
    <t>DT-S.829</t>
  </si>
  <si>
    <t>DT-S.834</t>
  </si>
  <si>
    <t>DT-S.831</t>
  </si>
  <si>
    <t>DT-S.825</t>
  </si>
  <si>
    <t>DT-S.837</t>
  </si>
  <si>
    <t>EX-S.040</t>
  </si>
  <si>
    <t>Hitachi</t>
  </si>
  <si>
    <t xml:space="preserve">GENERAL </t>
  </si>
  <si>
    <t>EX-S.047</t>
  </si>
  <si>
    <t>EX-S.055</t>
  </si>
  <si>
    <t>DZ-S.032</t>
  </si>
  <si>
    <t>D85ESS-2</t>
  </si>
  <si>
    <t>DOZZING</t>
  </si>
  <si>
    <t>DZ-S.037</t>
  </si>
  <si>
    <t>DZ-S.039</t>
  </si>
  <si>
    <t>D155A-6</t>
  </si>
  <si>
    <t>DZ-S.040</t>
  </si>
  <si>
    <t>DZ-S.041</t>
  </si>
  <si>
    <t>DZ-S.043</t>
  </si>
  <si>
    <t>GD-S.008</t>
  </si>
  <si>
    <t>GD 705A</t>
  </si>
  <si>
    <t>WT-S.005</t>
  </si>
  <si>
    <t>Nissan Quon</t>
  </si>
  <si>
    <t>CWB6BBLLDN2</t>
  </si>
  <si>
    <t>WT-S.012</t>
  </si>
  <si>
    <t>NISSAN DIESEL</t>
  </si>
  <si>
    <t>SMD &amp; SMA</t>
  </si>
  <si>
    <t>SMA</t>
  </si>
  <si>
    <t>SM6, SMB, RTN, RTM, RTS</t>
  </si>
  <si>
    <t>Kapasitas Produksi</t>
  </si>
  <si>
    <t>(Satuan Kton)</t>
  </si>
  <si>
    <t>General 4 unit</t>
  </si>
  <si>
    <t>4 DT B/D</t>
  </si>
  <si>
    <t>5 DT stb (RTM)</t>
  </si>
  <si>
    <t>DT 8052</t>
  </si>
  <si>
    <t>EX802 B/D</t>
  </si>
  <si>
    <t>6 DT stb (SMA)</t>
  </si>
  <si>
    <t>1 DT B/D</t>
  </si>
  <si>
    <t>3 DT B/D</t>
  </si>
  <si>
    <t>DT SMB 10 unit</t>
  </si>
  <si>
    <t>DT SMA 20 unit</t>
  </si>
  <si>
    <t>DT SMD 115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</si>
</sst>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2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\-_);_(@_)"/>
    <numFmt numFmtId="166" formatCode="yyyy"/>
    <numFmt numFmtId="167" formatCode="[$-409]d\-mmm\-yy;@"/>
    <numFmt numFmtId="168" formatCode="0.000000%"/>
    <numFmt numFmtId="169" formatCode="_(&quot;$&quot;* #,##0.0_);_(&quot;$&quot;* \(#,##0.0\);_(&quot;$&quot;* &quot;-&quot;?_);_(@_)"/>
    <numFmt numFmtId="170" formatCode="00000"/>
    <numFmt numFmtId="171" formatCode="m/d"/>
    <numFmt numFmtId="172" formatCode="0.0000000000"/>
    <numFmt numFmtId="173" formatCode="d\ayy"/>
    <numFmt numFmtId="174" formatCode="&quot;IR£&quot;#,##0.00;[Red]\-&quot;IR£&quot;#,##0.00"/>
    <numFmt numFmtId="175" formatCode="0.00_)"/>
    <numFmt numFmtId="176" formatCode="#,##0&quot;NT$&quot;;[Red]\-#,##0&quot;NT$&quot;"/>
    <numFmt numFmtId="177" formatCode="dddd"/>
    <numFmt numFmtId="178" formatCode="ddd"/>
    <numFmt numFmtId="179" formatCode="#,##0.0"/>
    <numFmt numFmtId="180" formatCode="_ * #,##0_ ;_ * \-#,##0_ ;_ * &quot;-&quot;_ ;_ @_ "/>
    <numFmt numFmtId="181" formatCode="_(* #,##0,_);[Red]_(* \(#,##0,\);_(* &quot;&quot;&quot;&quot;&quot;&quot;&quot;&quot;\ \-\ &quot;&quot;&quot;&quot;&quot;&quot;&quot;&quot;_);_(@_)"/>
    <numFmt numFmtId="182" formatCode="0.0%;\ \(0.0%\)"/>
    <numFmt numFmtId="183" formatCode="0."/>
    <numFmt numFmtId="184" formatCode="&quot;               &quot;@"/>
    <numFmt numFmtId="185" formatCode="#,##0,_);\(#,##0,\)"/>
    <numFmt numFmtId="186" formatCode="&quot;                    &quot;@"/>
    <numFmt numFmtId="187" formatCode="0%;\(0%\)"/>
    <numFmt numFmtId="188" formatCode="&quot;                  &quot;@"/>
    <numFmt numFmtId="189" formatCode="0.0%;[Red]\(0.0%\)"/>
    <numFmt numFmtId="190" formatCode="#,##0,_);[Red]\(#,##0,\)"/>
    <numFmt numFmtId="191" formatCode="0.0000_);[Red]\(0.0000\)"/>
    <numFmt numFmtId="192" formatCode="&quot;             &quot;@"/>
    <numFmt numFmtId="193" formatCode="0%;[Red]\(0%\)"/>
    <numFmt numFmtId="194" formatCode="&quot;$&quot;#,##0.00;[Red]\-&quot;$&quot;#,##0.00"/>
    <numFmt numFmtId="195" formatCode="&quot;$&quot;#,##0;[Red]&quot;$&quot;#,##0;&quot;-&quot;"/>
    <numFmt numFmtId="196" formatCode="_(* #,##0,_);_(* \(#,##0,\);_(* &quot;-&quot;_)"/>
    <numFmt numFmtId="197" formatCode="&quot;          &quot;@"/>
    <numFmt numFmtId="198" formatCode="0.0%;\(0.0%\)"/>
    <numFmt numFmtId="199" formatCode="#,##0\ &quot;m&quot;;[Red]\(#,##0\)\ &quot;m&quot;;&quot;- &quot;"/>
    <numFmt numFmtId="200" formatCode="&quot;   &quot;@"/>
    <numFmt numFmtId="201" formatCode="[$-F800]dddd\,\ mmmm\ dd\,\ yyyy"/>
    <numFmt numFmtId="202" formatCode="[$-409]mmm\-yy;@"/>
    <numFmt numFmtId="203" formatCode="_(* #,##0,,_);_(* \(#,##0,,\);_(* &quot;-&quot;_)"/>
    <numFmt numFmtId="204" formatCode="_-* #,##0_-;\-* #,##0_-;_-* &quot;-&quot;_-;_-@_-"/>
    <numFmt numFmtId="205" formatCode="#,##0_0;&quot;△&quot;#,##0_0"/>
    <numFmt numFmtId="206" formatCode="_(* #,##0_);_(* \(#,##0\);_(* &quot;-&quot;??_);_(@_)"/>
    <numFmt numFmtId="207" formatCode="#,##0;\(#,##0\)"/>
    <numFmt numFmtId="208" formatCode="#,##0.00000;[Red]\-#,##0.00000"/>
    <numFmt numFmtId="209" formatCode="#,##0.0000000;[Red]\-#,##0.0000000"/>
    <numFmt numFmtId="210" formatCode="&quot;₩&quot;#,##0.00;&quot;₩&quot;&quot;₩&quot;&quot;₩&quot;&quot;₩&quot;&quot;₩&quot;&quot;₩&quot;&quot;₩&quot;\!\-#,##0.00"/>
    <numFmt numFmtId="211" formatCode="0.0"/>
    <numFmt numFmtId="212" formatCode="@* &quot;:&quot;"/>
    <numFmt numFmtId="213" formatCode="&quot;Summary Contractors Equipment Status End Of &quot;[$-409]mmmm\ yyyy;@"/>
    <numFmt numFmtId="214" formatCode="&quot;End of &quot;mmmm\ yyyy"/>
    <numFmt numFmtId="215" formatCode="&quot;End Of &quot;[$-409]mmmm\ yyyy;@"/>
    <numFmt numFmtId="216" formatCode="dd\-mmm\-yyyy"/>
    <numFmt numFmtId="217" formatCode="&quot;End Of &quot;mmmm\ yyyy"/>
    <numFmt numFmtId="218" formatCode="#,##0.0_);\(#,##0.0\)"/>
    <numFmt numFmtId="219" formatCode="_(* #,##0.00_);_(* \(#,##0.00\);_(* \-??_);_(@_)"/>
    <numFmt numFmtId="220" formatCode="dddd&quot;, &quot;mmmm\ dd&quot;, &quot;yyyy"/>
    <numFmt numFmtId="221" formatCode="mmm\-yy;@"/>
    <numFmt numFmtId="222" formatCode="_(&quot;$&quot;* #,##0.0_);_(&quot;$&quot;* \(#,##0.0\);_(&quot;$&quot;* \-?_);_(@_)"/>
    <numFmt numFmtId="223" formatCode="_-* #,##0.00_-;\-* #,##0.00_-;_-* \-??_-;_-@_-"/>
    <numFmt numFmtId="224" formatCode="&quot;IR£&quot;#,##0.00;[Red]&quot;-IR£&quot;#,##0.00"/>
    <numFmt numFmtId="225" formatCode="&quot;$&quot;#,##0.00;[Red]&quot;-$&quot;#,##0.00"/>
    <numFmt numFmtId="226" formatCode="_(&quot;$&quot;* #,##0.00_);_(&quot;$&quot;* \(#,##0.00\);_(&quot;$&quot;* \-??_);_(@_)"/>
    <numFmt numFmtId="227" formatCode="&quot;$&quot;#,##0;[Red]&quot;$&quot;#,##0;\-"/>
    <numFmt numFmtId="228" formatCode="_(* #,##0,_);_(* \(#,##0,\);_(* \-_)"/>
    <numFmt numFmtId="229" formatCode="_(* #,##0,,_);_(* \(#,##0,,\);_(* \-_)"/>
    <numFmt numFmtId="230" formatCode="d\-mmm\-yy;@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MS Sans Serif"/>
      <family val="2"/>
    </font>
    <font>
      <sz val="12"/>
      <name val="¹ÙÅÁÃ¼"/>
    </font>
    <font>
      <sz val="11"/>
      <color indexed="8"/>
      <name val="Calibri"/>
      <family val="2"/>
    </font>
    <font>
      <sz val="11"/>
      <color indexed="8"/>
      <name val="Constantia"/>
      <family val="2"/>
      <charset val="1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Constantia"/>
      <family val="2"/>
      <charset val="1"/>
    </font>
    <font>
      <sz val="11"/>
      <color indexed="9"/>
      <name val="맑은 고딕"/>
      <family val="3"/>
      <charset val="129"/>
    </font>
    <font>
      <sz val="12"/>
      <name val="Times New Roman"/>
      <family val="1"/>
    </font>
    <font>
      <sz val="11"/>
      <color indexed="20"/>
      <name val="Calibri"/>
      <family val="2"/>
    </font>
    <font>
      <sz val="11"/>
      <color indexed="20"/>
      <name val="Constantia"/>
      <family val="2"/>
      <charset val="1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Constantia"/>
      <family val="2"/>
      <charset val="1"/>
    </font>
    <font>
      <b/>
      <sz val="10"/>
      <name val="Helv"/>
      <family val="2"/>
    </font>
    <font>
      <b/>
      <sz val="11"/>
      <color indexed="9"/>
      <name val="Calibri"/>
      <family val="2"/>
    </font>
    <font>
      <b/>
      <sz val="11"/>
      <color indexed="9"/>
      <name val="Constantia"/>
      <family val="2"/>
      <charset val="1"/>
    </font>
    <font>
      <sz val="11"/>
      <color indexed="8"/>
      <name val="Calibri"/>
      <family val="2"/>
      <charset val="1"/>
    </font>
    <font>
      <sz val="11"/>
      <name val="돋움"/>
      <family val="3"/>
      <charset val="129"/>
    </font>
    <font>
      <sz val="8"/>
      <name val="Bookman Old Style"/>
      <family val="1"/>
    </font>
    <font>
      <sz val="10"/>
      <name val="Times New Roman"/>
      <family val="1"/>
    </font>
    <font>
      <sz val="10"/>
      <color indexed="24"/>
      <name val="Courier New"/>
      <family val="3"/>
    </font>
    <font>
      <sz val="12"/>
      <name val="Tms Rmn"/>
    </font>
    <font>
      <i/>
      <sz val="11"/>
      <color indexed="23"/>
      <name val="Calibri"/>
      <family val="2"/>
    </font>
    <font>
      <i/>
      <sz val="11"/>
      <color indexed="23"/>
      <name val="Constantia"/>
      <family val="2"/>
      <charset val="1"/>
    </font>
    <font>
      <sz val="11"/>
      <color indexed="17"/>
      <name val="Calibri"/>
      <family val="2"/>
    </font>
    <font>
      <sz val="11"/>
      <color indexed="17"/>
      <name val="Constantia"/>
      <family val="2"/>
      <charset val="1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2"/>
      <color indexed="24"/>
      <name val="Times New Roman"/>
      <family val="1"/>
    </font>
    <font>
      <b/>
      <sz val="15"/>
      <color indexed="56"/>
      <name val="Constantia"/>
      <family val="2"/>
      <charset val="1"/>
    </font>
    <font>
      <b/>
      <sz val="13"/>
      <color indexed="56"/>
      <name val="Calibri"/>
      <family val="2"/>
    </font>
    <font>
      <sz val="10"/>
      <color indexed="24"/>
      <name val="Times New Roman"/>
      <family val="1"/>
    </font>
    <font>
      <b/>
      <sz val="13"/>
      <color indexed="56"/>
      <name val="Constantia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onstantia"/>
      <family val="2"/>
      <charset val="1"/>
    </font>
    <font>
      <sz val="11"/>
      <color indexed="62"/>
      <name val="Calibri"/>
      <family val="2"/>
    </font>
    <font>
      <sz val="11"/>
      <color indexed="62"/>
      <name val="Constantia"/>
      <family val="2"/>
      <charset val="1"/>
    </font>
    <font>
      <sz val="11"/>
      <color indexed="52"/>
      <name val="Calibri"/>
      <family val="2"/>
    </font>
    <font>
      <sz val="11"/>
      <color indexed="52"/>
      <name val="Constantia"/>
      <family val="2"/>
      <charset val="1"/>
    </font>
    <font>
      <b/>
      <sz val="11"/>
      <name val="Helv"/>
      <family val="2"/>
    </font>
    <font>
      <sz val="11"/>
      <color indexed="60"/>
      <name val="Calibri"/>
      <family val="2"/>
    </font>
    <font>
      <sz val="11"/>
      <color indexed="60"/>
      <name val="Constantia"/>
      <family val="2"/>
      <charset val="1"/>
    </font>
    <font>
      <b/>
      <i/>
      <sz val="16"/>
      <name val="Helv"/>
    </font>
    <font>
      <sz val="12"/>
      <name val="바탕체"/>
      <family val="1"/>
      <charset val="129"/>
    </font>
    <font>
      <sz val="10"/>
      <name val="Arial Unicode MS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1"/>
      <color indexed="63"/>
      <name val="Constantia"/>
      <family val="2"/>
      <charset val="1"/>
    </font>
    <font>
      <b/>
      <i/>
      <sz val="8"/>
      <name val="Arial"/>
      <family val="2"/>
    </font>
    <font>
      <sz val="9"/>
      <name val="‚l‚r ‚oƒSƒVƒbƒN"/>
      <family val="3"/>
      <charset val="128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onstantia"/>
      <family val="2"/>
      <charset val="1"/>
    </font>
    <font>
      <sz val="11"/>
      <color indexed="10"/>
      <name val="Calibri"/>
      <family val="2"/>
    </font>
    <font>
      <sz val="11"/>
      <color indexed="10"/>
      <name val="Constantia"/>
      <family val="2"/>
      <charset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명조"/>
      <family val="3"/>
      <charset val="129"/>
    </font>
    <font>
      <b/>
      <sz val="14"/>
      <name val="Tahoma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b/>
      <sz val="11"/>
      <color indexed="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sz val="8"/>
      <name val="Arial"/>
      <family val="2"/>
    </font>
    <font>
      <sz val="8"/>
      <name val="돋움"/>
      <family val="3"/>
      <charset val="129"/>
    </font>
    <font>
      <sz val="11"/>
      <name val="Arial"/>
      <family val="2"/>
    </font>
    <font>
      <b/>
      <sz val="18"/>
      <name val="Tahoma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5"/>
      <name val="Tahoma"/>
      <family val="2"/>
    </font>
    <font>
      <sz val="15"/>
      <color indexed="8"/>
      <name val="Tahoma"/>
      <family val="2"/>
    </font>
    <font>
      <b/>
      <sz val="15"/>
      <color indexed="8"/>
      <name val="Tahoma"/>
      <family val="2"/>
    </font>
    <font>
      <b/>
      <sz val="15"/>
      <name val="Tahoma"/>
      <family val="2"/>
    </font>
    <font>
      <b/>
      <sz val="11"/>
      <color indexed="8"/>
      <name val="Arial"/>
      <family val="2"/>
    </font>
    <font>
      <sz val="10.5"/>
      <name val="Consolas"/>
      <family val="3"/>
    </font>
    <font>
      <sz val="8"/>
      <color indexed="8"/>
      <name val="Tahoma"/>
      <family val="2"/>
    </font>
    <font>
      <b/>
      <sz val="10"/>
      <color theme="1"/>
      <name val="Tahoma"/>
      <family val="2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b/>
      <sz val="11"/>
      <name val="Tahoma"/>
      <family val="2"/>
    </font>
    <font>
      <sz val="10"/>
      <name val="Arial"/>
      <family val="2"/>
      <charset val="134"/>
    </font>
    <font>
      <sz val="11"/>
      <color theme="1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indexed="8"/>
      <name val="Calibri"/>
      <family val="2"/>
      <charset val="134"/>
    </font>
    <font>
      <sz val="10"/>
      <name val="Comic Sans MS"/>
      <family val="4"/>
    </font>
    <font>
      <b/>
      <sz val="10"/>
      <name val="Tms Rmn"/>
    </font>
    <font>
      <sz val="10"/>
      <color theme="1"/>
      <name val="Tahoma"/>
      <family val="2"/>
    </font>
    <font>
      <sz val="11"/>
      <color indexed="8"/>
      <name val="Constantia"/>
      <family val="1"/>
    </font>
    <font>
      <sz val="10"/>
      <name val="Mangal"/>
      <family val="1"/>
    </font>
    <font>
      <sz val="11"/>
      <color indexed="8"/>
      <name val="맑은 고딕"/>
    </font>
    <font>
      <sz val="11"/>
      <color indexed="9"/>
      <name val="Constantia"/>
      <family val="1"/>
    </font>
    <font>
      <sz val="11"/>
      <color indexed="9"/>
      <name val="맑은 고딕"/>
    </font>
    <font>
      <sz val="11"/>
      <color indexed="20"/>
      <name val="Constantia"/>
      <family val="1"/>
    </font>
    <font>
      <b/>
      <sz val="11"/>
      <color indexed="52"/>
      <name val="Constantia"/>
      <family val="1"/>
    </font>
    <font>
      <b/>
      <sz val="10"/>
      <name val="Arial"/>
      <family val="2"/>
    </font>
    <font>
      <b/>
      <sz val="11"/>
      <color indexed="9"/>
      <name val="Constantia"/>
      <family val="1"/>
    </font>
    <font>
      <i/>
      <sz val="11"/>
      <color indexed="23"/>
      <name val="Constantia"/>
      <family val="1"/>
    </font>
    <font>
      <sz val="11"/>
      <color indexed="17"/>
      <name val="Constantia"/>
      <family val="1"/>
    </font>
    <font>
      <b/>
      <sz val="15"/>
      <color indexed="56"/>
      <name val="Constantia"/>
      <family val="1"/>
    </font>
    <font>
      <b/>
      <sz val="13"/>
      <color indexed="56"/>
      <name val="Constantia"/>
      <family val="1"/>
    </font>
    <font>
      <b/>
      <sz val="11"/>
      <color indexed="56"/>
      <name val="Constantia"/>
      <family val="1"/>
    </font>
    <font>
      <sz val="11"/>
      <color indexed="62"/>
      <name val="Constantia"/>
      <family val="1"/>
    </font>
    <font>
      <sz val="11"/>
      <color indexed="52"/>
      <name val="Constantia"/>
      <family val="1"/>
    </font>
    <font>
      <sz val="11"/>
      <color indexed="60"/>
      <name val="Constantia"/>
      <family val="1"/>
    </font>
    <font>
      <b/>
      <i/>
      <sz val="16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9">
    <border>
      <left/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478">
    <xf numFmtId="0" fontId="0" fillId="0" borderId="0"/>
    <xf numFmtId="0" fontId="4" fillId="0" borderId="0"/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180" fontId="4" fillId="0" borderId="0">
      <protection locked="0"/>
    </xf>
    <xf numFmtId="0" fontId="4" fillId="0" borderId="0"/>
    <xf numFmtId="9" fontId="6" fillId="0" borderId="0" applyFont="0" applyFill="0" applyBorder="0" applyAlignment="0" applyProtection="0"/>
    <xf numFmtId="0" fontId="7" fillId="2" borderId="0" applyNumberFormat="0" applyBorder="0" applyAlignment="0" applyProtection="0"/>
    <xf numFmtId="167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67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167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67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7" fillId="6" borderId="0" applyNumberFormat="0" applyBorder="0" applyAlignment="0" applyProtection="0"/>
    <xf numFmtId="167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167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167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2" borderId="0" applyNumberFormat="0" applyBorder="0" applyAlignment="0" applyProtection="0"/>
    <xf numFmtId="167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/>
    <xf numFmtId="167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6" borderId="0" applyNumberFormat="0" applyBorder="0" applyAlignment="0" applyProtection="0"/>
    <xf numFmtId="167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167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7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" fillId="8" borderId="0" applyNumberFormat="0" applyBorder="0" applyAlignment="0" applyProtection="0"/>
    <xf numFmtId="167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14" borderId="0" applyNumberFormat="0" applyBorder="0" applyAlignment="0" applyProtection="0"/>
    <xf numFmtId="167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20" borderId="0" applyNumberFormat="0" applyBorder="0" applyAlignment="0" applyProtection="0"/>
    <xf numFmtId="167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167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/>
    <xf numFmtId="167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167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0" fillId="16" borderId="0" applyNumberFormat="0" applyBorder="0" applyAlignment="0" applyProtection="0"/>
    <xf numFmtId="167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167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0" fillId="18" borderId="0" applyNumberFormat="0" applyBorder="0" applyAlignment="0" applyProtection="0"/>
    <xf numFmtId="167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167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4" borderId="0" applyNumberFormat="0" applyBorder="0" applyAlignment="0" applyProtection="0"/>
    <xf numFmtId="167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167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0" fillId="26" borderId="0" applyNumberFormat="0" applyBorder="0" applyAlignment="0" applyProtection="0"/>
    <xf numFmtId="167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167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0" fillId="28" borderId="0" applyNumberFormat="0" applyBorder="0" applyAlignment="0" applyProtection="0"/>
    <xf numFmtId="167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167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/>
    <xf numFmtId="167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167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0" fillId="32" borderId="0" applyNumberFormat="0" applyBorder="0" applyAlignment="0" applyProtection="0"/>
    <xf numFmtId="167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167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0" fillId="34" borderId="0" applyNumberFormat="0" applyBorder="0" applyAlignment="0" applyProtection="0"/>
    <xf numFmtId="167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167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0" fillId="24" borderId="0" applyNumberFormat="0" applyBorder="0" applyAlignment="0" applyProtection="0"/>
    <xf numFmtId="167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167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0" fillId="26" borderId="0" applyNumberFormat="0" applyBorder="0" applyAlignment="0" applyProtection="0"/>
    <xf numFmtId="167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167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0" fillId="36" borderId="0" applyNumberFormat="0" applyBorder="0" applyAlignment="0" applyProtection="0"/>
    <xf numFmtId="167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167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201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13" fillId="0" borderId="1" applyProtection="0">
      <alignment horizontal="center" vertical="center"/>
    </xf>
    <xf numFmtId="201" fontId="4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14" fillId="4" borderId="0" applyNumberFormat="0" applyBorder="0" applyAlignment="0" applyProtection="0"/>
    <xf numFmtId="167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167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201" fontId="6" fillId="0" borderId="0"/>
    <xf numFmtId="0" fontId="16" fillId="0" borderId="0" applyFill="0" applyBorder="0" applyAlignment="0"/>
    <xf numFmtId="201" fontId="16" fillId="0" borderId="0" applyFill="0" applyBorder="0" applyAlignment="0"/>
    <xf numFmtId="202" fontId="16" fillId="0" borderId="0" applyFill="0" applyBorder="0" applyAlignment="0"/>
    <xf numFmtId="202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01" fontId="16" fillId="0" borderId="0" applyFill="0" applyBorder="0" applyAlignment="0"/>
    <xf numFmtId="168" fontId="4" fillId="0" borderId="0" applyFill="0" applyBorder="0" applyAlignment="0"/>
    <xf numFmtId="183" fontId="4" fillId="0" borderId="0" applyFill="0" applyBorder="0" applyAlignment="0"/>
    <xf numFmtId="182" fontId="4" fillId="0" borderId="0" applyFill="0" applyBorder="0" applyAlignment="0"/>
    <xf numFmtId="169" fontId="4" fillId="0" borderId="0" applyFill="0" applyBorder="0" applyAlignment="0"/>
    <xf numFmtId="185" fontId="4" fillId="0" borderId="0" applyFill="0" applyBorder="0" applyAlignment="0"/>
    <xf numFmtId="184" fontId="4" fillId="0" borderId="0" applyFill="0" applyBorder="0" applyAlignment="0"/>
    <xf numFmtId="170" fontId="4" fillId="0" borderId="0" applyFill="0" applyBorder="0" applyAlignment="0"/>
    <xf numFmtId="187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186" fontId="4" fillId="0" borderId="0" applyFill="0" applyBorder="0" applyAlignment="0"/>
    <xf numFmtId="171" fontId="4" fillId="0" borderId="0" applyFill="0" applyBorder="0" applyAlignment="0"/>
    <xf numFmtId="189" fontId="4" fillId="0" borderId="0" applyFill="0" applyBorder="0" applyAlignment="0"/>
    <xf numFmtId="188" fontId="4" fillId="0" borderId="0" applyFill="0" applyBorder="0" applyAlignment="0"/>
    <xf numFmtId="172" fontId="4" fillId="0" borderId="0" applyFill="0" applyBorder="0" applyAlignment="0"/>
    <xf numFmtId="191" fontId="4" fillId="0" borderId="0" applyFill="0" applyBorder="0" applyAlignment="0"/>
    <xf numFmtId="190" fontId="4" fillId="0" borderId="0" applyFill="0" applyBorder="0" applyAlignment="0"/>
    <xf numFmtId="173" fontId="4" fillId="0" borderId="0" applyFill="0" applyBorder="0" applyAlignment="0"/>
    <xf numFmtId="193" fontId="4" fillId="0" borderId="0" applyFill="0" applyBorder="0" applyAlignment="0"/>
    <xf numFmtId="192" fontId="4" fillId="0" borderId="0" applyFill="0" applyBorder="0" applyAlignment="0"/>
    <xf numFmtId="168" fontId="4" fillId="0" borderId="0" applyFill="0" applyBorder="0" applyAlignment="0"/>
    <xf numFmtId="183" fontId="4" fillId="0" borderId="0" applyFill="0" applyBorder="0" applyAlignment="0"/>
    <xf numFmtId="182" fontId="4" fillId="0" borderId="0" applyFill="0" applyBorder="0" applyAlignment="0"/>
    <xf numFmtId="0" fontId="17" fillId="38" borderId="2" applyNumberFormat="0" applyAlignment="0" applyProtection="0"/>
    <xf numFmtId="167" fontId="18" fillId="39" borderId="2" applyNumberFormat="0" applyAlignment="0" applyProtection="0"/>
    <xf numFmtId="0" fontId="18" fillId="39" borderId="2" applyNumberFormat="0" applyAlignment="0" applyProtection="0"/>
    <xf numFmtId="0" fontId="18" fillId="39" borderId="2" applyNumberFormat="0" applyAlignment="0" applyProtection="0"/>
    <xf numFmtId="0" fontId="18" fillId="39" borderId="2" applyNumberFormat="0" applyAlignment="0" applyProtection="0"/>
    <xf numFmtId="0" fontId="18" fillId="39" borderId="2" applyNumberFormat="0" applyAlignment="0" applyProtection="0"/>
    <xf numFmtId="167" fontId="18" fillId="39" borderId="2" applyNumberFormat="0" applyAlignment="0" applyProtection="0"/>
    <xf numFmtId="167" fontId="18" fillId="39" borderId="2" applyNumberFormat="0" applyAlignment="0" applyProtection="0"/>
    <xf numFmtId="0" fontId="18" fillId="39" borderId="2" applyNumberFormat="0" applyAlignment="0" applyProtection="0"/>
    <xf numFmtId="0" fontId="18" fillId="39" borderId="2" applyNumberFormat="0" applyAlignment="0" applyProtection="0"/>
    <xf numFmtId="0" fontId="18" fillId="39" borderId="2" applyNumberFormat="0" applyAlignment="0" applyProtection="0"/>
    <xf numFmtId="0" fontId="18" fillId="39" borderId="2" applyNumberFormat="0" applyAlignment="0" applyProtection="0"/>
    <xf numFmtId="0" fontId="18" fillId="39" borderId="2" applyNumberFormat="0" applyAlignment="0" applyProtection="0"/>
    <xf numFmtId="0" fontId="18" fillId="39" borderId="2" applyNumberFormat="0" applyAlignment="0" applyProtection="0"/>
    <xf numFmtId="0" fontId="19" fillId="0" borderId="0"/>
    <xf numFmtId="0" fontId="20" fillId="40" borderId="3" applyNumberFormat="0" applyAlignment="0" applyProtection="0"/>
    <xf numFmtId="167" fontId="21" fillId="41" borderId="3" applyNumberFormat="0" applyAlignment="0" applyProtection="0"/>
    <xf numFmtId="0" fontId="21" fillId="41" borderId="3" applyNumberFormat="0" applyAlignment="0" applyProtection="0"/>
    <xf numFmtId="0" fontId="21" fillId="41" borderId="3" applyNumberFormat="0" applyAlignment="0" applyProtection="0"/>
    <xf numFmtId="0" fontId="21" fillId="41" borderId="3" applyNumberFormat="0" applyAlignment="0" applyProtection="0"/>
    <xf numFmtId="0" fontId="21" fillId="41" borderId="3" applyNumberFormat="0" applyAlignment="0" applyProtection="0"/>
    <xf numFmtId="167" fontId="21" fillId="41" borderId="3" applyNumberFormat="0" applyAlignment="0" applyProtection="0"/>
    <xf numFmtId="167" fontId="21" fillId="41" borderId="3" applyNumberFormat="0" applyAlignment="0" applyProtection="0"/>
    <xf numFmtId="0" fontId="21" fillId="41" borderId="3" applyNumberFormat="0" applyAlignment="0" applyProtection="0"/>
    <xf numFmtId="0" fontId="21" fillId="41" borderId="3" applyNumberFormat="0" applyAlignment="0" applyProtection="0"/>
    <xf numFmtId="0" fontId="21" fillId="41" borderId="3" applyNumberFormat="0" applyAlignment="0" applyProtection="0"/>
    <xf numFmtId="0" fontId="21" fillId="41" borderId="3" applyNumberFormat="0" applyAlignment="0" applyProtection="0"/>
    <xf numFmtId="0" fontId="21" fillId="41" borderId="3" applyNumberFormat="0" applyAlignment="0" applyProtection="0"/>
    <xf numFmtId="0" fontId="21" fillId="41" borderId="3" applyNumberForma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top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4" fillId="0" borderId="0" quotePrefix="1">
      <protection locked="0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205" fontId="23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2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201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6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quotePrefix="1" applyFont="0" applyFill="0" applyBorder="0" applyAlignment="0">
      <protection locked="0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5" fillId="0" borderId="0"/>
    <xf numFmtId="3" fontId="26" fillId="0" borderId="0" applyFont="0" applyFill="0" applyBorder="0" applyAlignment="0" applyProtection="0"/>
    <xf numFmtId="174" fontId="4" fillId="0" borderId="4"/>
    <xf numFmtId="194" fontId="27" fillId="0" borderId="4"/>
    <xf numFmtId="194" fontId="27" fillId="0" borderId="4"/>
    <xf numFmtId="168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208" fontId="4" fillId="0" borderId="0"/>
    <xf numFmtId="201" fontId="26" fillId="0" borderId="0" applyFont="0" applyFill="0" applyBorder="0" applyAlignment="0" applyProtection="0"/>
    <xf numFmtId="201" fontId="26" fillId="0" borderId="0" applyFont="0" applyFill="0" applyBorder="0" applyAlignment="0" applyProtection="0"/>
    <xf numFmtId="202" fontId="26" fillId="0" borderId="0" applyFont="0" applyFill="0" applyBorder="0" applyAlignment="0" applyProtection="0"/>
    <xf numFmtId="202" fontId="26" fillId="0" borderId="0" applyFont="0" applyFill="0" applyBorder="0" applyAlignment="0" applyProtection="0"/>
    <xf numFmtId="14" fontId="16" fillId="0" borderId="0" applyFill="0" applyBorder="0" applyAlignment="0"/>
    <xf numFmtId="209" fontId="4" fillId="0" borderId="0"/>
    <xf numFmtId="172" fontId="4" fillId="0" borderId="0" applyFill="0" applyBorder="0" applyAlignment="0"/>
    <xf numFmtId="191" fontId="4" fillId="0" borderId="0" applyFill="0" applyBorder="0" applyAlignment="0"/>
    <xf numFmtId="190" fontId="4" fillId="0" borderId="0" applyFill="0" applyBorder="0" applyAlignment="0"/>
    <xf numFmtId="168" fontId="4" fillId="0" borderId="0" applyFill="0" applyBorder="0" applyAlignment="0"/>
    <xf numFmtId="183" fontId="4" fillId="0" borderId="0" applyFill="0" applyBorder="0" applyAlignment="0"/>
    <xf numFmtId="182" fontId="4" fillId="0" borderId="0" applyFill="0" applyBorder="0" applyAlignment="0"/>
    <xf numFmtId="172" fontId="4" fillId="0" borderId="0" applyFill="0" applyBorder="0" applyAlignment="0"/>
    <xf numFmtId="191" fontId="4" fillId="0" borderId="0" applyFill="0" applyBorder="0" applyAlignment="0"/>
    <xf numFmtId="190" fontId="4" fillId="0" borderId="0" applyFill="0" applyBorder="0" applyAlignment="0"/>
    <xf numFmtId="173" fontId="4" fillId="0" borderId="0" applyFill="0" applyBorder="0" applyAlignment="0"/>
    <xf numFmtId="193" fontId="4" fillId="0" borderId="0" applyFill="0" applyBorder="0" applyAlignment="0"/>
    <xf numFmtId="192" fontId="4" fillId="0" borderId="0" applyFill="0" applyBorder="0" applyAlignment="0"/>
    <xf numFmtId="168" fontId="4" fillId="0" borderId="0" applyFill="0" applyBorder="0" applyAlignment="0"/>
    <xf numFmtId="183" fontId="4" fillId="0" borderId="0" applyFill="0" applyBorder="0" applyAlignment="0"/>
    <xf numFmtId="182" fontId="4" fillId="0" borderId="0" applyFill="0" applyBorder="0" applyAlignment="0"/>
    <xf numFmtId="182" fontId="22" fillId="0" borderId="0"/>
    <xf numFmtId="165" fontId="22" fillId="0" borderId="0"/>
    <xf numFmtId="182" fontId="3" fillId="0" borderId="0"/>
    <xf numFmtId="201" fontId="22" fillId="0" borderId="0"/>
    <xf numFmtId="202" fontId="22" fillId="0" borderId="0"/>
    <xf numFmtId="201" fontId="3" fillId="0" borderId="0"/>
    <xf numFmtId="9" fontId="4" fillId="0" borderId="0" applyFill="0" applyBorder="0" applyAlignment="0" applyProtection="0"/>
    <xf numFmtId="0" fontId="28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2" fontId="26" fillId="0" borderId="0" applyFont="0" applyFill="0" applyBorder="0" applyAlignment="0" applyProtection="0"/>
    <xf numFmtId="0" fontId="30" fillId="6" borderId="0" applyNumberFormat="0" applyBorder="0" applyAlignment="0" applyProtection="0"/>
    <xf numFmtId="167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167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38" fontId="32" fillId="42" borderId="0" applyNumberFormat="0" applyBorder="0" applyAlignment="0" applyProtection="0"/>
    <xf numFmtId="201" fontId="33" fillId="0" borderId="0"/>
    <xf numFmtId="201" fontId="33" fillId="0" borderId="0"/>
    <xf numFmtId="202" fontId="33" fillId="0" borderId="0"/>
    <xf numFmtId="202" fontId="33" fillId="0" borderId="0"/>
    <xf numFmtId="0" fontId="34" fillId="0" borderId="0">
      <alignment horizontal="left"/>
    </xf>
    <xf numFmtId="0" fontId="35" fillId="0" borderId="5" applyNumberFormat="0" applyAlignment="0" applyProtection="0">
      <alignment horizontal="left" vertical="center"/>
    </xf>
    <xf numFmtId="201" fontId="35" fillId="0" borderId="5" applyNumberFormat="0" applyAlignment="0" applyProtection="0">
      <alignment horizontal="left" vertical="center"/>
    </xf>
    <xf numFmtId="202" fontId="35" fillId="0" borderId="5" applyNumberFormat="0" applyAlignment="0" applyProtection="0">
      <alignment horizontal="left" vertical="center"/>
    </xf>
    <xf numFmtId="202" fontId="35" fillId="0" borderId="5" applyNumberFormat="0" applyAlignment="0" applyProtection="0">
      <alignment horizontal="left" vertical="center"/>
    </xf>
    <xf numFmtId="0" fontId="35" fillId="0" borderId="5" applyNumberFormat="0" applyAlignment="0" applyProtection="0">
      <alignment horizontal="left" vertical="center"/>
    </xf>
    <xf numFmtId="0" fontId="35" fillId="0" borderId="5" applyNumberFormat="0" applyAlignment="0" applyProtection="0">
      <alignment horizontal="left" vertical="center"/>
    </xf>
    <xf numFmtId="0" fontId="35" fillId="0" borderId="6">
      <alignment horizontal="left" vertical="center"/>
    </xf>
    <xf numFmtId="201" fontId="35" fillId="0" borderId="6">
      <alignment horizontal="left" vertical="center"/>
    </xf>
    <xf numFmtId="202" fontId="35" fillId="0" borderId="6">
      <alignment horizontal="left" vertical="center"/>
    </xf>
    <xf numFmtId="202" fontId="35" fillId="0" borderId="6">
      <alignment horizontal="left" vertical="center"/>
    </xf>
    <xf numFmtId="0" fontId="35" fillId="0" borderId="6">
      <alignment horizontal="left" vertical="center"/>
    </xf>
    <xf numFmtId="0" fontId="35" fillId="0" borderId="6">
      <alignment horizontal="left" vertical="center"/>
    </xf>
    <xf numFmtId="201" fontId="35" fillId="0" borderId="6">
      <alignment horizontal="left" vertical="center"/>
    </xf>
    <xf numFmtId="0" fontId="36" fillId="0" borderId="7" applyNumberFormat="0" applyFill="0" applyAlignment="0" applyProtection="0"/>
    <xf numFmtId="201" fontId="37" fillId="0" borderId="0" applyNumberFormat="0" applyFill="0" applyBorder="0" applyAlignment="0" applyProtection="0"/>
    <xf numFmtId="167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167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167" fontId="38" fillId="0" borderId="7" applyNumberFormat="0" applyFill="0" applyAlignment="0" applyProtection="0"/>
    <xf numFmtId="167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201" fontId="40" fillId="0" borderId="0" applyNumberFormat="0" applyFill="0" applyBorder="0" applyAlignment="0" applyProtection="0"/>
    <xf numFmtId="167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167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167" fontId="41" fillId="0" borderId="8" applyNumberFormat="0" applyFill="0" applyAlignment="0" applyProtection="0"/>
    <xf numFmtId="167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2" fillId="0" borderId="9" applyNumberFormat="0" applyFill="0" applyAlignment="0" applyProtection="0"/>
    <xf numFmtId="167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167" fontId="43" fillId="0" borderId="9" applyNumberFormat="0" applyFill="0" applyAlignment="0" applyProtection="0"/>
    <xf numFmtId="167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2" fillId="0" borderId="0" applyNumberFormat="0" applyFill="0" applyBorder="0" applyAlignment="0" applyProtection="0"/>
    <xf numFmtId="167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7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2" borderId="2" applyNumberFormat="0" applyAlignment="0" applyProtection="0"/>
    <xf numFmtId="10" fontId="32" fillId="43" borderId="4" applyNumberFormat="0" applyBorder="0" applyAlignment="0" applyProtection="0"/>
    <xf numFmtId="167" fontId="45" fillId="13" borderId="2" applyNumberFormat="0" applyAlignment="0" applyProtection="0"/>
    <xf numFmtId="0" fontId="45" fillId="13" borderId="2" applyNumberFormat="0" applyAlignment="0" applyProtection="0"/>
    <xf numFmtId="0" fontId="45" fillId="13" borderId="2" applyNumberFormat="0" applyAlignment="0" applyProtection="0"/>
    <xf numFmtId="0" fontId="45" fillId="13" borderId="2" applyNumberFormat="0" applyAlignment="0" applyProtection="0"/>
    <xf numFmtId="0" fontId="45" fillId="13" borderId="2" applyNumberFormat="0" applyAlignment="0" applyProtection="0"/>
    <xf numFmtId="167" fontId="45" fillId="13" borderId="2" applyNumberFormat="0" applyAlignment="0" applyProtection="0"/>
    <xf numFmtId="167" fontId="45" fillId="13" borderId="2" applyNumberFormat="0" applyAlignment="0" applyProtection="0"/>
    <xf numFmtId="0" fontId="45" fillId="13" borderId="2" applyNumberFormat="0" applyAlignment="0" applyProtection="0"/>
    <xf numFmtId="0" fontId="45" fillId="13" borderId="2" applyNumberFormat="0" applyAlignment="0" applyProtection="0"/>
    <xf numFmtId="0" fontId="45" fillId="13" borderId="2" applyNumberFormat="0" applyAlignment="0" applyProtection="0"/>
    <xf numFmtId="0" fontId="45" fillId="13" borderId="2" applyNumberFormat="0" applyAlignment="0" applyProtection="0"/>
    <xf numFmtId="0" fontId="45" fillId="13" borderId="2" applyNumberFormat="0" applyAlignment="0" applyProtection="0"/>
    <xf numFmtId="0" fontId="45" fillId="13" borderId="2" applyNumberFormat="0" applyAlignment="0" applyProtection="0"/>
    <xf numFmtId="172" fontId="4" fillId="0" borderId="0" applyFill="0" applyBorder="0" applyAlignment="0"/>
    <xf numFmtId="191" fontId="4" fillId="0" borderId="0" applyFill="0" applyBorder="0" applyAlignment="0"/>
    <xf numFmtId="190" fontId="4" fillId="0" borderId="0" applyFill="0" applyBorder="0" applyAlignment="0"/>
    <xf numFmtId="168" fontId="4" fillId="0" borderId="0" applyFill="0" applyBorder="0" applyAlignment="0"/>
    <xf numFmtId="183" fontId="4" fillId="0" borderId="0" applyFill="0" applyBorder="0" applyAlignment="0"/>
    <xf numFmtId="182" fontId="4" fillId="0" borderId="0" applyFill="0" applyBorder="0" applyAlignment="0"/>
    <xf numFmtId="172" fontId="4" fillId="0" borderId="0" applyFill="0" applyBorder="0" applyAlignment="0"/>
    <xf numFmtId="191" fontId="4" fillId="0" borderId="0" applyFill="0" applyBorder="0" applyAlignment="0"/>
    <xf numFmtId="190" fontId="4" fillId="0" borderId="0" applyFill="0" applyBorder="0" applyAlignment="0"/>
    <xf numFmtId="173" fontId="4" fillId="0" borderId="0" applyFill="0" applyBorder="0" applyAlignment="0"/>
    <xf numFmtId="193" fontId="4" fillId="0" borderId="0" applyFill="0" applyBorder="0" applyAlignment="0"/>
    <xf numFmtId="192" fontId="4" fillId="0" borderId="0" applyFill="0" applyBorder="0" applyAlignment="0"/>
    <xf numFmtId="168" fontId="4" fillId="0" borderId="0" applyFill="0" applyBorder="0" applyAlignment="0"/>
    <xf numFmtId="183" fontId="4" fillId="0" borderId="0" applyFill="0" applyBorder="0" applyAlignment="0"/>
    <xf numFmtId="182" fontId="4" fillId="0" borderId="0" applyFill="0" applyBorder="0" applyAlignment="0"/>
    <xf numFmtId="0" fontId="46" fillId="0" borderId="10" applyNumberFormat="0" applyFill="0" applyAlignment="0" applyProtection="0"/>
    <xf numFmtId="167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167" fontId="47" fillId="0" borderId="10" applyNumberFormat="0" applyFill="0" applyAlignment="0" applyProtection="0"/>
    <xf numFmtId="167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11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167" fontId="50" fillId="45" borderId="0" applyNumberFormat="0" applyBorder="0" applyAlignment="0" applyProtection="0"/>
    <xf numFmtId="167" fontId="49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175" fontId="51" fillId="0" borderId="0"/>
    <xf numFmtId="203" fontId="4" fillId="0" borderId="0"/>
    <xf numFmtId="203" fontId="4" fillId="0" borderId="0"/>
    <xf numFmtId="210" fontId="52" fillId="0" borderId="0"/>
    <xf numFmtId="201" fontId="7" fillId="0" borderId="0"/>
    <xf numFmtId="201" fontId="7" fillId="0" borderId="0"/>
    <xf numFmtId="202" fontId="7" fillId="0" borderId="0"/>
    <xf numFmtId="202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202" fontId="7" fillId="0" borderId="0"/>
    <xf numFmtId="202" fontId="7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179" fontId="22" fillId="0" borderId="0"/>
    <xf numFmtId="201" fontId="22" fillId="0" borderId="0"/>
    <xf numFmtId="202" fontId="22" fillId="0" borderId="0"/>
    <xf numFmtId="201" fontId="3" fillId="0" borderId="0"/>
    <xf numFmtId="187" fontId="22" fillId="0" borderId="0"/>
    <xf numFmtId="187" fontId="22" fillId="0" borderId="0"/>
    <xf numFmtId="187" fontId="22" fillId="0" borderId="0"/>
    <xf numFmtId="202" fontId="22" fillId="0" borderId="0"/>
    <xf numFmtId="179" fontId="3" fillId="0" borderId="0"/>
    <xf numFmtId="201" fontId="7" fillId="0" borderId="0"/>
    <xf numFmtId="201" fontId="7" fillId="0" borderId="0"/>
    <xf numFmtId="202" fontId="7" fillId="0" borderId="0"/>
    <xf numFmtId="202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202" fontId="7" fillId="0" borderId="0"/>
    <xf numFmtId="202" fontId="7" fillId="0" borderId="0"/>
    <xf numFmtId="0" fontId="16" fillId="0" borderId="0">
      <alignment vertical="top"/>
    </xf>
    <xf numFmtId="0" fontId="24" fillId="0" borderId="0"/>
    <xf numFmtId="0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53" fillId="0" borderId="0"/>
    <xf numFmtId="202" fontId="4" fillId="0" borderId="0"/>
    <xf numFmtId="201" fontId="53" fillId="0" borderId="0"/>
    <xf numFmtId="202" fontId="53" fillId="0" borderId="0"/>
    <xf numFmtId="202" fontId="4" fillId="0" borderId="0"/>
    <xf numFmtId="0" fontId="8" fillId="0" borderId="0"/>
    <xf numFmtId="0" fontId="8" fillId="0" borderId="0"/>
    <xf numFmtId="201" fontId="7" fillId="0" borderId="0"/>
    <xf numFmtId="202" fontId="53" fillId="0" borderId="0"/>
    <xf numFmtId="0" fontId="8" fillId="0" borderId="0"/>
    <xf numFmtId="0" fontId="8" fillId="0" borderId="0"/>
    <xf numFmtId="201" fontId="4" fillId="0" borderId="0"/>
    <xf numFmtId="202" fontId="4" fillId="0" borderId="0"/>
    <xf numFmtId="0" fontId="8" fillId="0" borderId="0"/>
    <xf numFmtId="0" fontId="8" fillId="0" borderId="0"/>
    <xf numFmtId="0" fontId="4" fillId="0" borderId="0"/>
    <xf numFmtId="167" fontId="4" fillId="0" borderId="0"/>
    <xf numFmtId="167" fontId="4" fillId="0" borderId="0"/>
    <xf numFmtId="202" fontId="53" fillId="0" borderId="0"/>
    <xf numFmtId="0" fontId="7" fillId="0" borderId="0"/>
    <xf numFmtId="0" fontId="7" fillId="0" borderId="0"/>
    <xf numFmtId="0" fontId="4" fillId="0" borderId="0"/>
    <xf numFmtId="0" fontId="4" fillId="0" borderId="0"/>
    <xf numFmtId="201" fontId="4" fillId="0" borderId="0"/>
    <xf numFmtId="0" fontId="16" fillId="0" borderId="0">
      <alignment vertical="top"/>
    </xf>
    <xf numFmtId="201" fontId="4" fillId="0" borderId="0"/>
    <xf numFmtId="202" fontId="4" fillId="0" borderId="0"/>
    <xf numFmtId="167" fontId="4" fillId="0" borderId="0"/>
    <xf numFmtId="167" fontId="4" fillId="0" borderId="0"/>
    <xf numFmtId="202" fontId="4" fillId="0" borderId="0"/>
    <xf numFmtId="0" fontId="7" fillId="0" borderId="0"/>
    <xf numFmtId="0" fontId="7" fillId="0" borderId="0"/>
    <xf numFmtId="167" fontId="4" fillId="0" borderId="0"/>
    <xf numFmtId="167" fontId="4" fillId="0" borderId="0"/>
    <xf numFmtId="201" fontId="4" fillId="0" borderId="0"/>
    <xf numFmtId="201" fontId="4" fillId="0" borderId="0"/>
    <xf numFmtId="201" fontId="4" fillId="0" borderId="0"/>
    <xf numFmtId="202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202" fontId="4" fillId="0" borderId="0"/>
    <xf numFmtId="0" fontId="4" fillId="0" borderId="0"/>
    <xf numFmtId="0" fontId="4" fillId="0" borderId="0"/>
    <xf numFmtId="201" fontId="22" fillId="0" borderId="0"/>
    <xf numFmtId="201" fontId="22" fillId="0" borderId="0"/>
    <xf numFmtId="202" fontId="22" fillId="0" borderId="0"/>
    <xf numFmtId="201" fontId="3" fillId="0" borderId="0"/>
    <xf numFmtId="201" fontId="22" fillId="0" borderId="0"/>
    <xf numFmtId="202" fontId="22" fillId="0" borderId="0"/>
    <xf numFmtId="201" fontId="3" fillId="0" borderId="0"/>
    <xf numFmtId="202" fontId="22" fillId="0" borderId="0"/>
    <xf numFmtId="0" fontId="8" fillId="0" borderId="0"/>
    <xf numFmtId="0" fontId="8" fillId="0" borderId="0"/>
    <xf numFmtId="201" fontId="3" fillId="0" borderId="0"/>
    <xf numFmtId="201" fontId="4" fillId="0" borderId="0"/>
    <xf numFmtId="201" fontId="4" fillId="0" borderId="0"/>
    <xf numFmtId="202" fontId="4" fillId="0" borderId="0"/>
    <xf numFmtId="167" fontId="4" fillId="0" borderId="0"/>
    <xf numFmtId="167" fontId="4" fillId="0" borderId="0"/>
    <xf numFmtId="201" fontId="4" fillId="0" borderId="0"/>
    <xf numFmtId="202" fontId="7" fillId="0" borderId="0"/>
    <xf numFmtId="0" fontId="4" fillId="0" borderId="0"/>
    <xf numFmtId="0" fontId="4" fillId="0" borderId="0"/>
    <xf numFmtId="202" fontId="4" fillId="0" borderId="0"/>
    <xf numFmtId="0" fontId="24" fillId="0" borderId="0"/>
    <xf numFmtId="0" fontId="54" fillId="0" borderId="0"/>
    <xf numFmtId="202" fontId="7" fillId="0" borderId="0"/>
    <xf numFmtId="202" fontId="7" fillId="0" borderId="0"/>
    <xf numFmtId="202" fontId="7" fillId="0" borderId="0"/>
    <xf numFmtId="0" fontId="16" fillId="0" borderId="0">
      <alignment vertical="top"/>
    </xf>
    <xf numFmtId="201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2" fontId="4" fillId="0" borderId="0"/>
    <xf numFmtId="202" fontId="4" fillId="0" borderId="0"/>
    <xf numFmtId="0" fontId="8" fillId="0" borderId="0"/>
    <xf numFmtId="0" fontId="8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53" fillId="0" borderId="0"/>
    <xf numFmtId="201" fontId="53" fillId="0" borderId="0"/>
    <xf numFmtId="202" fontId="53" fillId="0" borderId="0"/>
    <xf numFmtId="202" fontId="53" fillId="0" borderId="0"/>
    <xf numFmtId="201" fontId="4" fillId="0" borderId="0"/>
    <xf numFmtId="202" fontId="4" fillId="0" borderId="0"/>
    <xf numFmtId="202" fontId="4" fillId="0" borderId="0"/>
    <xf numFmtId="0" fontId="22" fillId="0" borderId="0"/>
    <xf numFmtId="0" fontId="22" fillId="0" borderId="0"/>
    <xf numFmtId="0" fontId="7" fillId="0" borderId="0"/>
    <xf numFmtId="0" fontId="4" fillId="0" borderId="0"/>
    <xf numFmtId="201" fontId="4" fillId="0" borderId="0"/>
    <xf numFmtId="201" fontId="4" fillId="0" borderId="0"/>
    <xf numFmtId="202" fontId="4" fillId="0" borderId="0"/>
    <xf numFmtId="167" fontId="7" fillId="0" borderId="0"/>
    <xf numFmtId="167" fontId="7" fillId="0" borderId="0"/>
    <xf numFmtId="202" fontId="4" fillId="0" borderId="0"/>
    <xf numFmtId="167" fontId="7" fillId="0" borderId="0"/>
    <xf numFmtId="167" fontId="7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0" fontId="7" fillId="0" borderId="0"/>
    <xf numFmtId="0" fontId="7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7" fillId="0" borderId="0"/>
    <xf numFmtId="202" fontId="7" fillId="0" borderId="0"/>
    <xf numFmtId="202" fontId="7" fillId="0" borderId="0"/>
    <xf numFmtId="0" fontId="7" fillId="0" borderId="0"/>
    <xf numFmtId="0" fontId="7" fillId="0" borderId="0"/>
    <xf numFmtId="201" fontId="7" fillId="0" borderId="0"/>
    <xf numFmtId="0" fontId="4" fillId="0" borderId="0"/>
    <xf numFmtId="0" fontId="4" fillId="0" borderId="0"/>
    <xf numFmtId="0" fontId="4" fillId="0" borderId="0"/>
    <xf numFmtId="201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1" fontId="4" fillId="0" borderId="0"/>
    <xf numFmtId="202" fontId="4" fillId="0" borderId="0"/>
    <xf numFmtId="202" fontId="4" fillId="0" borderId="0"/>
    <xf numFmtId="0" fontId="4" fillId="0" borderId="0"/>
    <xf numFmtId="0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1" fontId="7" fillId="0" borderId="0"/>
    <xf numFmtId="0" fontId="16" fillId="0" borderId="0">
      <alignment vertical="top"/>
    </xf>
    <xf numFmtId="0" fontId="16" fillId="0" borderId="0">
      <alignment vertical="top"/>
    </xf>
    <xf numFmtId="201" fontId="4" fillId="0" borderId="0"/>
    <xf numFmtId="201" fontId="4" fillId="0" borderId="0"/>
    <xf numFmtId="202" fontId="4" fillId="0" borderId="0"/>
    <xf numFmtId="202" fontId="4" fillId="0" borderId="0"/>
    <xf numFmtId="0" fontId="7" fillId="0" borderId="0"/>
    <xf numFmtId="0" fontId="7" fillId="0" borderId="0"/>
    <xf numFmtId="201" fontId="53" fillId="0" borderId="0"/>
    <xf numFmtId="202" fontId="53" fillId="0" borderId="0"/>
    <xf numFmtId="202" fontId="53" fillId="0" borderId="0"/>
    <xf numFmtId="0" fontId="7" fillId="0" borderId="0"/>
    <xf numFmtId="0" fontId="7" fillId="0" borderId="0"/>
    <xf numFmtId="201" fontId="53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0" fontId="7" fillId="0" borderId="0"/>
    <xf numFmtId="0" fontId="7" fillId="0" borderId="0"/>
    <xf numFmtId="201" fontId="7" fillId="0" borderId="0"/>
    <xf numFmtId="202" fontId="7" fillId="0" borderId="0"/>
    <xf numFmtId="202" fontId="7" fillId="0" borderId="0"/>
    <xf numFmtId="0" fontId="7" fillId="0" borderId="0"/>
    <xf numFmtId="0" fontId="7" fillId="0" borderId="0"/>
    <xf numFmtId="201" fontId="7" fillId="0" borderId="0"/>
    <xf numFmtId="0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0" fontId="7" fillId="0" borderId="0"/>
    <xf numFmtId="0" fontId="7" fillId="0" borderId="0"/>
    <xf numFmtId="201" fontId="4" fillId="0" borderId="0"/>
    <xf numFmtId="202" fontId="4" fillId="0" borderId="0"/>
    <xf numFmtId="202" fontId="4" fillId="0" borderId="0"/>
    <xf numFmtId="0" fontId="7" fillId="0" borderId="0"/>
    <xf numFmtId="0" fontId="7" fillId="0" borderId="0"/>
    <xf numFmtId="201" fontId="4" fillId="0" borderId="0"/>
    <xf numFmtId="0" fontId="22" fillId="0" borderId="0"/>
    <xf numFmtId="201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2" fontId="4" fillId="0" borderId="0"/>
    <xf numFmtId="202" fontId="4" fillId="0" borderId="0"/>
    <xf numFmtId="201" fontId="7" fillId="0" borderId="0"/>
    <xf numFmtId="201" fontId="7" fillId="0" borderId="0"/>
    <xf numFmtId="202" fontId="7" fillId="0" borderId="0"/>
    <xf numFmtId="202" fontId="7" fillId="0" borderId="0"/>
    <xf numFmtId="201" fontId="4" fillId="0" borderId="0"/>
    <xf numFmtId="202" fontId="4" fillId="0" borderId="0"/>
    <xf numFmtId="202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201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2" fontId="4" fillId="0" borderId="0"/>
    <xf numFmtId="202" fontId="4" fillId="0" borderId="0"/>
    <xf numFmtId="201" fontId="4" fillId="0" borderId="0"/>
    <xf numFmtId="201" fontId="4" fillId="0" borderId="0"/>
    <xf numFmtId="202" fontId="4" fillId="0" borderId="0"/>
    <xf numFmtId="202" fontId="4" fillId="0" borderId="0"/>
    <xf numFmtId="201" fontId="7" fillId="0" borderId="0"/>
    <xf numFmtId="202" fontId="7" fillId="0" borderId="0"/>
    <xf numFmtId="202" fontId="7" fillId="0" borderId="0"/>
    <xf numFmtId="0" fontId="22" fillId="0" borderId="0"/>
    <xf numFmtId="0" fontId="22" fillId="0" borderId="0"/>
    <xf numFmtId="201" fontId="7" fillId="0" borderId="0"/>
    <xf numFmtId="0" fontId="23" fillId="0" borderId="0"/>
    <xf numFmtId="0" fontId="7" fillId="0" borderId="0"/>
    <xf numFmtId="0" fontId="4" fillId="0" borderId="0"/>
    <xf numFmtId="0" fontId="7" fillId="0" borderId="0"/>
    <xf numFmtId="196" fontId="4" fillId="0" borderId="0"/>
    <xf numFmtId="201" fontId="4" fillId="0" borderId="0">
      <alignment vertical="top"/>
    </xf>
    <xf numFmtId="0" fontId="4" fillId="46" borderId="12" applyNumberFormat="0" applyFont="0" applyAlignment="0" applyProtection="0"/>
    <xf numFmtId="167" fontId="8" fillId="47" borderId="12" applyNumberFormat="0" applyAlignment="0" applyProtection="0"/>
    <xf numFmtId="0" fontId="8" fillId="47" borderId="12" applyNumberFormat="0" applyAlignment="0" applyProtection="0"/>
    <xf numFmtId="0" fontId="8" fillId="47" borderId="12" applyNumberFormat="0" applyAlignment="0" applyProtection="0"/>
    <xf numFmtId="0" fontId="8" fillId="47" borderId="12" applyNumberFormat="0" applyAlignment="0" applyProtection="0"/>
    <xf numFmtId="0" fontId="8" fillId="47" borderId="12" applyNumberFormat="0" applyAlignment="0" applyProtection="0"/>
    <xf numFmtId="167" fontId="8" fillId="47" borderId="12" applyNumberFormat="0" applyAlignment="0" applyProtection="0"/>
    <xf numFmtId="167" fontId="8" fillId="47" borderId="12" applyNumberFormat="0" applyAlignment="0" applyProtection="0"/>
    <xf numFmtId="0" fontId="8" fillId="47" borderId="12" applyNumberFormat="0" applyAlignment="0" applyProtection="0"/>
    <xf numFmtId="0" fontId="8" fillId="47" borderId="12" applyNumberFormat="0" applyAlignment="0" applyProtection="0"/>
    <xf numFmtId="0" fontId="8" fillId="47" borderId="12" applyNumberFormat="0" applyAlignment="0" applyProtection="0"/>
    <xf numFmtId="0" fontId="8" fillId="47" borderId="12" applyNumberFormat="0" applyAlignment="0" applyProtection="0"/>
    <xf numFmtId="0" fontId="8" fillId="47" borderId="12" applyNumberFormat="0" applyAlignment="0" applyProtection="0"/>
    <xf numFmtId="0" fontId="8" fillId="47" borderId="12" applyNumberFormat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5" fillId="38" borderId="13" applyNumberFormat="0" applyAlignment="0" applyProtection="0"/>
    <xf numFmtId="167" fontId="56" fillId="39" borderId="13" applyNumberFormat="0" applyAlignment="0" applyProtection="0"/>
    <xf numFmtId="0" fontId="56" fillId="39" borderId="13" applyNumberFormat="0" applyAlignment="0" applyProtection="0"/>
    <xf numFmtId="0" fontId="56" fillId="39" borderId="13" applyNumberFormat="0" applyAlignment="0" applyProtection="0"/>
    <xf numFmtId="0" fontId="56" fillId="39" borderId="13" applyNumberFormat="0" applyAlignment="0" applyProtection="0"/>
    <xf numFmtId="0" fontId="56" fillId="39" borderId="13" applyNumberFormat="0" applyAlignment="0" applyProtection="0"/>
    <xf numFmtId="167" fontId="56" fillId="39" borderId="13" applyNumberFormat="0" applyAlignment="0" applyProtection="0"/>
    <xf numFmtId="167" fontId="56" fillId="39" borderId="13" applyNumberFormat="0" applyAlignment="0" applyProtection="0"/>
    <xf numFmtId="0" fontId="56" fillId="39" borderId="13" applyNumberFormat="0" applyAlignment="0" applyProtection="0"/>
    <xf numFmtId="0" fontId="56" fillId="39" borderId="13" applyNumberFormat="0" applyAlignment="0" applyProtection="0"/>
    <xf numFmtId="0" fontId="56" fillId="39" borderId="13" applyNumberFormat="0" applyAlignment="0" applyProtection="0"/>
    <xf numFmtId="0" fontId="56" fillId="39" borderId="13" applyNumberFormat="0" applyAlignment="0" applyProtection="0"/>
    <xf numFmtId="0" fontId="56" fillId="39" borderId="13" applyNumberFormat="0" applyAlignment="0" applyProtection="0"/>
    <xf numFmtId="0" fontId="56" fillId="39" borderId="13" applyNumberFormat="0" applyAlignment="0" applyProtection="0"/>
    <xf numFmtId="171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 applyFill="0" applyBorder="0" applyAlignment="0"/>
    <xf numFmtId="191" fontId="4" fillId="0" borderId="0" applyFill="0" applyBorder="0" applyAlignment="0"/>
    <xf numFmtId="190" fontId="4" fillId="0" borderId="0" applyFill="0" applyBorder="0" applyAlignment="0"/>
    <xf numFmtId="168" fontId="4" fillId="0" borderId="0" applyFill="0" applyBorder="0" applyAlignment="0"/>
    <xf numFmtId="183" fontId="4" fillId="0" borderId="0" applyFill="0" applyBorder="0" applyAlignment="0"/>
    <xf numFmtId="182" fontId="4" fillId="0" borderId="0" applyFill="0" applyBorder="0" applyAlignment="0"/>
    <xf numFmtId="172" fontId="4" fillId="0" borderId="0" applyFill="0" applyBorder="0" applyAlignment="0"/>
    <xf numFmtId="191" fontId="4" fillId="0" borderId="0" applyFill="0" applyBorder="0" applyAlignment="0"/>
    <xf numFmtId="190" fontId="4" fillId="0" borderId="0" applyFill="0" applyBorder="0" applyAlignment="0"/>
    <xf numFmtId="173" fontId="4" fillId="0" borderId="0" applyFill="0" applyBorder="0" applyAlignment="0"/>
    <xf numFmtId="193" fontId="4" fillId="0" borderId="0" applyFill="0" applyBorder="0" applyAlignment="0"/>
    <xf numFmtId="192" fontId="4" fillId="0" borderId="0" applyFill="0" applyBorder="0" applyAlignment="0"/>
    <xf numFmtId="168" fontId="4" fillId="0" borderId="0" applyFill="0" applyBorder="0" applyAlignment="0"/>
    <xf numFmtId="183" fontId="4" fillId="0" borderId="0" applyFill="0" applyBorder="0" applyAlignment="0"/>
    <xf numFmtId="182" fontId="4" fillId="0" borderId="0" applyFill="0" applyBorder="0" applyAlignment="0"/>
    <xf numFmtId="207" fontId="4" fillId="0" borderId="0"/>
    <xf numFmtId="0" fontId="57" fillId="0" borderId="14"/>
    <xf numFmtId="201" fontId="57" fillId="0" borderId="14"/>
    <xf numFmtId="202" fontId="57" fillId="0" borderId="14"/>
    <xf numFmtId="202" fontId="57" fillId="0" borderId="14"/>
    <xf numFmtId="0" fontId="57" fillId="0" borderId="14"/>
    <xf numFmtId="0" fontId="57" fillId="0" borderId="14"/>
    <xf numFmtId="201" fontId="57" fillId="0" borderId="14"/>
    <xf numFmtId="0" fontId="58" fillId="0" borderId="0"/>
    <xf numFmtId="0" fontId="48" fillId="0" borderId="0"/>
    <xf numFmtId="0" fontId="59" fillId="0" borderId="15"/>
    <xf numFmtId="201" fontId="59" fillId="0" borderId="15"/>
    <xf numFmtId="202" fontId="59" fillId="0" borderId="15"/>
    <xf numFmtId="202" fontId="59" fillId="0" borderId="15"/>
    <xf numFmtId="0" fontId="59" fillId="0" borderId="15"/>
    <xf numFmtId="0" fontId="59" fillId="0" borderId="15"/>
    <xf numFmtId="201" fontId="59" fillId="0" borderId="15"/>
    <xf numFmtId="49" fontId="16" fillId="0" borderId="0" applyFill="0" applyBorder="0" applyAlignment="0"/>
    <xf numFmtId="177" fontId="4" fillId="0" borderId="0" applyFill="0" applyBorder="0" applyAlignment="0"/>
    <xf numFmtId="198" fontId="4" fillId="0" borderId="0" applyFill="0" applyBorder="0" applyAlignment="0"/>
    <xf numFmtId="197" fontId="4" fillId="0" borderId="0" applyFill="0" applyBorder="0" applyAlignment="0"/>
    <xf numFmtId="178" fontId="4" fillId="0" borderId="0" applyFill="0" applyBorder="0" applyAlignment="0"/>
    <xf numFmtId="200" fontId="4" fillId="0" borderId="0" applyFill="0" applyBorder="0" applyAlignment="0"/>
    <xf numFmtId="199" fontId="4" fillId="0" borderId="0" applyFill="0" applyBorder="0" applyAlignment="0"/>
    <xf numFmtId="0" fontId="60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6" applyNumberFormat="0" applyFill="0" applyAlignment="0" applyProtection="0"/>
    <xf numFmtId="201" fontId="26" fillId="0" borderId="17" applyNumberFormat="0" applyFont="0" applyFill="0" applyAlignment="0" applyProtection="0"/>
    <xf numFmtId="167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167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167" fontId="63" fillId="0" borderId="16" applyNumberFormat="0" applyFill="0" applyAlignment="0" applyProtection="0"/>
    <xf numFmtId="167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4" fillId="0" borderId="0" applyNumberFormat="0" applyFill="0" applyBorder="0" applyAlignment="0" applyProtection="0"/>
    <xf numFmtId="167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7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38" borderId="2" applyNumberFormat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40" fontId="69" fillId="0" borderId="0" applyFont="0" applyFill="0" applyBorder="0" applyAlignment="0" applyProtection="0"/>
    <xf numFmtId="38" fontId="69" fillId="0" borderId="0" applyFont="0" applyFill="0" applyBorder="0" applyAlignment="0" applyProtection="0"/>
    <xf numFmtId="0" fontId="23" fillId="46" borderId="12" applyNumberFormat="0" applyFont="0" applyAlignment="0" applyProtection="0">
      <alignment vertical="center"/>
    </xf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0" fillId="44" borderId="0" applyNumberFormat="0" applyBorder="0" applyAlignment="0" applyProtection="0">
      <alignment vertical="center"/>
    </xf>
    <xf numFmtId="0" fontId="71" fillId="0" borderId="0"/>
    <xf numFmtId="0" fontId="72" fillId="0" borderId="0" applyNumberFormat="0" applyFill="0" applyBorder="0" applyAlignment="0" applyProtection="0">
      <alignment vertical="center"/>
    </xf>
    <xf numFmtId="0" fontId="73" fillId="40" borderId="3" applyNumberFormat="0" applyAlignment="0" applyProtection="0">
      <alignment vertical="center"/>
    </xf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4" fontId="23" fillId="0" borderId="0" applyFont="0" applyFill="0" applyBorder="0" applyAlignment="0" applyProtection="0"/>
    <xf numFmtId="206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74" fillId="0" borderId="10" applyNumberFormat="0" applyFill="0" applyAlignment="0" applyProtection="0">
      <alignment vertical="center"/>
    </xf>
    <xf numFmtId="0" fontId="75" fillId="0" borderId="16" applyNumberFormat="0" applyFill="0" applyAlignment="0" applyProtection="0">
      <alignment vertical="center"/>
    </xf>
    <xf numFmtId="0" fontId="76" fillId="12" borderId="2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7" applyNumberFormat="0" applyFill="0" applyAlignment="0" applyProtection="0">
      <alignment vertical="center"/>
    </xf>
    <xf numFmtId="0" fontId="79" fillId="0" borderId="8" applyNumberFormat="0" applyFill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38" borderId="13" applyNumberFormat="0" applyAlignment="0" applyProtection="0">
      <alignment vertical="center"/>
    </xf>
    <xf numFmtId="38" fontId="83" fillId="0" borderId="0" applyFont="0" applyFill="0" applyBorder="0" applyAlignment="0" applyProtection="0"/>
    <xf numFmtId="40" fontId="83" fillId="0" borderId="0" applyFont="0" applyFill="0" applyBorder="0" applyAlignment="0" applyProtection="0"/>
    <xf numFmtId="0" fontId="4" fillId="0" borderId="0"/>
    <xf numFmtId="0" fontId="5" fillId="0" borderId="0"/>
    <xf numFmtId="43" fontId="106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08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9" fillId="0" borderId="0"/>
    <xf numFmtId="43" fontId="109" fillId="0" borderId="0" applyFont="0" applyFill="0" applyBorder="0" applyAlignment="0" applyProtection="0"/>
    <xf numFmtId="0" fontId="3" fillId="0" borderId="0"/>
    <xf numFmtId="0" fontId="110" fillId="0" borderId="80" applyNumberFormat="0" applyFill="0" applyAlignment="0" applyProtection="0"/>
    <xf numFmtId="0" fontId="4" fillId="0" borderId="0"/>
    <xf numFmtId="0" fontId="109" fillId="0" borderId="0"/>
    <xf numFmtId="0" fontId="111" fillId="0" borderId="0">
      <alignment vertical="center"/>
    </xf>
    <xf numFmtId="43" fontId="112" fillId="0" borderId="0" applyFont="0" applyFill="0" applyBorder="0" applyAlignment="0" applyProtection="0"/>
    <xf numFmtId="206" fontId="4" fillId="0" borderId="0" applyFont="0" applyFill="0" applyBorder="0" applyAlignment="0" applyProtection="0"/>
    <xf numFmtId="0" fontId="113" fillId="0" borderId="0"/>
    <xf numFmtId="41" fontId="2" fillId="0" borderId="0" applyFont="0" applyFill="0" applyBorder="0" applyAlignment="0" applyProtection="0"/>
    <xf numFmtId="0" fontId="113" fillId="0" borderId="0"/>
    <xf numFmtId="0" fontId="113" fillId="0" borderId="0"/>
    <xf numFmtId="37" fontId="4" fillId="0" borderId="0">
      <protection locked="0"/>
    </xf>
    <xf numFmtId="37" fontId="4" fillId="0" borderId="0">
      <protection locked="0"/>
    </xf>
    <xf numFmtId="37" fontId="4" fillId="0" borderId="0">
      <protection locked="0"/>
    </xf>
    <xf numFmtId="37" fontId="4" fillId="0" borderId="0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8" fontId="5" fillId="0" borderId="0" applyFont="0" applyFill="0" applyBorder="0" applyAlignment="0" applyProtection="0"/>
    <xf numFmtId="0" fontId="113" fillId="0" borderId="0"/>
    <xf numFmtId="0" fontId="3" fillId="0" borderId="0"/>
    <xf numFmtId="9" fontId="4" fillId="0" borderId="0" applyFill="0" applyBorder="0" applyAlignment="0" applyProtection="0"/>
    <xf numFmtId="9" fontId="5" fillId="0" borderId="63" applyNumberFormat="0" applyBorder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4" fillId="0" borderId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7" fillId="50" borderId="0" applyNumberFormat="0" applyBorder="0" applyAlignment="0" applyProtection="0"/>
    <xf numFmtId="0" fontId="117" fillId="51" borderId="0" applyNumberFormat="0" applyBorder="0" applyAlignment="0" applyProtection="0"/>
    <xf numFmtId="0" fontId="117" fillId="52" borderId="0" applyNumberFormat="0" applyBorder="0" applyAlignment="0" applyProtection="0"/>
    <xf numFmtId="0" fontId="117" fillId="53" borderId="0" applyNumberFormat="0" applyBorder="0" applyAlignment="0" applyProtection="0"/>
    <xf numFmtId="0" fontId="117" fillId="54" borderId="0" applyNumberFormat="0" applyBorder="0" applyAlignment="0" applyProtection="0"/>
    <xf numFmtId="0" fontId="117" fillId="55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7" borderId="0" applyNumberFormat="0" applyBorder="0" applyAlignment="0" applyProtection="0"/>
    <xf numFmtId="0" fontId="115" fillId="57" borderId="0" applyNumberFormat="0" applyBorder="0" applyAlignment="0" applyProtection="0"/>
    <xf numFmtId="0" fontId="115" fillId="57" borderId="0" applyNumberFormat="0" applyBorder="0" applyAlignment="0" applyProtection="0"/>
    <xf numFmtId="0" fontId="115" fillId="57" borderId="0" applyNumberFormat="0" applyBorder="0" applyAlignment="0" applyProtection="0"/>
    <xf numFmtId="0" fontId="115" fillId="57" borderId="0" applyNumberFormat="0" applyBorder="0" applyAlignment="0" applyProtection="0"/>
    <xf numFmtId="0" fontId="115" fillId="57" borderId="0" applyNumberFormat="0" applyBorder="0" applyAlignment="0" applyProtection="0"/>
    <xf numFmtId="0" fontId="115" fillId="57" borderId="0" applyNumberFormat="0" applyBorder="0" applyAlignment="0" applyProtection="0"/>
    <xf numFmtId="0" fontId="115" fillId="57" borderId="0" applyNumberFormat="0" applyBorder="0" applyAlignment="0" applyProtection="0"/>
    <xf numFmtId="0" fontId="115" fillId="57" borderId="0" applyNumberFormat="0" applyBorder="0" applyAlignment="0" applyProtection="0"/>
    <xf numFmtId="0" fontId="115" fillId="5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7" fillId="56" borderId="0" applyNumberFormat="0" applyBorder="0" applyAlignment="0" applyProtection="0"/>
    <xf numFmtId="0" fontId="117" fillId="57" borderId="0" applyNumberFormat="0" applyBorder="0" applyAlignment="0" applyProtection="0"/>
    <xf numFmtId="0" fontId="117" fillId="58" borderId="0" applyNumberFormat="0" applyBorder="0" applyAlignment="0" applyProtection="0"/>
    <xf numFmtId="0" fontId="117" fillId="53" borderId="0" applyNumberFormat="0" applyBorder="0" applyAlignment="0" applyProtection="0"/>
    <xf numFmtId="0" fontId="117" fillId="56" borderId="0" applyNumberFormat="0" applyBorder="0" applyAlignment="0" applyProtection="0"/>
    <xf numFmtId="0" fontId="117" fillId="59" borderId="0" applyNumberFormat="0" applyBorder="0" applyAlignment="0" applyProtection="0"/>
    <xf numFmtId="0" fontId="118" fillId="60" borderId="0" applyNumberFormat="0" applyBorder="0" applyAlignment="0" applyProtection="0"/>
    <xf numFmtId="0" fontId="118" fillId="60" borderId="0" applyNumberFormat="0" applyBorder="0" applyAlignment="0" applyProtection="0"/>
    <xf numFmtId="0" fontId="118" fillId="60" borderId="0" applyNumberFormat="0" applyBorder="0" applyAlignment="0" applyProtection="0"/>
    <xf numFmtId="0" fontId="118" fillId="60" borderId="0" applyNumberFormat="0" applyBorder="0" applyAlignment="0" applyProtection="0"/>
    <xf numFmtId="0" fontId="118" fillId="60" borderId="0" applyNumberFormat="0" applyBorder="0" applyAlignment="0" applyProtection="0"/>
    <xf numFmtId="0" fontId="118" fillId="60" borderId="0" applyNumberFormat="0" applyBorder="0" applyAlignment="0" applyProtection="0"/>
    <xf numFmtId="0" fontId="118" fillId="60" borderId="0" applyNumberFormat="0" applyBorder="0" applyAlignment="0" applyProtection="0"/>
    <xf numFmtId="0" fontId="118" fillId="60" borderId="0" applyNumberFormat="0" applyBorder="0" applyAlignment="0" applyProtection="0"/>
    <xf numFmtId="0" fontId="118" fillId="60" borderId="0" applyNumberFormat="0" applyBorder="0" applyAlignment="0" applyProtection="0"/>
    <xf numFmtId="0" fontId="118" fillId="60" borderId="0" applyNumberFormat="0" applyBorder="0" applyAlignment="0" applyProtection="0"/>
    <xf numFmtId="0" fontId="118" fillId="57" borderId="0" applyNumberFormat="0" applyBorder="0" applyAlignment="0" applyProtection="0"/>
    <xf numFmtId="0" fontId="118" fillId="57" borderId="0" applyNumberFormat="0" applyBorder="0" applyAlignment="0" applyProtection="0"/>
    <xf numFmtId="0" fontId="118" fillId="57" borderId="0" applyNumberFormat="0" applyBorder="0" applyAlignment="0" applyProtection="0"/>
    <xf numFmtId="0" fontId="118" fillId="57" borderId="0" applyNumberFormat="0" applyBorder="0" applyAlignment="0" applyProtection="0"/>
    <xf numFmtId="0" fontId="118" fillId="57" borderId="0" applyNumberFormat="0" applyBorder="0" applyAlignment="0" applyProtection="0"/>
    <xf numFmtId="0" fontId="118" fillId="57" borderId="0" applyNumberFormat="0" applyBorder="0" applyAlignment="0" applyProtection="0"/>
    <xf numFmtId="0" fontId="118" fillId="57" borderId="0" applyNumberFormat="0" applyBorder="0" applyAlignment="0" applyProtection="0"/>
    <xf numFmtId="0" fontId="118" fillId="57" borderId="0" applyNumberFormat="0" applyBorder="0" applyAlignment="0" applyProtection="0"/>
    <xf numFmtId="0" fontId="118" fillId="57" borderId="0" applyNumberFormat="0" applyBorder="0" applyAlignment="0" applyProtection="0"/>
    <xf numFmtId="0" fontId="118" fillId="57" borderId="0" applyNumberFormat="0" applyBorder="0" applyAlignment="0" applyProtection="0"/>
    <xf numFmtId="0" fontId="118" fillId="58" borderId="0" applyNumberFormat="0" applyBorder="0" applyAlignment="0" applyProtection="0"/>
    <xf numFmtId="0" fontId="118" fillId="58" borderId="0" applyNumberFormat="0" applyBorder="0" applyAlignment="0" applyProtection="0"/>
    <xf numFmtId="0" fontId="118" fillId="58" borderId="0" applyNumberFormat="0" applyBorder="0" applyAlignment="0" applyProtection="0"/>
    <xf numFmtId="0" fontId="118" fillId="58" borderId="0" applyNumberFormat="0" applyBorder="0" applyAlignment="0" applyProtection="0"/>
    <xf numFmtId="0" fontId="118" fillId="58" borderId="0" applyNumberFormat="0" applyBorder="0" applyAlignment="0" applyProtection="0"/>
    <xf numFmtId="0" fontId="118" fillId="58" borderId="0" applyNumberFormat="0" applyBorder="0" applyAlignment="0" applyProtection="0"/>
    <xf numFmtId="0" fontId="118" fillId="58" borderId="0" applyNumberFormat="0" applyBorder="0" applyAlignment="0" applyProtection="0"/>
    <xf numFmtId="0" fontId="118" fillId="58" borderId="0" applyNumberFormat="0" applyBorder="0" applyAlignment="0" applyProtection="0"/>
    <xf numFmtId="0" fontId="118" fillId="58" borderId="0" applyNumberFormat="0" applyBorder="0" applyAlignment="0" applyProtection="0"/>
    <xf numFmtId="0" fontId="118" fillId="58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3" borderId="0" applyNumberFormat="0" applyBorder="0" applyAlignment="0" applyProtection="0"/>
    <xf numFmtId="0" fontId="118" fillId="63" borderId="0" applyNumberFormat="0" applyBorder="0" applyAlignment="0" applyProtection="0"/>
    <xf numFmtId="0" fontId="118" fillId="63" borderId="0" applyNumberFormat="0" applyBorder="0" applyAlignment="0" applyProtection="0"/>
    <xf numFmtId="0" fontId="118" fillId="63" borderId="0" applyNumberFormat="0" applyBorder="0" applyAlignment="0" applyProtection="0"/>
    <xf numFmtId="0" fontId="118" fillId="63" borderId="0" applyNumberFormat="0" applyBorder="0" applyAlignment="0" applyProtection="0"/>
    <xf numFmtId="0" fontId="118" fillId="63" borderId="0" applyNumberFormat="0" applyBorder="0" applyAlignment="0" applyProtection="0"/>
    <xf numFmtId="0" fontId="118" fillId="63" borderId="0" applyNumberFormat="0" applyBorder="0" applyAlignment="0" applyProtection="0"/>
    <xf numFmtId="0" fontId="118" fillId="63" borderId="0" applyNumberFormat="0" applyBorder="0" applyAlignment="0" applyProtection="0"/>
    <xf numFmtId="0" fontId="118" fillId="63" borderId="0" applyNumberFormat="0" applyBorder="0" applyAlignment="0" applyProtection="0"/>
    <xf numFmtId="0" fontId="118" fillId="63" borderId="0" applyNumberFormat="0" applyBorder="0" applyAlignment="0" applyProtection="0"/>
    <xf numFmtId="0" fontId="119" fillId="60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19" fillId="61" borderId="0" applyNumberFormat="0" applyBorder="0" applyAlignment="0" applyProtection="0"/>
    <xf numFmtId="0" fontId="119" fillId="62" borderId="0" applyNumberFormat="0" applyBorder="0" applyAlignment="0" applyProtection="0"/>
    <xf numFmtId="0" fontId="119" fillId="63" borderId="0" applyNumberFormat="0" applyBorder="0" applyAlignment="0" applyProtection="0"/>
    <xf numFmtId="0" fontId="118" fillId="64" borderId="0" applyNumberFormat="0" applyBorder="0" applyAlignment="0" applyProtection="0"/>
    <xf numFmtId="0" fontId="118" fillId="64" borderId="0" applyNumberFormat="0" applyBorder="0" applyAlignment="0" applyProtection="0"/>
    <xf numFmtId="0" fontId="118" fillId="64" borderId="0" applyNumberFormat="0" applyBorder="0" applyAlignment="0" applyProtection="0"/>
    <xf numFmtId="0" fontId="118" fillId="64" borderId="0" applyNumberFormat="0" applyBorder="0" applyAlignment="0" applyProtection="0"/>
    <xf numFmtId="0" fontId="118" fillId="64" borderId="0" applyNumberFormat="0" applyBorder="0" applyAlignment="0" applyProtection="0"/>
    <xf numFmtId="0" fontId="118" fillId="64" borderId="0" applyNumberFormat="0" applyBorder="0" applyAlignment="0" applyProtection="0"/>
    <xf numFmtId="0" fontId="118" fillId="64" borderId="0" applyNumberFormat="0" applyBorder="0" applyAlignment="0" applyProtection="0"/>
    <xf numFmtId="0" fontId="118" fillId="64" borderId="0" applyNumberFormat="0" applyBorder="0" applyAlignment="0" applyProtection="0"/>
    <xf numFmtId="0" fontId="118" fillId="64" borderId="0" applyNumberFormat="0" applyBorder="0" applyAlignment="0" applyProtection="0"/>
    <xf numFmtId="0" fontId="118" fillId="64" borderId="0" applyNumberFormat="0" applyBorder="0" applyAlignment="0" applyProtection="0"/>
    <xf numFmtId="0" fontId="118" fillId="48" borderId="0" applyNumberFormat="0" applyBorder="0" applyAlignment="0" applyProtection="0"/>
    <xf numFmtId="0" fontId="118" fillId="48" borderId="0" applyNumberFormat="0" applyBorder="0" applyAlignment="0" applyProtection="0"/>
    <xf numFmtId="0" fontId="118" fillId="48" borderId="0" applyNumberFormat="0" applyBorder="0" applyAlignment="0" applyProtection="0"/>
    <xf numFmtId="0" fontId="118" fillId="48" borderId="0" applyNumberFormat="0" applyBorder="0" applyAlignment="0" applyProtection="0"/>
    <xf numFmtId="0" fontId="118" fillId="48" borderId="0" applyNumberFormat="0" applyBorder="0" applyAlignment="0" applyProtection="0"/>
    <xf numFmtId="0" fontId="118" fillId="48" borderId="0" applyNumberFormat="0" applyBorder="0" applyAlignment="0" applyProtection="0"/>
    <xf numFmtId="0" fontId="118" fillId="48" borderId="0" applyNumberFormat="0" applyBorder="0" applyAlignment="0" applyProtection="0"/>
    <xf numFmtId="0" fontId="118" fillId="48" borderId="0" applyNumberFormat="0" applyBorder="0" applyAlignment="0" applyProtection="0"/>
    <xf numFmtId="0" fontId="118" fillId="48" borderId="0" applyNumberFormat="0" applyBorder="0" applyAlignment="0" applyProtection="0"/>
    <xf numFmtId="0" fontId="118" fillId="48" borderId="0" applyNumberFormat="0" applyBorder="0" applyAlignment="0" applyProtection="0"/>
    <xf numFmtId="0" fontId="118" fillId="65" borderId="0" applyNumberFormat="0" applyBorder="0" applyAlignment="0" applyProtection="0"/>
    <xf numFmtId="0" fontId="118" fillId="65" borderId="0" applyNumberFormat="0" applyBorder="0" applyAlignment="0" applyProtection="0"/>
    <xf numFmtId="0" fontId="118" fillId="65" borderId="0" applyNumberFormat="0" applyBorder="0" applyAlignment="0" applyProtection="0"/>
    <xf numFmtId="0" fontId="118" fillId="65" borderId="0" applyNumberFormat="0" applyBorder="0" applyAlignment="0" applyProtection="0"/>
    <xf numFmtId="0" fontId="118" fillId="65" borderId="0" applyNumberFormat="0" applyBorder="0" applyAlignment="0" applyProtection="0"/>
    <xf numFmtId="0" fontId="118" fillId="65" borderId="0" applyNumberFormat="0" applyBorder="0" applyAlignment="0" applyProtection="0"/>
    <xf numFmtId="0" fontId="118" fillId="65" borderId="0" applyNumberFormat="0" applyBorder="0" applyAlignment="0" applyProtection="0"/>
    <xf numFmtId="0" fontId="118" fillId="65" borderId="0" applyNumberFormat="0" applyBorder="0" applyAlignment="0" applyProtection="0"/>
    <xf numFmtId="0" fontId="118" fillId="65" borderId="0" applyNumberFormat="0" applyBorder="0" applyAlignment="0" applyProtection="0"/>
    <xf numFmtId="0" fontId="118" fillId="65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6" borderId="0" applyNumberFormat="0" applyBorder="0" applyAlignment="0" applyProtection="0"/>
    <xf numFmtId="0" fontId="118" fillId="66" borderId="0" applyNumberFormat="0" applyBorder="0" applyAlignment="0" applyProtection="0"/>
    <xf numFmtId="0" fontId="118" fillId="66" borderId="0" applyNumberFormat="0" applyBorder="0" applyAlignment="0" applyProtection="0"/>
    <xf numFmtId="0" fontId="118" fillId="66" borderId="0" applyNumberFormat="0" applyBorder="0" applyAlignment="0" applyProtection="0"/>
    <xf numFmtId="0" fontId="118" fillId="66" borderId="0" applyNumberFormat="0" applyBorder="0" applyAlignment="0" applyProtection="0"/>
    <xf numFmtId="0" fontId="118" fillId="66" borderId="0" applyNumberFormat="0" applyBorder="0" applyAlignment="0" applyProtection="0"/>
    <xf numFmtId="0" fontId="118" fillId="66" borderId="0" applyNumberFormat="0" applyBorder="0" applyAlignment="0" applyProtection="0"/>
    <xf numFmtId="0" fontId="118" fillId="66" borderId="0" applyNumberFormat="0" applyBorder="0" applyAlignment="0" applyProtection="0"/>
    <xf numFmtId="0" fontId="118" fillId="66" borderId="0" applyNumberFormat="0" applyBorder="0" applyAlignment="0" applyProtection="0"/>
    <xf numFmtId="0" fontId="118" fillId="66" borderId="0" applyNumberFormat="0" applyBorder="0" applyAlignment="0" applyProtection="0"/>
    <xf numFmtId="0" fontId="120" fillId="51" borderId="0" applyNumberFormat="0" applyBorder="0" applyAlignment="0" applyProtection="0"/>
    <xf numFmtId="0" fontId="120" fillId="51" borderId="0" applyNumberFormat="0" applyBorder="0" applyAlignment="0" applyProtection="0"/>
    <xf numFmtId="0" fontId="120" fillId="51" borderId="0" applyNumberFormat="0" applyBorder="0" applyAlignment="0" applyProtection="0"/>
    <xf numFmtId="0" fontId="120" fillId="51" borderId="0" applyNumberFormat="0" applyBorder="0" applyAlignment="0" applyProtection="0"/>
    <xf numFmtId="0" fontId="120" fillId="51" borderId="0" applyNumberFormat="0" applyBorder="0" applyAlignment="0" applyProtection="0"/>
    <xf numFmtId="0" fontId="120" fillId="51" borderId="0" applyNumberFormat="0" applyBorder="0" applyAlignment="0" applyProtection="0"/>
    <xf numFmtId="0" fontId="120" fillId="51" borderId="0" applyNumberFormat="0" applyBorder="0" applyAlignment="0" applyProtection="0"/>
    <xf numFmtId="0" fontId="120" fillId="51" borderId="0" applyNumberFormat="0" applyBorder="0" applyAlignment="0" applyProtection="0"/>
    <xf numFmtId="0" fontId="120" fillId="51" borderId="0" applyNumberFormat="0" applyBorder="0" applyAlignment="0" applyProtection="0"/>
    <xf numFmtId="0" fontId="120" fillId="51" borderId="0" applyNumberFormat="0" applyBorder="0" applyAlignment="0" applyProtection="0"/>
    <xf numFmtId="220" fontId="16" fillId="0" borderId="0" applyFill="0" applyBorder="0" applyAlignment="0"/>
    <xf numFmtId="221" fontId="16" fillId="0" borderId="0" applyFill="0" applyBorder="0" applyAlignment="0"/>
    <xf numFmtId="221" fontId="16" fillId="0" borderId="0" applyFill="0" applyBorder="0" applyAlignment="0"/>
    <xf numFmtId="222" fontId="4" fillId="0" borderId="0" applyFill="0" applyBorder="0" applyAlignment="0"/>
    <xf numFmtId="0" fontId="121" fillId="42" borderId="2" applyNumberFormat="0" applyAlignment="0" applyProtection="0"/>
    <xf numFmtId="0" fontId="121" fillId="42" borderId="2" applyNumberFormat="0" applyAlignment="0" applyProtection="0"/>
    <xf numFmtId="0" fontId="121" fillId="42" borderId="2" applyNumberFormat="0" applyAlignment="0" applyProtection="0"/>
    <xf numFmtId="0" fontId="121" fillId="42" borderId="2" applyNumberFormat="0" applyAlignment="0" applyProtection="0"/>
    <xf numFmtId="0" fontId="121" fillId="42" borderId="2" applyNumberFormat="0" applyAlignment="0" applyProtection="0"/>
    <xf numFmtId="0" fontId="121" fillId="42" borderId="2" applyNumberFormat="0" applyAlignment="0" applyProtection="0"/>
    <xf numFmtId="0" fontId="121" fillId="42" borderId="2" applyNumberFormat="0" applyAlignment="0" applyProtection="0"/>
    <xf numFmtId="0" fontId="121" fillId="42" borderId="2" applyNumberFormat="0" applyAlignment="0" applyProtection="0"/>
    <xf numFmtId="0" fontId="121" fillId="42" borderId="2" applyNumberFormat="0" applyAlignment="0" applyProtection="0"/>
    <xf numFmtId="0" fontId="121" fillId="42" borderId="2" applyNumberFormat="0" applyAlignment="0" applyProtection="0"/>
    <xf numFmtId="0" fontId="122" fillId="0" borderId="0"/>
    <xf numFmtId="0" fontId="123" fillId="67" borderId="3" applyNumberFormat="0" applyAlignment="0" applyProtection="0"/>
    <xf numFmtId="0" fontId="123" fillId="67" borderId="3" applyNumberFormat="0" applyAlignment="0" applyProtection="0"/>
    <xf numFmtId="0" fontId="123" fillId="67" borderId="3" applyNumberFormat="0" applyAlignment="0" applyProtection="0"/>
    <xf numFmtId="0" fontId="123" fillId="67" borderId="3" applyNumberFormat="0" applyAlignment="0" applyProtection="0"/>
    <xf numFmtId="0" fontId="123" fillId="67" borderId="3" applyNumberFormat="0" applyAlignment="0" applyProtection="0"/>
    <xf numFmtId="0" fontId="123" fillId="67" borderId="3" applyNumberFormat="0" applyAlignment="0" applyProtection="0"/>
    <xf numFmtId="0" fontId="123" fillId="67" borderId="3" applyNumberFormat="0" applyAlignment="0" applyProtection="0"/>
    <xf numFmtId="0" fontId="123" fillId="67" borderId="3" applyNumberFormat="0" applyAlignment="0" applyProtection="0"/>
    <xf numFmtId="0" fontId="123" fillId="67" borderId="3" applyNumberFormat="0" applyAlignment="0" applyProtection="0"/>
    <xf numFmtId="0" fontId="123" fillId="67" borderId="3" applyNumberFormat="0" applyAlignment="0" applyProtection="0"/>
    <xf numFmtId="43" fontId="4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4" fillId="0" borderId="0">
      <protection locked="0"/>
    </xf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65" fontId="116" fillId="0" borderId="0" applyFill="0" applyBorder="0" applyAlignment="0" applyProtection="0"/>
    <xf numFmtId="172" fontId="116" fillId="0" borderId="0" applyFill="0" applyBorder="0" applyAlignment="0" applyProtection="0"/>
    <xf numFmtId="191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20" fontId="116" fillId="0" borderId="0" applyFill="0" applyBorder="0" applyAlignment="0" applyProtection="0"/>
    <xf numFmtId="220" fontId="116" fillId="0" borderId="0" applyFill="0" applyBorder="0" applyAlignment="0" applyProtection="0"/>
    <xf numFmtId="221" fontId="116" fillId="0" borderId="0" applyFill="0" applyBorder="0" applyAlignment="0" applyProtection="0"/>
    <xf numFmtId="221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23" fontId="116" fillId="0" borderId="0" applyFill="0" applyBorder="0" applyAlignment="0" applyProtection="0"/>
    <xf numFmtId="223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>
      <protection locked="0"/>
    </xf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219" fontId="116" fillId="0" borderId="0" applyFill="0" applyBorder="0" applyAlignment="0" applyProtection="0"/>
    <xf numFmtId="3" fontId="116" fillId="0" borderId="0" applyFill="0" applyBorder="0" applyAlignment="0" applyProtection="0"/>
    <xf numFmtId="224" fontId="4" fillId="0" borderId="79"/>
    <xf numFmtId="225" fontId="13" fillId="0" borderId="79"/>
    <xf numFmtId="168" fontId="116" fillId="0" borderId="0" applyFill="0" applyBorder="0" applyAlignment="0" applyProtection="0"/>
    <xf numFmtId="183" fontId="116" fillId="0" borderId="0" applyFill="0" applyBorder="0" applyAlignment="0" applyProtection="0"/>
    <xf numFmtId="226" fontId="116" fillId="0" borderId="0" applyFill="0" applyBorder="0" applyAlignment="0" applyProtection="0"/>
    <xf numFmtId="226" fontId="116" fillId="0" borderId="0" applyFill="0" applyBorder="0" applyAlignment="0" applyProtection="0"/>
    <xf numFmtId="226" fontId="116" fillId="0" borderId="0" applyFill="0" applyBorder="0" applyAlignment="0" applyProtection="0"/>
    <xf numFmtId="226" fontId="116" fillId="0" borderId="0" applyFill="0" applyBorder="0" applyAlignment="0" applyProtection="0"/>
    <xf numFmtId="227" fontId="116" fillId="0" borderId="0" applyFill="0" applyBorder="0" applyAlignment="0" applyProtection="0"/>
    <xf numFmtId="228" fontId="116" fillId="0" borderId="0" applyFill="0" applyBorder="0" applyAlignment="0" applyProtection="0"/>
    <xf numFmtId="220" fontId="116" fillId="0" borderId="0" applyFill="0" applyBorder="0" applyAlignment="0" applyProtection="0"/>
    <xf numFmtId="220" fontId="116" fillId="0" borderId="0" applyFill="0" applyBorder="0" applyAlignment="0" applyProtection="0"/>
    <xf numFmtId="221" fontId="116" fillId="0" borderId="0" applyFill="0" applyBorder="0" applyAlignment="0" applyProtection="0"/>
    <xf numFmtId="221" fontId="116" fillId="0" borderId="0" applyFill="0" applyBorder="0" applyAlignment="0" applyProtection="0"/>
    <xf numFmtId="0" fontId="7" fillId="0" borderId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2" fontId="116" fillId="0" borderId="0" applyFill="0" applyBorder="0" applyAlignment="0" applyProtection="0"/>
    <xf numFmtId="0" fontId="125" fillId="52" borderId="0" applyNumberFormat="0" applyBorder="0" applyAlignment="0" applyProtection="0"/>
    <xf numFmtId="0" fontId="125" fillId="52" borderId="0" applyNumberFormat="0" applyBorder="0" applyAlignment="0" applyProtection="0"/>
    <xf numFmtId="0" fontId="125" fillId="52" borderId="0" applyNumberFormat="0" applyBorder="0" applyAlignment="0" applyProtection="0"/>
    <xf numFmtId="0" fontId="125" fillId="52" borderId="0" applyNumberFormat="0" applyBorder="0" applyAlignment="0" applyProtection="0"/>
    <xf numFmtId="0" fontId="125" fillId="52" borderId="0" applyNumberFormat="0" applyBorder="0" applyAlignment="0" applyProtection="0"/>
    <xf numFmtId="0" fontId="125" fillId="52" borderId="0" applyNumberFormat="0" applyBorder="0" applyAlignment="0" applyProtection="0"/>
    <xf numFmtId="0" fontId="125" fillId="52" borderId="0" applyNumberFormat="0" applyBorder="0" applyAlignment="0" applyProtection="0"/>
    <xf numFmtId="0" fontId="125" fillId="52" borderId="0" applyNumberFormat="0" applyBorder="0" applyAlignment="0" applyProtection="0"/>
    <xf numFmtId="0" fontId="125" fillId="52" borderId="0" applyNumberFormat="0" applyBorder="0" applyAlignment="0" applyProtection="0"/>
    <xf numFmtId="0" fontId="125" fillId="52" borderId="0" applyNumberFormat="0" applyBorder="0" applyAlignment="0" applyProtection="0"/>
    <xf numFmtId="0" fontId="32" fillId="42" borderId="0" applyNumberFormat="0" applyBorder="0" applyAlignment="0" applyProtection="0"/>
    <xf numFmtId="220" fontId="33" fillId="0" borderId="0"/>
    <xf numFmtId="220" fontId="33" fillId="0" borderId="0"/>
    <xf numFmtId="221" fontId="33" fillId="0" borderId="0"/>
    <xf numFmtId="221" fontId="33" fillId="0" borderId="0"/>
    <xf numFmtId="0" fontId="35" fillId="0" borderId="83" applyNumberFormat="0" applyAlignment="0" applyProtection="0"/>
    <xf numFmtId="0" fontId="35" fillId="0" borderId="83" applyNumberFormat="0" applyAlignment="0" applyProtection="0"/>
    <xf numFmtId="0" fontId="35" fillId="0" borderId="83" applyNumberFormat="0" applyAlignment="0" applyProtection="0"/>
    <xf numFmtId="0" fontId="35" fillId="0" borderId="83" applyNumberFormat="0" applyAlignment="0" applyProtection="0"/>
    <xf numFmtId="0" fontId="35" fillId="0" borderId="83" applyNumberFormat="0" applyAlignment="0" applyProtection="0"/>
    <xf numFmtId="0" fontId="35" fillId="0" borderId="83" applyNumberFormat="0" applyAlignment="0" applyProtection="0"/>
    <xf numFmtId="0" fontId="35" fillId="0" borderId="84">
      <alignment horizontal="left" vertical="center"/>
    </xf>
    <xf numFmtId="220" fontId="35" fillId="0" borderId="84">
      <alignment horizontal="left" vertical="center"/>
    </xf>
    <xf numFmtId="221" fontId="35" fillId="0" borderId="84">
      <alignment horizontal="left" vertical="center"/>
    </xf>
    <xf numFmtId="221" fontId="35" fillId="0" borderId="84">
      <alignment horizontal="left" vertical="center"/>
    </xf>
    <xf numFmtId="0" fontId="35" fillId="0" borderId="84">
      <alignment horizontal="left" vertical="center"/>
    </xf>
    <xf numFmtId="0" fontId="35" fillId="0" borderId="84">
      <alignment horizontal="left" vertical="center"/>
    </xf>
    <xf numFmtId="0" fontId="37" fillId="0" borderId="0" applyNumberFormat="0" applyFill="0" applyBorder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126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7" fillId="0" borderId="8" applyNumberFormat="0" applyFill="0" applyAlignment="0" applyProtection="0"/>
    <xf numFmtId="0" fontId="128" fillId="0" borderId="9" applyNumberFormat="0" applyFill="0" applyAlignment="0" applyProtection="0"/>
    <xf numFmtId="0" fontId="128" fillId="0" borderId="9" applyNumberFormat="0" applyFill="0" applyAlignment="0" applyProtection="0"/>
    <xf numFmtId="0" fontId="128" fillId="0" borderId="9" applyNumberFormat="0" applyFill="0" applyAlignment="0" applyProtection="0"/>
    <xf numFmtId="0" fontId="128" fillId="0" borderId="9" applyNumberFormat="0" applyFill="0" applyAlignment="0" applyProtection="0"/>
    <xf numFmtId="0" fontId="128" fillId="0" borderId="9" applyNumberFormat="0" applyFill="0" applyAlignment="0" applyProtection="0"/>
    <xf numFmtId="0" fontId="128" fillId="0" borderId="9" applyNumberFormat="0" applyFill="0" applyAlignment="0" applyProtection="0"/>
    <xf numFmtId="0" fontId="128" fillId="0" borderId="9" applyNumberFormat="0" applyFill="0" applyAlignment="0" applyProtection="0"/>
    <xf numFmtId="0" fontId="128" fillId="0" borderId="9" applyNumberFormat="0" applyFill="0" applyAlignment="0" applyProtection="0"/>
    <xf numFmtId="0" fontId="128" fillId="0" borderId="9" applyNumberFormat="0" applyFill="0" applyAlignment="0" applyProtection="0"/>
    <xf numFmtId="0" fontId="128" fillId="0" borderId="9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32" fillId="43" borderId="0" applyNumberFormat="0" applyBorder="0" applyAlignment="0" applyProtection="0"/>
    <xf numFmtId="0" fontId="129" fillId="55" borderId="2" applyNumberFormat="0" applyAlignment="0" applyProtection="0"/>
    <xf numFmtId="0" fontId="129" fillId="55" borderId="2" applyNumberFormat="0" applyAlignment="0" applyProtection="0"/>
    <xf numFmtId="0" fontId="129" fillId="55" borderId="2" applyNumberFormat="0" applyAlignment="0" applyProtection="0"/>
    <xf numFmtId="0" fontId="129" fillId="55" borderId="2" applyNumberFormat="0" applyAlignment="0" applyProtection="0"/>
    <xf numFmtId="0" fontId="129" fillId="55" borderId="2" applyNumberFormat="0" applyAlignment="0" applyProtection="0"/>
    <xf numFmtId="0" fontId="129" fillId="55" borderId="2" applyNumberFormat="0" applyAlignment="0" applyProtection="0"/>
    <xf numFmtId="0" fontId="129" fillId="55" borderId="2" applyNumberFormat="0" applyAlignment="0" applyProtection="0"/>
    <xf numFmtId="0" fontId="129" fillId="55" borderId="2" applyNumberFormat="0" applyAlignment="0" applyProtection="0"/>
    <xf numFmtId="0" fontId="129" fillId="55" borderId="2" applyNumberFormat="0" applyAlignment="0" applyProtection="0"/>
    <xf numFmtId="0" fontId="129" fillId="55" borderId="2" applyNumberFormat="0" applyAlignment="0" applyProtection="0"/>
    <xf numFmtId="0" fontId="130" fillId="0" borderId="10" applyNumberFormat="0" applyFill="0" applyAlignment="0" applyProtection="0"/>
    <xf numFmtId="0" fontId="130" fillId="0" borderId="10" applyNumberFormat="0" applyFill="0" applyAlignment="0" applyProtection="0"/>
    <xf numFmtId="0" fontId="130" fillId="0" borderId="10" applyNumberFormat="0" applyFill="0" applyAlignment="0" applyProtection="0"/>
    <xf numFmtId="0" fontId="130" fillId="0" borderId="10" applyNumberFormat="0" applyFill="0" applyAlignment="0" applyProtection="0"/>
    <xf numFmtId="0" fontId="130" fillId="0" borderId="10" applyNumberFormat="0" applyFill="0" applyAlignment="0" applyProtection="0"/>
    <xf numFmtId="0" fontId="130" fillId="0" borderId="10" applyNumberFormat="0" applyFill="0" applyAlignment="0" applyProtection="0"/>
    <xf numFmtId="0" fontId="130" fillId="0" borderId="10" applyNumberFormat="0" applyFill="0" applyAlignment="0" applyProtection="0"/>
    <xf numFmtId="0" fontId="130" fillId="0" borderId="10" applyNumberFormat="0" applyFill="0" applyAlignment="0" applyProtection="0"/>
    <xf numFmtId="0" fontId="130" fillId="0" borderId="10" applyNumberFormat="0" applyFill="0" applyAlignment="0" applyProtection="0"/>
    <xf numFmtId="0" fontId="130" fillId="0" borderId="10" applyNumberFormat="0" applyFill="0" applyAlignment="0" applyProtection="0"/>
    <xf numFmtId="0" fontId="96" fillId="0" borderId="85"/>
    <xf numFmtId="0" fontId="49" fillId="68" borderId="0" applyNumberFormat="0" applyBorder="0" applyAlignment="0" applyProtection="0"/>
    <xf numFmtId="0" fontId="131" fillId="68" borderId="0" applyNumberFormat="0" applyBorder="0" applyAlignment="0" applyProtection="0"/>
    <xf numFmtId="0" fontId="131" fillId="68" borderId="0" applyNumberFormat="0" applyBorder="0" applyAlignment="0" applyProtection="0"/>
    <xf numFmtId="0" fontId="131" fillId="68" borderId="0" applyNumberFormat="0" applyBorder="0" applyAlignment="0" applyProtection="0"/>
    <xf numFmtId="0" fontId="131" fillId="68" borderId="0" applyNumberFormat="0" applyBorder="0" applyAlignment="0" applyProtection="0"/>
    <xf numFmtId="0" fontId="131" fillId="68" borderId="0" applyNumberFormat="0" applyBorder="0" applyAlignment="0" applyProtection="0"/>
    <xf numFmtId="0" fontId="49" fillId="68" borderId="0" applyNumberFormat="0" applyBorder="0" applyAlignment="0" applyProtection="0"/>
    <xf numFmtId="0" fontId="131" fillId="68" borderId="0" applyNumberFormat="0" applyBorder="0" applyAlignment="0" applyProtection="0"/>
    <xf numFmtId="0" fontId="131" fillId="68" borderId="0" applyNumberFormat="0" applyBorder="0" applyAlignment="0" applyProtection="0"/>
    <xf numFmtId="0" fontId="131" fillId="68" borderId="0" applyNumberFormat="0" applyBorder="0" applyAlignment="0" applyProtection="0"/>
    <xf numFmtId="175" fontId="132" fillId="0" borderId="0"/>
    <xf numFmtId="229" fontId="4" fillId="0" borderId="0"/>
    <xf numFmtId="229" fontId="4" fillId="0" borderId="0"/>
    <xf numFmtId="220" fontId="7" fillId="0" borderId="0"/>
    <xf numFmtId="220" fontId="7" fillId="0" borderId="0"/>
    <xf numFmtId="221" fontId="7" fillId="0" borderId="0"/>
    <xf numFmtId="221" fontId="7" fillId="0" borderId="0"/>
    <xf numFmtId="220" fontId="7" fillId="0" borderId="0"/>
    <xf numFmtId="220" fontId="7" fillId="0" borderId="0"/>
    <xf numFmtId="221" fontId="7" fillId="0" borderId="0"/>
    <xf numFmtId="221" fontId="7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179" fontId="7" fillId="0" borderId="0"/>
    <xf numFmtId="220" fontId="7" fillId="0" borderId="0"/>
    <xf numFmtId="221" fontId="7" fillId="0" borderId="0"/>
    <xf numFmtId="187" fontId="7" fillId="0" borderId="0"/>
    <xf numFmtId="187" fontId="7" fillId="0" borderId="0"/>
    <xf numFmtId="187" fontId="7" fillId="0" borderId="0"/>
    <xf numFmtId="221" fontId="7" fillId="0" borderId="0"/>
    <xf numFmtId="220" fontId="7" fillId="0" borderId="0"/>
    <xf numFmtId="220" fontId="7" fillId="0" borderId="0"/>
    <xf numFmtId="221" fontId="7" fillId="0" borderId="0"/>
    <xf numFmtId="221" fontId="7" fillId="0" borderId="0"/>
    <xf numFmtId="221" fontId="7" fillId="0" borderId="0"/>
    <xf numFmtId="221" fontId="7" fillId="0" borderId="0"/>
    <xf numFmtId="220" fontId="4" fillId="0" borderId="0"/>
    <xf numFmtId="220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53" fillId="0" borderId="0"/>
    <xf numFmtId="221" fontId="4" fillId="0" borderId="0"/>
    <xf numFmtId="220" fontId="53" fillId="0" borderId="0"/>
    <xf numFmtId="221" fontId="53" fillId="0" borderId="0"/>
    <xf numFmtId="221" fontId="4" fillId="0" borderId="0"/>
    <xf numFmtId="0" fontId="115" fillId="0" borderId="0"/>
    <xf numFmtId="0" fontId="115" fillId="0" borderId="0"/>
    <xf numFmtId="220" fontId="7" fillId="0" borderId="0"/>
    <xf numFmtId="221" fontId="53" fillId="0" borderId="0"/>
    <xf numFmtId="0" fontId="115" fillId="0" borderId="0"/>
    <xf numFmtId="0" fontId="115" fillId="0" borderId="0"/>
    <xf numFmtId="220" fontId="4" fillId="0" borderId="0"/>
    <xf numFmtId="221" fontId="4" fillId="0" borderId="0"/>
    <xf numFmtId="0" fontId="115" fillId="0" borderId="0"/>
    <xf numFmtId="0" fontId="115" fillId="0" borderId="0"/>
    <xf numFmtId="230" fontId="4" fillId="0" borderId="0"/>
    <xf numFmtId="230" fontId="4" fillId="0" borderId="0"/>
    <xf numFmtId="221" fontId="53" fillId="0" borderId="0"/>
    <xf numFmtId="220" fontId="4" fillId="0" borderId="0"/>
    <xf numFmtId="221" fontId="4" fillId="0" borderId="0"/>
    <xf numFmtId="230" fontId="4" fillId="0" borderId="0"/>
    <xf numFmtId="230" fontId="4" fillId="0" borderId="0"/>
    <xf numFmtId="221" fontId="4" fillId="0" borderId="0"/>
    <xf numFmtId="230" fontId="4" fillId="0" borderId="0"/>
    <xf numFmtId="230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7" fillId="0" borderId="0"/>
    <xf numFmtId="220" fontId="7" fillId="0" borderId="0"/>
    <xf numFmtId="221" fontId="7" fillId="0" borderId="0"/>
    <xf numFmtId="220" fontId="7" fillId="0" borderId="0"/>
    <xf numFmtId="221" fontId="7" fillId="0" borderId="0"/>
    <xf numFmtId="221" fontId="7" fillId="0" borderId="0"/>
    <xf numFmtId="0" fontId="115" fillId="0" borderId="0"/>
    <xf numFmtId="0" fontId="115" fillId="0" borderId="0"/>
    <xf numFmtId="220" fontId="4" fillId="0" borderId="0"/>
    <xf numFmtId="220" fontId="4" fillId="0" borderId="0"/>
    <xf numFmtId="221" fontId="4" fillId="0" borderId="0"/>
    <xf numFmtId="230" fontId="4" fillId="0" borderId="0"/>
    <xf numFmtId="230" fontId="4" fillId="0" borderId="0"/>
    <xf numFmtId="220" fontId="4" fillId="0" borderId="0"/>
    <xf numFmtId="221" fontId="7" fillId="0" borderId="0"/>
    <xf numFmtId="221" fontId="4" fillId="0" borderId="0"/>
    <xf numFmtId="221" fontId="7" fillId="0" borderId="0"/>
    <xf numFmtId="221" fontId="7" fillId="0" borderId="0"/>
    <xf numFmtId="221" fontId="7" fillId="0" borderId="0"/>
    <xf numFmtId="220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1" fontId="4" fillId="0" borderId="0"/>
    <xf numFmtId="221" fontId="4" fillId="0" borderId="0"/>
    <xf numFmtId="0" fontId="115" fillId="0" borderId="0"/>
    <xf numFmtId="0" fontId="115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53" fillId="0" borderId="0"/>
    <xf numFmtId="220" fontId="53" fillId="0" borderId="0"/>
    <xf numFmtId="221" fontId="53" fillId="0" borderId="0"/>
    <xf numFmtId="221" fontId="53" fillId="0" borderId="0"/>
    <xf numFmtId="220" fontId="4" fillId="0" borderId="0"/>
    <xf numFmtId="221" fontId="4" fillId="0" borderId="0"/>
    <xf numFmtId="221" fontId="4" fillId="0" borderId="0"/>
    <xf numFmtId="0" fontId="7" fillId="0" borderId="0"/>
    <xf numFmtId="0" fontId="7" fillId="0" borderId="0"/>
    <xf numFmtId="220" fontId="4" fillId="0" borderId="0"/>
    <xf numFmtId="220" fontId="4" fillId="0" borderId="0"/>
    <xf numFmtId="221" fontId="4" fillId="0" borderId="0"/>
    <xf numFmtId="230" fontId="7" fillId="0" borderId="0"/>
    <xf numFmtId="230" fontId="7" fillId="0" borderId="0"/>
    <xf numFmtId="221" fontId="4" fillId="0" borderId="0"/>
    <xf numFmtId="230" fontId="7" fillId="0" borderId="0"/>
    <xf numFmtId="230" fontId="7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7" fillId="0" borderId="0"/>
    <xf numFmtId="221" fontId="7" fillId="0" borderId="0"/>
    <xf numFmtId="221" fontId="7" fillId="0" borderId="0"/>
    <xf numFmtId="220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7" fillId="0" borderId="0"/>
    <xf numFmtId="221" fontId="7" fillId="0" borderId="0"/>
    <xf numFmtId="221" fontId="7" fillId="0" borderId="0"/>
    <xf numFmtId="221" fontId="7" fillId="0" borderId="0"/>
    <xf numFmtId="221" fontId="7" fillId="0" borderId="0"/>
    <xf numFmtId="221" fontId="7" fillId="0" borderId="0"/>
    <xf numFmtId="221" fontId="7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53" fillId="0" borderId="0"/>
    <xf numFmtId="221" fontId="53" fillId="0" borderId="0"/>
    <xf numFmtId="221" fontId="53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7" fillId="0" borderId="0"/>
    <xf numFmtId="221" fontId="7" fillId="0" borderId="0"/>
    <xf numFmtId="221" fontId="7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1" fontId="4" fillId="0" borderId="0"/>
    <xf numFmtId="221" fontId="4" fillId="0" borderId="0"/>
    <xf numFmtId="0" fontId="7" fillId="0" borderId="0"/>
    <xf numFmtId="220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1" fontId="4" fillId="0" borderId="0"/>
    <xf numFmtId="221" fontId="4" fillId="0" borderId="0"/>
    <xf numFmtId="220" fontId="7" fillId="0" borderId="0"/>
    <xf numFmtId="220" fontId="7" fillId="0" borderId="0"/>
    <xf numFmtId="221" fontId="7" fillId="0" borderId="0"/>
    <xf numFmtId="221" fontId="7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1" fontId="4" fillId="0" borderId="0"/>
    <xf numFmtId="221" fontId="4" fillId="0" borderId="0"/>
    <xf numFmtId="220" fontId="4" fillId="0" borderId="0"/>
    <xf numFmtId="220" fontId="4" fillId="0" borderId="0"/>
    <xf numFmtId="221" fontId="4" fillId="0" borderId="0"/>
    <xf numFmtId="221" fontId="4" fillId="0" borderId="0"/>
    <xf numFmtId="220" fontId="7" fillId="0" borderId="0"/>
    <xf numFmtId="221" fontId="7" fillId="0" borderId="0"/>
    <xf numFmtId="221" fontId="7" fillId="0" borderId="0"/>
    <xf numFmtId="0" fontId="7" fillId="0" borderId="0"/>
    <xf numFmtId="0" fontId="7" fillId="0" borderId="0"/>
    <xf numFmtId="9" fontId="4" fillId="0" borderId="0" applyFill="0" applyBorder="0" applyAlignment="0" applyProtection="0"/>
  </cellStyleXfs>
  <cellXfs count="404">
    <xf numFmtId="0" fontId="0" fillId="0" borderId="0" xfId="0"/>
    <xf numFmtId="0" fontId="85" fillId="0" borderId="0" xfId="0" applyFont="1" applyAlignment="1">
      <alignment horizontal="center" vertical="center"/>
    </xf>
    <xf numFmtId="0" fontId="85" fillId="0" borderId="0" xfId="0" applyFont="1" applyAlignment="1">
      <alignment vertical="center"/>
    </xf>
    <xf numFmtId="0" fontId="85" fillId="0" borderId="4" xfId="0" applyFont="1" applyBorder="1" applyAlignment="1">
      <alignment horizontal="center" vertical="center"/>
    </xf>
    <xf numFmtId="0" fontId="86" fillId="0" borderId="0" xfId="1793" applyFont="1" applyAlignment="1">
      <alignment horizontal="center" vertical="center"/>
    </xf>
    <xf numFmtId="166" fontId="85" fillId="0" borderId="0" xfId="0" applyNumberFormat="1" applyFont="1" applyAlignment="1">
      <alignment horizontal="center" vertical="center"/>
    </xf>
    <xf numFmtId="0" fontId="88" fillId="0" borderId="0" xfId="0" applyFont="1" applyAlignment="1">
      <alignment vertical="center"/>
    </xf>
    <xf numFmtId="0" fontId="89" fillId="0" borderId="0" xfId="1793" applyFont="1"/>
    <xf numFmtId="0" fontId="88" fillId="0" borderId="4" xfId="0" applyFont="1" applyBorder="1" applyAlignment="1">
      <alignment horizontal="center" vertical="center"/>
    </xf>
    <xf numFmtId="166" fontId="88" fillId="0" borderId="0" xfId="0" applyNumberFormat="1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9" fillId="0" borderId="0" xfId="1793" applyFont="1" applyAlignment="1">
      <alignment horizontal="center" vertical="center"/>
    </xf>
    <xf numFmtId="0" fontId="89" fillId="0" borderId="4" xfId="1793" applyFont="1" applyBorder="1" applyAlignment="1">
      <alignment horizontal="center"/>
    </xf>
    <xf numFmtId="0" fontId="89" fillId="0" borderId="4" xfId="1793" applyFont="1" applyBorder="1" applyAlignment="1">
      <alignment horizontal="center" vertical="center"/>
    </xf>
    <xf numFmtId="0" fontId="88" fillId="0" borderId="0" xfId="1794" applyFont="1"/>
    <xf numFmtId="0" fontId="88" fillId="0" borderId="0" xfId="1794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0" fillId="0" borderId="0" xfId="0" applyFont="1" applyAlignment="1">
      <alignment horizontal="center" vertical="center"/>
    </xf>
    <xf numFmtId="0" fontId="85" fillId="48" borderId="4" xfId="0" applyFont="1" applyFill="1" applyBorder="1" applyAlignment="1">
      <alignment horizontal="center" vertical="center"/>
    </xf>
    <xf numFmtId="166" fontId="88" fillId="0" borderId="4" xfId="0" applyNumberFormat="1" applyFont="1" applyBorder="1" applyAlignment="1">
      <alignment horizontal="center" vertical="center"/>
    </xf>
    <xf numFmtId="167" fontId="89" fillId="0" borderId="4" xfId="1793" applyNumberFormat="1" applyFont="1" applyBorder="1" applyAlignment="1">
      <alignment horizontal="center" vertical="center"/>
    </xf>
    <xf numFmtId="2" fontId="88" fillId="0" borderId="4" xfId="0" applyNumberFormat="1" applyFont="1" applyBorder="1" applyAlignment="1">
      <alignment horizontal="center" vertical="center"/>
    </xf>
    <xf numFmtId="0" fontId="88" fillId="0" borderId="4" xfId="1794" applyFont="1" applyBorder="1" applyAlignment="1">
      <alignment horizontal="center"/>
    </xf>
    <xf numFmtId="0" fontId="88" fillId="0" borderId="4" xfId="1794" applyFont="1" applyBorder="1" applyAlignment="1">
      <alignment horizontal="center" vertical="center"/>
    </xf>
    <xf numFmtId="166" fontId="85" fillId="0" borderId="4" xfId="0" applyNumberFormat="1" applyFont="1" applyBorder="1" applyAlignment="1">
      <alignment horizontal="center" vertical="center"/>
    </xf>
    <xf numFmtId="0" fontId="89" fillId="0" borderId="0" xfId="1793" applyFont="1" applyAlignment="1">
      <alignment vertical="center"/>
    </xf>
    <xf numFmtId="3" fontId="89" fillId="0" borderId="4" xfId="1793" applyNumberFormat="1" applyFont="1" applyBorder="1" applyAlignment="1">
      <alignment horizontal="center" vertical="center"/>
    </xf>
    <xf numFmtId="3" fontId="89" fillId="0" borderId="0" xfId="1793" applyNumberFormat="1" applyFont="1" applyAlignment="1">
      <alignment horizontal="center" vertical="center"/>
    </xf>
    <xf numFmtId="0" fontId="88" fillId="0" borderId="0" xfId="1794" applyFont="1" applyAlignment="1">
      <alignment vertical="center"/>
    </xf>
    <xf numFmtId="0" fontId="89" fillId="0" borderId="0" xfId="1795" applyFont="1" applyAlignment="1">
      <alignment vertical="center"/>
    </xf>
    <xf numFmtId="0" fontId="7" fillId="0" borderId="0" xfId="1793" applyAlignment="1">
      <alignment vertical="center"/>
    </xf>
    <xf numFmtId="0" fontId="93" fillId="0" borderId="0" xfId="1792" applyFont="1" applyProtection="1">
      <protection locked="0"/>
    </xf>
    <xf numFmtId="0" fontId="95" fillId="0" borderId="0" xfId="1792" applyFont="1" applyAlignment="1" applyProtection="1">
      <alignment horizontal="center" wrapText="1"/>
      <protection locked="0"/>
    </xf>
    <xf numFmtId="0" fontId="93" fillId="0" borderId="0" xfId="1792" applyFont="1" applyAlignment="1" applyProtection="1">
      <alignment vertical="center"/>
      <protection locked="0"/>
    </xf>
    <xf numFmtId="0" fontId="95" fillId="0" borderId="0" xfId="1792" applyFont="1" applyAlignment="1" applyProtection="1">
      <alignment horizontal="justify" vertical="center" wrapText="1"/>
      <protection locked="0"/>
    </xf>
    <xf numFmtId="0" fontId="97" fillId="0" borderId="0" xfId="1792" applyFont="1" applyAlignment="1" applyProtection="1">
      <alignment vertical="center"/>
      <protection locked="0"/>
    </xf>
    <xf numFmtId="0" fontId="98" fillId="0" borderId="0" xfId="1792" applyFont="1" applyAlignment="1" applyProtection="1">
      <alignment horizontal="justify" vertical="center"/>
      <protection locked="0"/>
    </xf>
    <xf numFmtId="0" fontId="99" fillId="0" borderId="0" xfId="1792" applyFont="1" applyAlignment="1" applyProtection="1">
      <alignment vertical="center"/>
      <protection locked="0"/>
    </xf>
    <xf numFmtId="0" fontId="100" fillId="0" borderId="0" xfId="1792" applyFont="1" applyAlignment="1" applyProtection="1">
      <alignment vertical="center"/>
      <protection locked="0"/>
    </xf>
    <xf numFmtId="0" fontId="95" fillId="0" borderId="0" xfId="1792" applyFont="1" applyAlignment="1" applyProtection="1">
      <alignment horizontal="justify" vertical="center"/>
      <protection locked="0"/>
    </xf>
    <xf numFmtId="0" fontId="101" fillId="0" borderId="0" xfId="1792" applyFont="1" applyAlignment="1" applyProtection="1">
      <alignment vertical="center"/>
      <protection locked="0"/>
    </xf>
    <xf numFmtId="0" fontId="93" fillId="0" borderId="0" xfId="1792" applyFont="1" applyAlignment="1" applyProtection="1">
      <alignment horizontal="center"/>
      <protection locked="0"/>
    </xf>
    <xf numFmtId="0" fontId="93" fillId="0" borderId="0" xfId="1792" applyFont="1" applyAlignment="1" applyProtection="1">
      <alignment horizontal="center" vertical="center"/>
      <protection locked="0"/>
    </xf>
    <xf numFmtId="0" fontId="85" fillId="0" borderId="4" xfId="1262" applyFont="1" applyBorder="1" applyAlignment="1">
      <alignment horizontal="center" vertical="center"/>
    </xf>
    <xf numFmtId="0" fontId="88" fillId="0" borderId="0" xfId="1262" applyFont="1" applyAlignment="1">
      <alignment vertical="center"/>
    </xf>
    <xf numFmtId="166" fontId="88" fillId="0" borderId="4" xfId="1262" applyNumberFormat="1" applyFont="1" applyBorder="1" applyAlignment="1">
      <alignment horizontal="center" vertical="center"/>
    </xf>
    <xf numFmtId="0" fontId="88" fillId="0" borderId="4" xfId="1262" applyFont="1" applyBorder="1" applyAlignment="1">
      <alignment horizontal="center" vertical="center"/>
    </xf>
    <xf numFmtId="0" fontId="85" fillId="0" borderId="0" xfId="1262" applyFont="1" applyAlignment="1">
      <alignment horizontal="center" vertical="center"/>
    </xf>
    <xf numFmtId="0" fontId="89" fillId="0" borderId="4" xfId="1262" applyFont="1" applyBorder="1" applyAlignment="1">
      <alignment horizontal="center" vertical="center"/>
    </xf>
    <xf numFmtId="0" fontId="88" fillId="0" borderId="0" xfId="1262" applyFont="1" applyAlignment="1">
      <alignment horizontal="center" vertical="center"/>
    </xf>
    <xf numFmtId="4" fontId="89" fillId="0" borderId="4" xfId="1262" applyNumberFormat="1" applyFont="1" applyBorder="1" applyAlignment="1">
      <alignment horizontal="center" vertical="center"/>
    </xf>
    <xf numFmtId="0" fontId="102" fillId="0" borderId="0" xfId="1262" applyFont="1" applyAlignment="1">
      <alignment vertical="center"/>
    </xf>
    <xf numFmtId="0" fontId="86" fillId="0" borderId="0" xfId="1793" applyFont="1" applyAlignment="1">
      <alignment vertical="center"/>
    </xf>
    <xf numFmtId="211" fontId="88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7" fillId="0" borderId="0" xfId="1793" applyFont="1" applyAlignment="1">
      <alignment vertical="center"/>
    </xf>
    <xf numFmtId="0" fontId="85" fillId="0" borderId="0" xfId="1794" applyFont="1" applyAlignment="1">
      <alignment vertical="center"/>
    </xf>
    <xf numFmtId="0" fontId="86" fillId="0" borderId="0" xfId="1795" applyFont="1" applyAlignment="1">
      <alignment vertical="center"/>
    </xf>
    <xf numFmtId="0" fontId="7" fillId="0" borderId="0" xfId="1795"/>
    <xf numFmtId="0" fontId="4" fillId="0" borderId="0" xfId="1794"/>
    <xf numFmtId="0" fontId="88" fillId="0" borderId="0" xfId="1794" applyFont="1" applyAlignment="1">
      <alignment horizontal="left" vertical="center"/>
    </xf>
    <xf numFmtId="0" fontId="88" fillId="0" borderId="0" xfId="1794" applyFont="1" applyAlignment="1">
      <alignment horizontal="left"/>
    </xf>
    <xf numFmtId="0" fontId="88" fillId="43" borderId="4" xfId="1794" applyFont="1" applyFill="1" applyBorder="1" applyAlignment="1">
      <alignment horizontal="center" vertical="center"/>
    </xf>
    <xf numFmtId="15" fontId="88" fillId="0" borderId="0" xfId="1794" applyNumberFormat="1" applyFont="1"/>
    <xf numFmtId="15" fontId="4" fillId="0" borderId="0" xfId="0" applyNumberFormat="1" applyFont="1" applyAlignment="1">
      <alignment vertical="center"/>
    </xf>
    <xf numFmtId="15" fontId="88" fillId="0" borderId="0" xfId="0" applyNumberFormat="1" applyFont="1" applyAlignment="1">
      <alignment vertical="center"/>
    </xf>
    <xf numFmtId="0" fontId="90" fillId="0" borderId="0" xfId="1794" applyFont="1"/>
    <xf numFmtId="0" fontId="88" fillId="0" borderId="0" xfId="0" applyFont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20" xfId="0" applyFont="1" applyBorder="1" applyAlignment="1">
      <alignment vertical="center" wrapText="1"/>
    </xf>
    <xf numFmtId="0" fontId="88" fillId="0" borderId="20" xfId="0" applyFont="1" applyBorder="1" applyAlignment="1">
      <alignment horizontal="center" vertical="center" wrapText="1"/>
    </xf>
    <xf numFmtId="0" fontId="88" fillId="0" borderId="21" xfId="0" applyFont="1" applyBorder="1" applyAlignment="1">
      <alignment vertical="center" wrapText="1"/>
    </xf>
    <xf numFmtId="0" fontId="88" fillId="0" borderId="22" xfId="0" applyFont="1" applyBorder="1" applyAlignment="1">
      <alignment vertical="center" wrapText="1"/>
    </xf>
    <xf numFmtId="0" fontId="88" fillId="0" borderId="22" xfId="0" applyFont="1" applyBorder="1" applyAlignment="1">
      <alignment horizontal="center" vertical="center" wrapText="1"/>
    </xf>
    <xf numFmtId="0" fontId="88" fillId="0" borderId="23" xfId="0" applyFont="1" applyBorder="1" applyAlignment="1">
      <alignment vertical="center" wrapText="1"/>
    </xf>
    <xf numFmtId="0" fontId="88" fillId="0" borderId="24" xfId="0" applyFont="1" applyBorder="1" applyAlignment="1">
      <alignment vertical="center" wrapText="1"/>
    </xf>
    <xf numFmtId="0" fontId="88" fillId="0" borderId="25" xfId="0" applyFont="1" applyBorder="1" applyAlignment="1">
      <alignment vertical="center" wrapText="1"/>
    </xf>
    <xf numFmtId="0" fontId="88" fillId="0" borderId="25" xfId="0" applyFont="1" applyBorder="1" applyAlignment="1">
      <alignment horizontal="center" vertical="center" wrapText="1"/>
    </xf>
    <xf numFmtId="0" fontId="88" fillId="0" borderId="26" xfId="0" applyFont="1" applyBorder="1" applyAlignment="1">
      <alignment vertical="center" wrapText="1"/>
    </xf>
    <xf numFmtId="0" fontId="88" fillId="0" borderId="27" xfId="0" applyFont="1" applyBorder="1" applyAlignment="1">
      <alignment vertical="center" wrapText="1"/>
    </xf>
    <xf numFmtId="0" fontId="88" fillId="0" borderId="27" xfId="0" applyFont="1" applyBorder="1" applyAlignment="1">
      <alignment horizontal="center" vertical="center" wrapText="1"/>
    </xf>
    <xf numFmtId="0" fontId="88" fillId="0" borderId="28" xfId="0" applyFont="1" applyBorder="1" applyAlignment="1">
      <alignment vertical="center" wrapText="1"/>
    </xf>
    <xf numFmtId="0" fontId="88" fillId="0" borderId="29" xfId="0" applyFont="1" applyBorder="1" applyAlignment="1">
      <alignment vertical="center" wrapText="1"/>
    </xf>
    <xf numFmtId="0" fontId="88" fillId="0" borderId="29" xfId="0" applyFont="1" applyBorder="1" applyAlignment="1">
      <alignment horizontal="center" vertical="center" wrapText="1"/>
    </xf>
    <xf numFmtId="0" fontId="88" fillId="0" borderId="30" xfId="0" applyFont="1" applyBorder="1" applyAlignment="1">
      <alignment vertical="center" wrapText="1"/>
    </xf>
    <xf numFmtId="0" fontId="88" fillId="0" borderId="32" xfId="0" applyFont="1" applyBorder="1" applyAlignment="1">
      <alignment vertical="center" wrapText="1"/>
    </xf>
    <xf numFmtId="0" fontId="88" fillId="0" borderId="33" xfId="0" applyFont="1" applyBorder="1" applyAlignment="1">
      <alignment vertical="center" wrapText="1"/>
    </xf>
    <xf numFmtId="0" fontId="88" fillId="0" borderId="34" xfId="0" applyFont="1" applyBorder="1" applyAlignment="1">
      <alignment vertical="center" wrapText="1"/>
    </xf>
    <xf numFmtId="0" fontId="88" fillId="0" borderId="34" xfId="0" applyFont="1" applyBorder="1" applyAlignment="1">
      <alignment horizontal="center" vertical="center" wrapText="1"/>
    </xf>
    <xf numFmtId="0" fontId="88" fillId="0" borderId="35" xfId="0" applyFont="1" applyBorder="1" applyAlignment="1">
      <alignment vertical="center" wrapText="1"/>
    </xf>
    <xf numFmtId="0" fontId="88" fillId="0" borderId="36" xfId="0" applyFont="1" applyBorder="1" applyAlignment="1">
      <alignment vertical="center" wrapText="1"/>
    </xf>
    <xf numFmtId="0" fontId="88" fillId="0" borderId="36" xfId="0" applyFont="1" applyBorder="1" applyAlignment="1">
      <alignment horizontal="center" vertical="center" wrapText="1"/>
    </xf>
    <xf numFmtId="0" fontId="88" fillId="0" borderId="37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4" fillId="0" borderId="17" xfId="0" applyFont="1" applyBorder="1" applyAlignment="1">
      <alignment vertical="center"/>
    </xf>
    <xf numFmtId="0" fontId="104" fillId="0" borderId="0" xfId="0" applyFont="1" applyAlignment="1">
      <alignment vertical="center"/>
    </xf>
    <xf numFmtId="0" fontId="104" fillId="0" borderId="38" xfId="0" applyFont="1" applyBorder="1" applyAlignment="1">
      <alignment horizontal="right" vertical="center"/>
    </xf>
    <xf numFmtId="0" fontId="88" fillId="0" borderId="17" xfId="0" applyFont="1" applyBorder="1" applyAlignment="1">
      <alignment vertical="center"/>
    </xf>
    <xf numFmtId="0" fontId="88" fillId="0" borderId="39" xfId="0" applyFont="1" applyBorder="1" applyAlignment="1">
      <alignment vertical="center"/>
    </xf>
    <xf numFmtId="0" fontId="88" fillId="0" borderId="40" xfId="0" applyFont="1" applyBorder="1" applyAlignment="1">
      <alignment vertical="center"/>
    </xf>
    <xf numFmtId="15" fontId="104" fillId="0" borderId="41" xfId="0" applyNumberFormat="1" applyFont="1" applyBorder="1" applyAlignment="1">
      <alignment horizontal="left" vertical="center"/>
    </xf>
    <xf numFmtId="0" fontId="88" fillId="0" borderId="41" xfId="0" applyFont="1" applyBorder="1" applyAlignment="1">
      <alignment vertical="center"/>
    </xf>
    <xf numFmtId="49" fontId="104" fillId="0" borderId="17" xfId="0" applyNumberFormat="1" applyFont="1" applyBorder="1" applyAlignment="1">
      <alignment vertical="center"/>
    </xf>
    <xf numFmtId="49" fontId="104" fillId="0" borderId="0" xfId="0" applyNumberFormat="1" applyFont="1" applyAlignment="1">
      <alignment vertical="center"/>
    </xf>
    <xf numFmtId="15" fontId="88" fillId="0" borderId="4" xfId="1794" applyNumberFormat="1" applyFont="1" applyBorder="1" applyAlignment="1">
      <alignment horizontal="center"/>
    </xf>
    <xf numFmtId="212" fontId="85" fillId="0" borderId="42" xfId="0" applyNumberFormat="1" applyFont="1" applyBorder="1" applyAlignment="1">
      <alignment horizontal="left" vertical="center"/>
    </xf>
    <xf numFmtId="212" fontId="85" fillId="0" borderId="0" xfId="0" applyNumberFormat="1" applyFont="1" applyAlignment="1">
      <alignment horizontal="left" vertical="center"/>
    </xf>
    <xf numFmtId="2" fontId="88" fillId="0" borderId="0" xfId="0" applyNumberFormat="1" applyFont="1" applyAlignment="1">
      <alignment horizontal="center" vertical="center"/>
    </xf>
    <xf numFmtId="0" fontId="88" fillId="0" borderId="60" xfId="0" applyFont="1" applyBorder="1" applyAlignment="1">
      <alignment horizontal="center" vertical="center"/>
    </xf>
    <xf numFmtId="0" fontId="90" fillId="0" borderId="41" xfId="0" applyFont="1" applyBorder="1" applyAlignment="1">
      <alignment vertical="center"/>
    </xf>
    <xf numFmtId="0" fontId="104" fillId="0" borderId="41" xfId="0" applyFont="1" applyBorder="1" applyAlignment="1">
      <alignment horizontal="right" vertical="center"/>
    </xf>
    <xf numFmtId="0" fontId="88" fillId="0" borderId="42" xfId="0" applyFont="1" applyBorder="1" applyAlignment="1">
      <alignment vertical="center"/>
    </xf>
    <xf numFmtId="0" fontId="85" fillId="0" borderId="42" xfId="0" applyFont="1" applyBorder="1" applyAlignment="1">
      <alignment horizontal="center" vertical="center"/>
    </xf>
    <xf numFmtId="0" fontId="85" fillId="0" borderId="65" xfId="0" applyFont="1" applyBorder="1" applyAlignment="1">
      <alignment horizontal="center" vertical="center"/>
    </xf>
    <xf numFmtId="0" fontId="88" fillId="0" borderId="65" xfId="0" applyFont="1" applyBorder="1" applyAlignment="1">
      <alignment horizontal="center" vertical="center"/>
    </xf>
    <xf numFmtId="2" fontId="88" fillId="0" borderId="65" xfId="0" applyNumberFormat="1" applyFont="1" applyBorder="1" applyAlignment="1">
      <alignment horizontal="center" vertical="center"/>
    </xf>
    <xf numFmtId="0" fontId="85" fillId="0" borderId="40" xfId="0" applyFont="1" applyBorder="1" applyAlignment="1">
      <alignment horizontal="center" vertical="center"/>
    </xf>
    <xf numFmtId="0" fontId="88" fillId="0" borderId="40" xfId="0" applyFont="1" applyBorder="1" applyAlignment="1">
      <alignment horizontal="center" vertical="center"/>
    </xf>
    <xf numFmtId="0" fontId="88" fillId="0" borderId="66" xfId="0" applyFont="1" applyBorder="1" applyAlignment="1">
      <alignment vertical="center"/>
    </xf>
    <xf numFmtId="166" fontId="88" fillId="0" borderId="56" xfId="0" applyNumberFormat="1" applyFont="1" applyBorder="1" applyAlignment="1">
      <alignment horizontal="center" vertical="center"/>
    </xf>
    <xf numFmtId="0" fontId="88" fillId="0" borderId="56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70" xfId="0" applyFont="1" applyBorder="1" applyAlignment="1">
      <alignment horizontal="center" vertical="center"/>
    </xf>
    <xf numFmtId="2" fontId="88" fillId="0" borderId="71" xfId="0" applyNumberFormat="1" applyFont="1" applyBorder="1" applyAlignment="1">
      <alignment horizontal="center" vertical="center"/>
    </xf>
    <xf numFmtId="2" fontId="88" fillId="0" borderId="60" xfId="0" applyNumberFormat="1" applyFont="1" applyBorder="1" applyAlignment="1">
      <alignment horizontal="center" vertical="center"/>
    </xf>
    <xf numFmtId="0" fontId="88" fillId="0" borderId="4" xfId="0" applyFont="1" applyBorder="1" applyAlignment="1">
      <alignment vertical="center"/>
    </xf>
    <xf numFmtId="0" fontId="88" fillId="0" borderId="65" xfId="0" applyFont="1" applyBorder="1" applyAlignment="1">
      <alignment vertical="center"/>
    </xf>
    <xf numFmtId="0" fontId="89" fillId="0" borderId="42" xfId="1795" applyFont="1" applyBorder="1"/>
    <xf numFmtId="0" fontId="89" fillId="0" borderId="0" xfId="1795" applyFont="1"/>
    <xf numFmtId="2" fontId="88" fillId="0" borderId="73" xfId="0" applyNumberFormat="1" applyFont="1" applyBorder="1" applyAlignment="1">
      <alignment horizontal="center" vertical="center"/>
    </xf>
    <xf numFmtId="2" fontId="88" fillId="0" borderId="74" xfId="0" applyNumberFormat="1" applyFont="1" applyBorder="1" applyAlignment="1">
      <alignment horizontal="center" vertical="center"/>
    </xf>
    <xf numFmtId="0" fontId="88" fillId="0" borderId="71" xfId="0" applyFont="1" applyBorder="1" applyAlignment="1">
      <alignment horizontal="center" vertical="center"/>
    </xf>
    <xf numFmtId="0" fontId="88" fillId="0" borderId="73" xfId="0" applyFont="1" applyBorder="1" applyAlignment="1">
      <alignment horizontal="center" vertical="center"/>
    </xf>
    <xf numFmtId="0" fontId="88" fillId="0" borderId="60" xfId="0" applyFont="1" applyBorder="1" applyAlignment="1">
      <alignment vertical="center"/>
    </xf>
    <xf numFmtId="0" fontId="88" fillId="0" borderId="74" xfId="0" applyFont="1" applyBorder="1" applyAlignment="1">
      <alignment horizontal="center" vertical="center"/>
    </xf>
    <xf numFmtId="2" fontId="88" fillId="0" borderId="40" xfId="0" applyNumberFormat="1" applyFont="1" applyBorder="1" applyAlignment="1">
      <alignment horizontal="center" vertical="center"/>
    </xf>
    <xf numFmtId="15" fontId="88" fillId="0" borderId="60" xfId="1794" applyNumberFormat="1" applyFont="1" applyBorder="1" applyAlignment="1">
      <alignment horizontal="center"/>
    </xf>
    <xf numFmtId="15" fontId="88" fillId="0" borderId="71" xfId="1794" applyNumberFormat="1" applyFont="1" applyBorder="1" applyAlignment="1">
      <alignment horizontal="center"/>
    </xf>
    <xf numFmtId="15" fontId="88" fillId="0" borderId="0" xfId="1794" applyNumberFormat="1" applyFont="1" applyAlignment="1">
      <alignment horizontal="center"/>
    </xf>
    <xf numFmtId="0" fontId="88" fillId="0" borderId="42" xfId="1794" applyFont="1" applyBorder="1"/>
    <xf numFmtId="0" fontId="88" fillId="0" borderId="40" xfId="1794" applyFont="1" applyBorder="1"/>
    <xf numFmtId="0" fontId="4" fillId="0" borderId="40" xfId="1794" applyBorder="1"/>
    <xf numFmtId="0" fontId="4" fillId="0" borderId="11" xfId="1794" applyBorder="1"/>
    <xf numFmtId="0" fontId="4" fillId="0" borderId="70" xfId="1794" applyBorder="1"/>
    <xf numFmtId="0" fontId="88" fillId="0" borderId="40" xfId="1794" applyFont="1" applyBorder="1" applyAlignment="1">
      <alignment horizontal="center" vertical="center"/>
    </xf>
    <xf numFmtId="2" fontId="88" fillId="0" borderId="11" xfId="0" applyNumberFormat="1" applyFont="1" applyBorder="1" applyAlignment="1">
      <alignment horizontal="center" vertical="center"/>
    </xf>
    <xf numFmtId="2" fontId="88" fillId="0" borderId="70" xfId="0" applyNumberFormat="1" applyFont="1" applyBorder="1" applyAlignment="1">
      <alignment horizontal="center" vertical="center"/>
    </xf>
    <xf numFmtId="0" fontId="89" fillId="0" borderId="42" xfId="1793" applyFont="1" applyBorder="1"/>
    <xf numFmtId="0" fontId="89" fillId="0" borderId="42" xfId="1793" applyFont="1" applyBorder="1" applyAlignment="1">
      <alignment vertical="center"/>
    </xf>
    <xf numFmtId="0" fontId="88" fillId="0" borderId="42" xfId="1794" applyFont="1" applyBorder="1" applyAlignment="1">
      <alignment vertical="center"/>
    </xf>
    <xf numFmtId="0" fontId="89" fillId="0" borderId="42" xfId="1795" applyFont="1" applyBorder="1" applyAlignment="1">
      <alignment vertical="center"/>
    </xf>
    <xf numFmtId="0" fontId="86" fillId="0" borderId="60" xfId="1793" applyFont="1" applyBorder="1" applyAlignment="1">
      <alignment horizontal="center" vertical="center"/>
    </xf>
    <xf numFmtId="0" fontId="7" fillId="0" borderId="4" xfId="1793" applyBorder="1" applyAlignment="1">
      <alignment vertical="center"/>
    </xf>
    <xf numFmtId="0" fontId="85" fillId="0" borderId="42" xfId="0" applyFont="1" applyBorder="1" applyAlignment="1">
      <alignment vertical="center"/>
    </xf>
    <xf numFmtId="0" fontId="86" fillId="0" borderId="74" xfId="1793" applyFont="1" applyBorder="1" applyAlignment="1">
      <alignment horizontal="center" vertical="center"/>
    </xf>
    <xf numFmtId="0" fontId="89" fillId="0" borderId="42" xfId="1793" applyFont="1" applyBorder="1" applyAlignment="1">
      <alignment horizontal="center" vertical="center"/>
    </xf>
    <xf numFmtId="0" fontId="7" fillId="0" borderId="65" xfId="1793" applyBorder="1" applyAlignment="1">
      <alignment vertical="center"/>
    </xf>
    <xf numFmtId="0" fontId="7" fillId="0" borderId="40" xfId="1793" applyBorder="1" applyAlignment="1">
      <alignment vertical="center"/>
    </xf>
    <xf numFmtId="166" fontId="85" fillId="0" borderId="56" xfId="0" applyNumberFormat="1" applyFont="1" applyBorder="1" applyAlignment="1">
      <alignment horizontal="center" vertical="center"/>
    </xf>
    <xf numFmtId="0" fontId="85" fillId="0" borderId="56" xfId="0" applyFont="1" applyBorder="1" applyAlignment="1">
      <alignment horizontal="center" vertical="center"/>
    </xf>
    <xf numFmtId="0" fontId="7" fillId="0" borderId="11" xfId="1793" applyBorder="1" applyAlignment="1">
      <alignment vertical="center"/>
    </xf>
    <xf numFmtId="0" fontId="7" fillId="0" borderId="70" xfId="1793" applyBorder="1" applyAlignment="1">
      <alignment vertical="center"/>
    </xf>
    <xf numFmtId="0" fontId="88" fillId="0" borderId="71" xfId="0" applyFont="1" applyBorder="1" applyAlignment="1">
      <alignment vertical="center"/>
    </xf>
    <xf numFmtId="0" fontId="88" fillId="0" borderId="73" xfId="0" applyFont="1" applyBorder="1" applyAlignment="1">
      <alignment vertical="center"/>
    </xf>
    <xf numFmtId="0" fontId="88" fillId="0" borderId="74" xfId="0" applyFont="1" applyBorder="1" applyAlignment="1">
      <alignment vertical="center"/>
    </xf>
    <xf numFmtId="0" fontId="88" fillId="0" borderId="42" xfId="1262" applyFont="1" applyBorder="1" applyAlignment="1">
      <alignment vertical="center"/>
    </xf>
    <xf numFmtId="0" fontId="85" fillId="0" borderId="42" xfId="1262" applyFont="1" applyBorder="1" applyAlignment="1">
      <alignment horizontal="center" vertical="center"/>
    </xf>
    <xf numFmtId="0" fontId="85" fillId="0" borderId="0" xfId="1262" applyFont="1" applyAlignment="1">
      <alignment vertical="center"/>
    </xf>
    <xf numFmtId="0" fontId="89" fillId="0" borderId="40" xfId="1793" applyFont="1" applyBorder="1" applyAlignment="1">
      <alignment vertical="center"/>
    </xf>
    <xf numFmtId="0" fontId="88" fillId="0" borderId="66" xfId="1262" applyFont="1" applyBorder="1" applyAlignment="1">
      <alignment vertical="center"/>
    </xf>
    <xf numFmtId="166" fontId="88" fillId="0" borderId="56" xfId="1262" applyNumberFormat="1" applyFont="1" applyBorder="1" applyAlignment="1">
      <alignment horizontal="center" vertical="center"/>
    </xf>
    <xf numFmtId="0" fontId="88" fillId="0" borderId="56" xfId="1262" applyFont="1" applyBorder="1" applyAlignment="1">
      <alignment horizontal="center" vertical="center"/>
    </xf>
    <xf numFmtId="0" fontId="88" fillId="0" borderId="11" xfId="1262" applyFont="1" applyBorder="1" applyAlignment="1">
      <alignment horizontal="center" vertical="center"/>
    </xf>
    <xf numFmtId="0" fontId="85" fillId="0" borderId="11" xfId="0" applyFont="1" applyBorder="1" applyAlignment="1">
      <alignment horizontal="center" vertical="center"/>
    </xf>
    <xf numFmtId="0" fontId="88" fillId="43" borderId="0" xfId="1794" applyFont="1" applyFill="1" applyAlignment="1">
      <alignment horizontal="center" vertical="center"/>
    </xf>
    <xf numFmtId="3" fontId="89" fillId="0" borderId="58" xfId="691" applyNumberFormat="1" applyFont="1" applyBorder="1" applyAlignment="1">
      <alignment horizontal="center"/>
    </xf>
    <xf numFmtId="3" fontId="88" fillId="0" borderId="4" xfId="0" applyNumberFormat="1" applyFont="1" applyBorder="1" applyAlignment="1">
      <alignment horizontal="center" vertical="center"/>
    </xf>
    <xf numFmtId="3" fontId="88" fillId="0" borderId="65" xfId="2057" applyNumberFormat="1" applyFont="1" applyFill="1" applyBorder="1" applyAlignment="1">
      <alignment horizontal="center" vertical="center"/>
    </xf>
    <xf numFmtId="0" fontId="88" fillId="0" borderId="51" xfId="0" applyFont="1" applyBorder="1" applyAlignment="1">
      <alignment vertical="center" wrapText="1"/>
    </xf>
    <xf numFmtId="0" fontId="88" fillId="0" borderId="75" xfId="0" applyFont="1" applyBorder="1" applyAlignment="1">
      <alignment vertical="center" wrapText="1"/>
    </xf>
    <xf numFmtId="0" fontId="88" fillId="0" borderId="0" xfId="1262" applyFont="1" applyAlignment="1">
      <alignment vertical="center" wrapText="1"/>
    </xf>
    <xf numFmtId="0" fontId="85" fillId="49" borderId="31" xfId="0" applyFont="1" applyFill="1" applyBorder="1" applyAlignment="1">
      <alignment horizontal="center" vertical="center" wrapText="1"/>
    </xf>
    <xf numFmtId="0" fontId="85" fillId="49" borderId="29" xfId="0" applyFont="1" applyFill="1" applyBorder="1" applyAlignment="1">
      <alignment horizontal="center" vertical="center" wrapText="1"/>
    </xf>
    <xf numFmtId="0" fontId="85" fillId="49" borderId="34" xfId="0" applyFont="1" applyFill="1" applyBorder="1" applyAlignment="1">
      <alignment horizontal="center" vertical="center" wrapText="1"/>
    </xf>
    <xf numFmtId="0" fontId="88" fillId="0" borderId="32" xfId="0" applyFont="1" applyBorder="1" applyAlignment="1">
      <alignment horizontal="center" vertical="center" wrapText="1"/>
    </xf>
    <xf numFmtId="0" fontId="88" fillId="0" borderId="0" xfId="1262" applyFont="1" applyAlignment="1">
      <alignment horizontal="right" vertical="center"/>
    </xf>
    <xf numFmtId="0" fontId="85" fillId="0" borderId="32" xfId="0" applyFont="1" applyBorder="1" applyAlignment="1">
      <alignment horizontal="center" vertical="center" wrapText="1"/>
    </xf>
    <xf numFmtId="0" fontId="88" fillId="0" borderId="77" xfId="0" applyFont="1" applyBorder="1" applyAlignment="1">
      <alignment vertical="center" wrapText="1"/>
    </xf>
    <xf numFmtId="0" fontId="88" fillId="0" borderId="77" xfId="0" applyFont="1" applyBorder="1" applyAlignment="1">
      <alignment horizontal="center" vertical="center" wrapText="1"/>
    </xf>
    <xf numFmtId="0" fontId="88" fillId="0" borderId="78" xfId="0" applyFont="1" applyBorder="1" applyAlignment="1">
      <alignment vertical="center" wrapText="1"/>
    </xf>
    <xf numFmtId="3" fontId="89" fillId="0" borderId="4" xfId="691" applyNumberFormat="1" applyFont="1" applyBorder="1" applyAlignment="1">
      <alignment horizontal="center" vertical="center"/>
    </xf>
    <xf numFmtId="3" fontId="88" fillId="0" borderId="4" xfId="1794" applyNumberFormat="1" applyFont="1" applyBorder="1" applyAlignment="1">
      <alignment horizontal="center"/>
    </xf>
    <xf numFmtId="0" fontId="88" fillId="0" borderId="79" xfId="0" applyFont="1" applyBorder="1" applyAlignment="1">
      <alignment horizontal="center" vertical="center"/>
    </xf>
    <xf numFmtId="0" fontId="88" fillId="0" borderId="51" xfId="0" applyFont="1" applyBorder="1" applyAlignment="1">
      <alignment horizontal="center" vertical="center" wrapText="1"/>
    </xf>
    <xf numFmtId="0" fontId="89" fillId="0" borderId="4" xfId="1795" applyFont="1" applyBorder="1" applyAlignment="1">
      <alignment horizontal="center" vertical="center"/>
    </xf>
    <xf numFmtId="3" fontId="89" fillId="0" borderId="58" xfId="691" applyNumberFormat="1" applyFont="1" applyBorder="1" applyAlignment="1">
      <alignment horizontal="center" vertical="center"/>
    </xf>
    <xf numFmtId="0" fontId="89" fillId="0" borderId="40" xfId="1795" applyFont="1" applyBorder="1" applyAlignment="1">
      <alignment vertical="center"/>
    </xf>
    <xf numFmtId="0" fontId="89" fillId="0" borderId="4" xfId="1795" quotePrefix="1" applyFont="1" applyBorder="1" applyAlignment="1">
      <alignment horizontal="center" vertical="center"/>
    </xf>
    <xf numFmtId="0" fontId="7" fillId="0" borderId="0" xfId="1795" applyAlignment="1">
      <alignment vertical="center"/>
    </xf>
    <xf numFmtId="0" fontId="7" fillId="0" borderId="0" xfId="1795" applyAlignment="1">
      <alignment horizontal="center" vertical="center"/>
    </xf>
    <xf numFmtId="1" fontId="89" fillId="0" borderId="0" xfId="1793" applyNumberFormat="1" applyFont="1" applyAlignment="1">
      <alignment horizontal="center" vertical="center"/>
    </xf>
    <xf numFmtId="1" fontId="89" fillId="0" borderId="4" xfId="1793" applyNumberFormat="1" applyFont="1" applyBorder="1" applyAlignment="1">
      <alignment horizontal="center" vertical="center"/>
    </xf>
    <xf numFmtId="0" fontId="88" fillId="0" borderId="4" xfId="1795" applyFont="1" applyBorder="1" applyAlignment="1">
      <alignment horizontal="center" vertical="center"/>
    </xf>
    <xf numFmtId="3" fontId="88" fillId="0" borderId="4" xfId="1794" applyNumberFormat="1" applyFont="1" applyBorder="1" applyAlignment="1">
      <alignment horizontal="center" vertical="center"/>
    </xf>
    <xf numFmtId="212" fontId="85" fillId="0" borderId="0" xfId="1262" applyNumberFormat="1" applyFont="1" applyAlignment="1">
      <alignment vertical="center" wrapText="1"/>
    </xf>
    <xf numFmtId="213" fontId="85" fillId="0" borderId="64" xfId="1262" applyNumberFormat="1" applyFont="1" applyBorder="1" applyAlignment="1">
      <alignment vertical="center" wrapText="1"/>
    </xf>
    <xf numFmtId="213" fontId="85" fillId="0" borderId="40" xfId="1262" applyNumberFormat="1" applyFont="1" applyBorder="1" applyAlignment="1">
      <alignment vertical="center" wrapText="1"/>
    </xf>
    <xf numFmtId="216" fontId="85" fillId="0" borderId="40" xfId="1262" applyNumberFormat="1" applyFont="1" applyBorder="1" applyAlignment="1">
      <alignment horizontal="left" vertical="center" wrapText="1"/>
    </xf>
    <xf numFmtId="0" fontId="85" fillId="0" borderId="70" xfId="0" applyFont="1" applyBorder="1" applyAlignment="1">
      <alignment vertical="center" wrapText="1"/>
    </xf>
    <xf numFmtId="212" fontId="85" fillId="0" borderId="63" xfId="1262" applyNumberFormat="1" applyFont="1" applyBorder="1" applyAlignment="1">
      <alignment vertical="center" wrapText="1"/>
    </xf>
    <xf numFmtId="212" fontId="85" fillId="0" borderId="11" xfId="0" applyNumberFormat="1" applyFont="1" applyBorder="1" applyAlignment="1">
      <alignment vertical="center" wrapText="1"/>
    </xf>
    <xf numFmtId="9" fontId="88" fillId="0" borderId="4" xfId="691" applyNumberFormat="1" applyFont="1" applyFill="1" applyBorder="1" applyAlignment="1">
      <alignment horizontal="center" vertical="center"/>
    </xf>
    <xf numFmtId="15" fontId="88" fillId="0" borderId="0" xfId="1794" applyNumberFormat="1" applyFont="1" applyAlignment="1">
      <alignment vertical="center"/>
    </xf>
    <xf numFmtId="201" fontId="88" fillId="0" borderId="4" xfId="1796" applyNumberFormat="1" applyFont="1" applyBorder="1" applyAlignment="1">
      <alignment horizontal="center" vertical="center"/>
    </xf>
    <xf numFmtId="3" fontId="89" fillId="0" borderId="58" xfId="1793" applyNumberFormat="1" applyFont="1" applyBorder="1" applyAlignment="1">
      <alignment horizontal="center" vertical="center"/>
    </xf>
    <xf numFmtId="15" fontId="89" fillId="0" borderId="0" xfId="1793" applyNumberFormat="1" applyFont="1" applyAlignment="1">
      <alignment vertical="center"/>
    </xf>
    <xf numFmtId="0" fontId="88" fillId="0" borderId="60" xfId="1794" applyFont="1" applyBorder="1" applyAlignment="1">
      <alignment vertical="center"/>
    </xf>
    <xf numFmtId="0" fontId="88" fillId="0" borderId="74" xfId="1794" applyFont="1" applyBorder="1" applyAlignment="1">
      <alignment vertical="center"/>
    </xf>
    <xf numFmtId="0" fontId="89" fillId="0" borderId="71" xfId="1795" applyFont="1" applyBorder="1" applyAlignment="1">
      <alignment vertical="center"/>
    </xf>
    <xf numFmtId="0" fontId="89" fillId="0" borderId="73" xfId="1795" applyFont="1" applyBorder="1" applyAlignment="1">
      <alignment vertical="center"/>
    </xf>
    <xf numFmtId="0" fontId="103" fillId="0" borderId="0" xfId="1793" applyFont="1" applyAlignment="1">
      <alignment vertical="center"/>
    </xf>
    <xf numFmtId="166" fontId="88" fillId="0" borderId="79" xfId="0" applyNumberFormat="1" applyFont="1" applyBorder="1" applyAlignment="1">
      <alignment horizontal="center" vertical="center"/>
    </xf>
    <xf numFmtId="201" fontId="88" fillId="0" borderId="6" xfId="1796" applyNumberFormat="1" applyFont="1" applyBorder="1" applyAlignment="1">
      <alignment horizontal="center" vertical="center"/>
    </xf>
    <xf numFmtId="179" fontId="89" fillId="0" borderId="4" xfId="1793" applyNumberFormat="1" applyFont="1" applyBorder="1" applyAlignment="1">
      <alignment horizontal="center" vertical="center"/>
    </xf>
    <xf numFmtId="166" fontId="114" fillId="0" borderId="4" xfId="1795" applyNumberFormat="1" applyFont="1" applyBorder="1" applyAlignment="1">
      <alignment horizontal="center" vertical="center"/>
    </xf>
    <xf numFmtId="0" fontId="88" fillId="0" borderId="32" xfId="0" applyFont="1" applyBorder="1" applyAlignment="1">
      <alignment horizontal="center" vertical="center"/>
    </xf>
    <xf numFmtId="3" fontId="88" fillId="0" borderId="0" xfId="0" applyNumberFormat="1" applyFont="1" applyAlignment="1">
      <alignment horizontal="center" vertical="center"/>
    </xf>
    <xf numFmtId="9" fontId="88" fillId="0" borderId="0" xfId="691" applyNumberFormat="1" applyFont="1" applyFill="1" applyBorder="1" applyAlignment="1">
      <alignment horizontal="center" vertical="center"/>
    </xf>
    <xf numFmtId="3" fontId="88" fillId="0" borderId="40" xfId="2057" applyNumberFormat="1" applyFont="1" applyFill="1" applyBorder="1" applyAlignment="1">
      <alignment horizontal="center" vertical="center"/>
    </xf>
    <xf numFmtId="2" fontId="88" fillId="0" borderId="79" xfId="0" applyNumberFormat="1" applyFont="1" applyBorder="1" applyAlignment="1">
      <alignment horizontal="center" vertical="center"/>
    </xf>
    <xf numFmtId="166" fontId="88" fillId="0" borderId="32" xfId="0" applyNumberFormat="1" applyFont="1" applyBorder="1" applyAlignment="1">
      <alignment horizontal="center" vertical="center"/>
    </xf>
    <xf numFmtId="3" fontId="89" fillId="0" borderId="58" xfId="691" applyNumberFormat="1" applyFont="1" applyFill="1" applyBorder="1" applyAlignment="1">
      <alignment horizontal="center"/>
    </xf>
    <xf numFmtId="0" fontId="114" fillId="69" borderId="4" xfId="0" applyFont="1" applyFill="1" applyBorder="1" applyAlignment="1">
      <alignment horizontal="center" vertical="center"/>
    </xf>
    <xf numFmtId="0" fontId="114" fillId="69" borderId="4" xfId="1794" applyFont="1" applyFill="1" applyBorder="1" applyAlignment="1">
      <alignment horizontal="center" vertical="center"/>
    </xf>
    <xf numFmtId="0" fontId="89" fillId="0" borderId="58" xfId="1793" applyFont="1" applyBorder="1" applyAlignment="1">
      <alignment horizontal="center" vertical="center"/>
    </xf>
    <xf numFmtId="3" fontId="89" fillId="0" borderId="4" xfId="691" applyNumberFormat="1" applyFont="1" applyFill="1" applyBorder="1" applyAlignment="1">
      <alignment horizontal="center" vertical="center"/>
    </xf>
    <xf numFmtId="3" fontId="89" fillId="0" borderId="58" xfId="691" applyNumberFormat="1" applyFont="1" applyFill="1" applyBorder="1" applyAlignment="1">
      <alignment horizontal="center" vertical="center"/>
    </xf>
    <xf numFmtId="0" fontId="89" fillId="70" borderId="4" xfId="1793" applyFont="1" applyFill="1" applyBorder="1" applyAlignment="1">
      <alignment horizontal="center" vertical="center"/>
    </xf>
    <xf numFmtId="0" fontId="88" fillId="70" borderId="4" xfId="0" applyFont="1" applyFill="1" applyBorder="1" applyAlignment="1">
      <alignment horizontal="center" vertical="center"/>
    </xf>
    <xf numFmtId="211" fontId="88" fillId="70" borderId="4" xfId="0" applyNumberFormat="1" applyFont="1" applyFill="1" applyBorder="1" applyAlignment="1">
      <alignment horizontal="center" vertical="center"/>
    </xf>
    <xf numFmtId="3" fontId="89" fillId="70" borderId="58" xfId="691" applyNumberFormat="1" applyFont="1" applyFill="1" applyBorder="1" applyAlignment="1">
      <alignment horizontal="center"/>
    </xf>
    <xf numFmtId="3" fontId="88" fillId="70" borderId="4" xfId="0" applyNumberFormat="1" applyFont="1" applyFill="1" applyBorder="1" applyAlignment="1">
      <alignment horizontal="center" vertical="center"/>
    </xf>
    <xf numFmtId="9" fontId="88" fillId="70" borderId="4" xfId="691" applyNumberFormat="1" applyFont="1" applyFill="1" applyBorder="1" applyAlignment="1">
      <alignment horizontal="center" vertical="center"/>
    </xf>
    <xf numFmtId="3" fontId="88" fillId="70" borderId="65" xfId="2057" applyNumberFormat="1" applyFont="1" applyFill="1" applyBorder="1" applyAlignment="1">
      <alignment horizontal="center" vertical="center"/>
    </xf>
    <xf numFmtId="201" fontId="88" fillId="70" borderId="4" xfId="1796" applyNumberFormat="1" applyFont="1" applyFill="1" applyBorder="1" applyAlignment="1">
      <alignment horizontal="center" vertical="center"/>
    </xf>
    <xf numFmtId="211" fontId="89" fillId="0" borderId="0" xfId="1793" applyNumberFormat="1" applyFont="1" applyAlignment="1">
      <alignment vertical="center"/>
    </xf>
    <xf numFmtId="3" fontId="85" fillId="0" borderId="4" xfId="0" applyNumberFormat="1" applyFont="1" applyBorder="1" applyAlignment="1">
      <alignment horizontal="center" vertical="center"/>
    </xf>
    <xf numFmtId="9" fontId="85" fillId="0" borderId="4" xfId="691" applyNumberFormat="1" applyFont="1" applyFill="1" applyBorder="1" applyAlignment="1">
      <alignment horizontal="center" vertical="center"/>
    </xf>
    <xf numFmtId="3" fontId="85" fillId="0" borderId="65" xfId="2057" applyNumberFormat="1" applyFont="1" applyFill="1" applyBorder="1" applyAlignment="1">
      <alignment horizontal="center" vertical="center"/>
    </xf>
    <xf numFmtId="1" fontId="85" fillId="0" borderId="4" xfId="0" applyNumberFormat="1" applyFont="1" applyBorder="1" applyAlignment="1">
      <alignment horizontal="center" vertical="center"/>
    </xf>
    <xf numFmtId="3" fontId="85" fillId="0" borderId="4" xfId="1262" applyNumberFormat="1" applyFont="1" applyBorder="1" applyAlignment="1">
      <alignment horizontal="center" vertical="center"/>
    </xf>
    <xf numFmtId="3" fontId="86" fillId="0" borderId="4" xfId="1793" applyNumberFormat="1" applyFont="1" applyBorder="1" applyAlignment="1">
      <alignment horizontal="center" vertical="center"/>
    </xf>
    <xf numFmtId="0" fontId="88" fillId="70" borderId="4" xfId="1794" applyFont="1" applyFill="1" applyBorder="1" applyAlignment="1">
      <alignment horizontal="center" vertical="center"/>
    </xf>
    <xf numFmtId="0" fontId="88" fillId="70" borderId="4" xfId="0" applyFont="1" applyFill="1" applyBorder="1" applyAlignment="1">
      <alignment vertical="center"/>
    </xf>
    <xf numFmtId="0" fontId="88" fillId="70" borderId="65" xfId="0" applyFont="1" applyFill="1" applyBorder="1" applyAlignment="1">
      <alignment vertical="center"/>
    </xf>
    <xf numFmtId="3" fontId="89" fillId="70" borderId="58" xfId="1793" applyNumberFormat="1" applyFont="1" applyFill="1" applyBorder="1" applyAlignment="1">
      <alignment horizontal="center" vertical="center"/>
    </xf>
    <xf numFmtId="3" fontId="89" fillId="70" borderId="4" xfId="1793" applyNumberFormat="1" applyFont="1" applyFill="1" applyBorder="1" applyAlignment="1">
      <alignment horizontal="center" vertical="center"/>
    </xf>
    <xf numFmtId="3" fontId="88" fillId="70" borderId="4" xfId="1794" applyNumberFormat="1" applyFont="1" applyFill="1" applyBorder="1" applyAlignment="1">
      <alignment horizontal="center" vertical="center"/>
    </xf>
    <xf numFmtId="0" fontId="114" fillId="0" borderId="4" xfId="0" applyFont="1" applyBorder="1" applyAlignment="1">
      <alignment horizontal="center" vertical="center"/>
    </xf>
    <xf numFmtId="0" fontId="114" fillId="0" borderId="4" xfId="1794" applyFont="1" applyBorder="1" applyAlignment="1">
      <alignment horizontal="center" vertical="center"/>
    </xf>
    <xf numFmtId="218" fontId="114" fillId="0" borderId="58" xfId="691" applyNumberFormat="1" applyFont="1" applyFill="1" applyBorder="1" applyAlignment="1">
      <alignment horizontal="center" vertical="center"/>
    </xf>
    <xf numFmtId="3" fontId="114" fillId="0" borderId="58" xfId="691" applyNumberFormat="1" applyFont="1" applyFill="1" applyBorder="1" applyAlignment="1">
      <alignment horizontal="center" vertical="center"/>
    </xf>
    <xf numFmtId="0" fontId="114" fillId="0" borderId="4" xfId="1235" applyNumberFormat="1" applyFont="1" applyBorder="1" applyAlignment="1">
      <alignment horizontal="center" vertical="center"/>
    </xf>
    <xf numFmtId="3" fontId="86" fillId="0" borderId="58" xfId="691" applyNumberFormat="1" applyFont="1" applyBorder="1" applyAlignment="1">
      <alignment horizontal="center"/>
    </xf>
    <xf numFmtId="0" fontId="88" fillId="0" borderId="87" xfId="0" applyFont="1" applyBorder="1" applyAlignment="1">
      <alignment vertical="center" wrapText="1"/>
    </xf>
    <xf numFmtId="0" fontId="85" fillId="0" borderId="58" xfId="0" applyFont="1" applyBorder="1" applyAlignment="1">
      <alignment horizontal="center" vertical="center"/>
    </xf>
    <xf numFmtId="0" fontId="88" fillId="0" borderId="0" xfId="0" applyFont="1" applyAlignment="1">
      <alignment horizontal="right" vertical="center" wrapText="1"/>
    </xf>
    <xf numFmtId="9" fontId="88" fillId="0" borderId="58" xfId="691" applyNumberFormat="1" applyFont="1" applyFill="1" applyBorder="1" applyAlignment="1">
      <alignment horizontal="center" vertical="center"/>
    </xf>
    <xf numFmtId="9" fontId="85" fillId="0" borderId="58" xfId="691" applyNumberFormat="1" applyFont="1" applyFill="1" applyBorder="1" applyAlignment="1">
      <alignment horizontal="center" vertical="center"/>
    </xf>
    <xf numFmtId="9" fontId="88" fillId="70" borderId="58" xfId="691" applyNumberFormat="1" applyFont="1" applyFill="1" applyBorder="1" applyAlignment="1">
      <alignment horizontal="center" vertical="center"/>
    </xf>
    <xf numFmtId="0" fontId="7" fillId="0" borderId="58" xfId="1793" applyBorder="1" applyAlignment="1">
      <alignment vertical="center"/>
    </xf>
    <xf numFmtId="0" fontId="88" fillId="0" borderId="58" xfId="0" applyFont="1" applyBorder="1" applyAlignment="1">
      <alignment horizontal="center" vertical="center"/>
    </xf>
    <xf numFmtId="0" fontId="88" fillId="70" borderId="58" xfId="0" applyFont="1" applyFill="1" applyBorder="1" applyAlignment="1">
      <alignment vertical="center"/>
    </xf>
    <xf numFmtId="0" fontId="88" fillId="0" borderId="58" xfId="0" applyFont="1" applyBorder="1" applyAlignment="1">
      <alignment vertical="center"/>
    </xf>
    <xf numFmtId="3" fontId="85" fillId="0" borderId="65" xfId="691" applyNumberFormat="1" applyFont="1" applyFill="1" applyBorder="1" applyAlignment="1">
      <alignment horizontal="center" vertical="center"/>
    </xf>
    <xf numFmtId="0" fontId="88" fillId="70" borderId="4" xfId="1794" applyFont="1" applyFill="1" applyBorder="1" applyAlignment="1">
      <alignment horizontal="center"/>
    </xf>
    <xf numFmtId="0" fontId="88" fillId="43" borderId="4" xfId="0" applyFont="1" applyFill="1" applyBorder="1" applyAlignment="1">
      <alignment horizontal="center" vertical="center"/>
    </xf>
    <xf numFmtId="37" fontId="4" fillId="0" borderId="4" xfId="2396" applyNumberFormat="1" applyFill="1" applyBorder="1" applyAlignment="1">
      <alignment horizontal="center" vertical="center"/>
    </xf>
    <xf numFmtId="37" fontId="88" fillId="0" borderId="4" xfId="0" applyNumberFormat="1" applyFont="1" applyBorder="1" applyAlignment="1">
      <alignment horizontal="center" vertical="center"/>
    </xf>
    <xf numFmtId="3" fontId="88" fillId="0" borderId="58" xfId="2057" applyNumberFormat="1" applyFont="1" applyFill="1" applyBorder="1" applyAlignment="1">
      <alignment horizontal="center" vertical="center"/>
    </xf>
    <xf numFmtId="1" fontId="4" fillId="0" borderId="86" xfId="2396" applyNumberFormat="1" applyFill="1" applyBorder="1" applyAlignment="1">
      <alignment horizontal="center" vertical="center"/>
    </xf>
    <xf numFmtId="0" fontId="88" fillId="49" borderId="79" xfId="0" applyFont="1" applyFill="1" applyBorder="1" applyAlignment="1">
      <alignment horizontal="center" vertical="center"/>
    </xf>
    <xf numFmtId="166" fontId="88" fillId="49" borderId="79" xfId="0" applyNumberFormat="1" applyFont="1" applyFill="1" applyBorder="1" applyAlignment="1">
      <alignment horizontal="center" vertical="center"/>
    </xf>
    <xf numFmtId="2" fontId="88" fillId="49" borderId="79" xfId="0" applyNumberFormat="1" applyFont="1" applyFill="1" applyBorder="1" applyAlignment="1">
      <alignment horizontal="center" vertical="center"/>
    </xf>
    <xf numFmtId="3" fontId="89" fillId="49" borderId="58" xfId="691" applyNumberFormat="1" applyFont="1" applyFill="1" applyBorder="1" applyAlignment="1">
      <alignment horizontal="center"/>
    </xf>
    <xf numFmtId="3" fontId="88" fillId="49" borderId="4" xfId="0" applyNumberFormat="1" applyFont="1" applyFill="1" applyBorder="1" applyAlignment="1">
      <alignment horizontal="center" vertical="center"/>
    </xf>
    <xf numFmtId="9" fontId="88" fillId="49" borderId="4" xfId="691" applyNumberFormat="1" applyFont="1" applyFill="1" applyBorder="1" applyAlignment="1">
      <alignment horizontal="center" vertical="center"/>
    </xf>
    <xf numFmtId="9" fontId="88" fillId="49" borderId="58" xfId="691" applyNumberFormat="1" applyFont="1" applyFill="1" applyBorder="1" applyAlignment="1">
      <alignment horizontal="center" vertical="center"/>
    </xf>
    <xf numFmtId="3" fontId="88" fillId="49" borderId="65" xfId="2057" applyNumberFormat="1" applyFont="1" applyFill="1" applyBorder="1" applyAlignment="1">
      <alignment horizontal="center" vertical="center"/>
    </xf>
    <xf numFmtId="0" fontId="85" fillId="72" borderId="4" xfId="0" applyFont="1" applyFill="1" applyBorder="1" applyAlignment="1">
      <alignment horizontal="center" vertical="center"/>
    </xf>
    <xf numFmtId="0" fontId="85" fillId="72" borderId="56" xfId="0" applyFont="1" applyFill="1" applyBorder="1" applyAlignment="1">
      <alignment horizontal="center" vertical="center"/>
    </xf>
    <xf numFmtId="0" fontId="89" fillId="49" borderId="4" xfId="1793" applyFont="1" applyFill="1" applyBorder="1" applyAlignment="1">
      <alignment horizontal="center" vertical="center"/>
    </xf>
    <xf numFmtId="201" fontId="88" fillId="49" borderId="4" xfId="1796" applyNumberFormat="1" applyFont="1" applyFill="1" applyBorder="1" applyAlignment="1">
      <alignment horizontal="center" vertical="center"/>
    </xf>
    <xf numFmtId="3" fontId="89" fillId="49" borderId="58" xfId="1793" applyNumberFormat="1" applyFont="1" applyFill="1" applyBorder="1" applyAlignment="1">
      <alignment horizontal="center" vertical="center"/>
    </xf>
    <xf numFmtId="3" fontId="89" fillId="49" borderId="4" xfId="1793" applyNumberFormat="1" applyFont="1" applyFill="1" applyBorder="1" applyAlignment="1">
      <alignment horizontal="center" vertical="center"/>
    </xf>
    <xf numFmtId="3" fontId="88" fillId="49" borderId="4" xfId="1794" applyNumberFormat="1" applyFont="1" applyFill="1" applyBorder="1" applyAlignment="1">
      <alignment horizontal="center" vertical="center"/>
    </xf>
    <xf numFmtId="201" fontId="88" fillId="49" borderId="6" xfId="1796" applyNumberFormat="1" applyFont="1" applyFill="1" applyBorder="1" applyAlignment="1">
      <alignment horizontal="center" vertical="center"/>
    </xf>
    <xf numFmtId="0" fontId="88" fillId="49" borderId="4" xfId="0" applyFont="1" applyFill="1" applyBorder="1" applyAlignment="1">
      <alignment horizontal="center" vertical="center"/>
    </xf>
    <xf numFmtId="3" fontId="89" fillId="49" borderId="58" xfId="691" applyNumberFormat="1" applyFont="1" applyFill="1" applyBorder="1" applyAlignment="1">
      <alignment horizontal="center" vertical="center"/>
    </xf>
    <xf numFmtId="1" fontId="89" fillId="49" borderId="4" xfId="1793" applyNumberFormat="1" applyFont="1" applyFill="1" applyBorder="1" applyAlignment="1">
      <alignment horizontal="center" vertical="center"/>
    </xf>
    <xf numFmtId="211" fontId="88" fillId="49" borderId="4" xfId="0" applyNumberFormat="1" applyFont="1" applyFill="1" applyBorder="1" applyAlignment="1">
      <alignment horizontal="center" vertical="center"/>
    </xf>
    <xf numFmtId="0" fontId="85" fillId="69" borderId="4" xfId="0" applyFont="1" applyFill="1" applyBorder="1" applyAlignment="1">
      <alignment horizontal="center" vertical="center"/>
    </xf>
    <xf numFmtId="1" fontId="88" fillId="0" borderId="4" xfId="1794" applyNumberFormat="1" applyFont="1" applyBorder="1" applyAlignment="1">
      <alignment horizontal="center" vertical="center"/>
    </xf>
    <xf numFmtId="9" fontId="88" fillId="0" borderId="4" xfId="1886" applyFont="1" applyFill="1" applyBorder="1" applyAlignment="1">
      <alignment horizontal="center" vertical="center"/>
    </xf>
    <xf numFmtId="9" fontId="88" fillId="69" borderId="4" xfId="1886" applyFont="1" applyFill="1" applyBorder="1" applyAlignment="1">
      <alignment horizontal="center" vertical="center"/>
    </xf>
    <xf numFmtId="9" fontId="0" fillId="69" borderId="4" xfId="1886" applyFont="1" applyFill="1" applyBorder="1" applyAlignment="1">
      <alignment horizontal="center"/>
    </xf>
    <xf numFmtId="0" fontId="85" fillId="72" borderId="4" xfId="1262" applyFont="1" applyFill="1" applyBorder="1" applyAlignment="1">
      <alignment horizontal="center" vertical="center"/>
    </xf>
    <xf numFmtId="0" fontId="85" fillId="72" borderId="56" xfId="1262" applyFont="1" applyFill="1" applyBorder="1" applyAlignment="1">
      <alignment horizontal="center" vertical="center"/>
    </xf>
    <xf numFmtId="0" fontId="85" fillId="71" borderId="58" xfId="0" applyFont="1" applyFill="1" applyBorder="1" applyAlignment="1">
      <alignment horizontal="center" vertical="center"/>
    </xf>
    <xf numFmtId="0" fontId="4" fillId="0" borderId="88" xfId="1270" applyBorder="1" applyAlignment="1">
      <alignment horizontal="center" vertical="center"/>
    </xf>
    <xf numFmtId="0" fontId="4" fillId="49" borderId="88" xfId="1270" applyFill="1" applyBorder="1" applyAlignment="1">
      <alignment horizontal="center" vertical="center"/>
    </xf>
    <xf numFmtId="0" fontId="85" fillId="72" borderId="32" xfId="0" applyFont="1" applyFill="1" applyBorder="1" applyAlignment="1">
      <alignment horizontal="center" vertical="center"/>
    </xf>
    <xf numFmtId="0" fontId="88" fillId="49" borderId="4" xfId="1794" applyFont="1" applyFill="1" applyBorder="1" applyAlignment="1">
      <alignment horizontal="center" vertical="center"/>
    </xf>
    <xf numFmtId="0" fontId="88" fillId="49" borderId="4" xfId="1794" applyFont="1" applyFill="1" applyBorder="1" applyAlignment="1">
      <alignment horizontal="center"/>
    </xf>
    <xf numFmtId="0" fontId="90" fillId="71" borderId="0" xfId="0" applyFont="1" applyFill="1" applyAlignment="1">
      <alignment horizontal="center" vertical="center"/>
    </xf>
    <xf numFmtId="15" fontId="88" fillId="71" borderId="0" xfId="0" applyNumberFormat="1" applyFont="1" applyFill="1" applyAlignment="1">
      <alignment vertical="center"/>
    </xf>
    <xf numFmtId="1" fontId="88" fillId="0" borderId="0" xfId="0" applyNumberFormat="1" applyFont="1" applyAlignment="1">
      <alignment horizontal="center" vertical="center"/>
    </xf>
    <xf numFmtId="1" fontId="122" fillId="0" borderId="86" xfId="2396" applyNumberFormat="1" applyFont="1" applyFill="1" applyBorder="1" applyAlignment="1">
      <alignment horizontal="center" vertical="center"/>
    </xf>
    <xf numFmtId="1" fontId="85" fillId="0" borderId="0" xfId="0" applyNumberFormat="1" applyFont="1" applyAlignment="1">
      <alignment horizontal="center" vertical="center"/>
    </xf>
    <xf numFmtId="215" fontId="84" fillId="0" borderId="0" xfId="1792" applyNumberFormat="1" applyFont="1" applyAlignment="1" applyProtection="1">
      <alignment horizontal="center" vertical="center" wrapText="1"/>
      <protection locked="0"/>
    </xf>
    <xf numFmtId="0" fontId="96" fillId="0" borderId="0" xfId="1792" applyFont="1" applyAlignment="1" applyProtection="1">
      <alignment horizontal="center" vertical="center"/>
      <protection locked="0"/>
    </xf>
    <xf numFmtId="0" fontId="84" fillId="0" borderId="0" xfId="1792" applyFont="1" applyAlignment="1" applyProtection="1">
      <alignment horizontal="center" vertical="center"/>
      <protection locked="0"/>
    </xf>
    <xf numFmtId="0" fontId="94" fillId="0" borderId="43" xfId="1792" applyFont="1" applyBorder="1" applyAlignment="1" applyProtection="1">
      <alignment horizontal="center" vertical="center" wrapText="1"/>
      <protection locked="0"/>
    </xf>
    <xf numFmtId="0" fontId="88" fillId="0" borderId="32" xfId="0" applyFont="1" applyBorder="1" applyAlignment="1">
      <alignment horizontal="center" vertical="center" wrapText="1"/>
    </xf>
    <xf numFmtId="0" fontId="88" fillId="0" borderId="51" xfId="0" applyFont="1" applyBorder="1" applyAlignment="1">
      <alignment horizontal="center" vertical="center" wrapText="1"/>
    </xf>
    <xf numFmtId="0" fontId="88" fillId="0" borderId="44" xfId="0" applyFont="1" applyBorder="1" applyAlignment="1">
      <alignment horizontal="center" vertical="center" wrapText="1"/>
    </xf>
    <xf numFmtId="0" fontId="88" fillId="0" borderId="48" xfId="0" applyFont="1" applyBorder="1" applyAlignment="1">
      <alignment horizontal="center" vertical="center" wrapText="1"/>
    </xf>
    <xf numFmtId="0" fontId="88" fillId="0" borderId="4" xfId="0" applyFont="1" applyBorder="1" applyAlignment="1">
      <alignment horizontal="center" vertical="center" wrapText="1"/>
    </xf>
    <xf numFmtId="0" fontId="107" fillId="0" borderId="62" xfId="0" applyFont="1" applyBorder="1" applyAlignment="1">
      <alignment horizontal="center" wrapText="1"/>
    </xf>
    <xf numFmtId="0" fontId="107" fillId="0" borderId="42" xfId="0" applyFont="1" applyBorder="1" applyAlignment="1">
      <alignment horizontal="center" wrapText="1"/>
    </xf>
    <xf numFmtId="0" fontId="107" fillId="0" borderId="66" xfId="0" applyFont="1" applyBorder="1" applyAlignment="1">
      <alignment horizontal="center" wrapText="1"/>
    </xf>
    <xf numFmtId="0" fontId="85" fillId="0" borderId="53" xfId="0" applyFont="1" applyBorder="1" applyAlignment="1">
      <alignment horizontal="center" vertical="center" wrapText="1"/>
    </xf>
    <xf numFmtId="0" fontId="85" fillId="0" borderId="54" xfId="0" applyFont="1" applyBorder="1" applyAlignment="1">
      <alignment horizontal="center" vertical="center" wrapText="1"/>
    </xf>
    <xf numFmtId="0" fontId="88" fillId="0" borderId="49" xfId="0" applyFont="1" applyBorder="1" applyAlignment="1">
      <alignment horizontal="center" vertical="center" wrapText="1"/>
    </xf>
    <xf numFmtId="0" fontId="85" fillId="0" borderId="47" xfId="0" applyFont="1" applyBorder="1" applyAlignment="1">
      <alignment horizontal="center" vertical="center" wrapText="1"/>
    </xf>
    <xf numFmtId="0" fontId="85" fillId="0" borderId="46" xfId="0" applyFont="1" applyBorder="1" applyAlignment="1">
      <alignment horizontal="center" vertical="center" wrapText="1"/>
    </xf>
    <xf numFmtId="0" fontId="88" fillId="0" borderId="77" xfId="0" applyFont="1" applyBorder="1" applyAlignment="1">
      <alignment horizontal="center" vertical="center" wrapText="1"/>
    </xf>
    <xf numFmtId="0" fontId="85" fillId="0" borderId="76" xfId="0" applyFont="1" applyBorder="1" applyAlignment="1">
      <alignment horizontal="center" vertical="center" wrapText="1"/>
    </xf>
    <xf numFmtId="213" fontId="84" fillId="0" borderId="62" xfId="1262" applyNumberFormat="1" applyFont="1" applyBorder="1" applyAlignment="1">
      <alignment horizontal="center" vertical="center" wrapText="1"/>
    </xf>
    <xf numFmtId="213" fontId="84" fillId="0" borderId="63" xfId="1262" applyNumberFormat="1" applyFont="1" applyBorder="1" applyAlignment="1">
      <alignment horizontal="center" vertical="center" wrapText="1"/>
    </xf>
    <xf numFmtId="213" fontId="84" fillId="0" borderId="64" xfId="1262" applyNumberFormat="1" applyFont="1" applyBorder="1" applyAlignment="1">
      <alignment horizontal="center" vertical="center" wrapText="1"/>
    </xf>
    <xf numFmtId="213" fontId="84" fillId="0" borderId="42" xfId="1262" applyNumberFormat="1" applyFont="1" applyBorder="1" applyAlignment="1">
      <alignment horizontal="center" vertical="center" wrapText="1"/>
    </xf>
    <xf numFmtId="213" fontId="84" fillId="0" borderId="0" xfId="1262" applyNumberFormat="1" applyFont="1" applyAlignment="1">
      <alignment horizontal="center" vertical="center" wrapText="1"/>
    </xf>
    <xf numFmtId="213" fontId="84" fillId="0" borderId="40" xfId="1262" applyNumberFormat="1" applyFont="1" applyBorder="1" applyAlignment="1">
      <alignment horizontal="center" vertical="center" wrapText="1"/>
    </xf>
    <xf numFmtId="217" fontId="85" fillId="0" borderId="66" xfId="0" applyNumberFormat="1" applyFont="1" applyBorder="1" applyAlignment="1">
      <alignment horizontal="center" vertical="center" wrapText="1"/>
    </xf>
    <xf numFmtId="217" fontId="85" fillId="0" borderId="11" xfId="0" applyNumberFormat="1" applyFont="1" applyBorder="1" applyAlignment="1">
      <alignment horizontal="center" vertical="center" wrapText="1"/>
    </xf>
    <xf numFmtId="217" fontId="85" fillId="0" borderId="70" xfId="0" applyNumberFormat="1" applyFont="1" applyBorder="1" applyAlignment="1">
      <alignment horizontal="center" vertical="center" wrapText="1"/>
    </xf>
    <xf numFmtId="0" fontId="85" fillId="0" borderId="52" xfId="0" applyFont="1" applyBorder="1" applyAlignment="1">
      <alignment horizontal="center" vertical="center" wrapText="1"/>
    </xf>
    <xf numFmtId="0" fontId="85" fillId="0" borderId="50" xfId="0" applyFont="1" applyBorder="1" applyAlignment="1">
      <alignment horizontal="center" vertical="center" wrapText="1"/>
    </xf>
    <xf numFmtId="0" fontId="85" fillId="0" borderId="32" xfId="0" applyFont="1" applyBorder="1" applyAlignment="1">
      <alignment horizontal="center" vertical="center" wrapText="1"/>
    </xf>
    <xf numFmtId="0" fontId="88" fillId="0" borderId="19" xfId="0" applyFont="1" applyBorder="1" applyAlignment="1">
      <alignment horizontal="center" vertical="center" wrapText="1"/>
    </xf>
    <xf numFmtId="0" fontId="85" fillId="0" borderId="45" xfId="0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85" fillId="0" borderId="55" xfId="0" applyFont="1" applyBorder="1" applyAlignment="1">
      <alignment horizontal="center" vertical="center" wrapText="1"/>
    </xf>
    <xf numFmtId="0" fontId="88" fillId="0" borderId="56" xfId="0" applyFont="1" applyBorder="1" applyAlignment="1">
      <alignment horizontal="center" vertical="center" wrapText="1"/>
    </xf>
    <xf numFmtId="0" fontId="85" fillId="0" borderId="5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85" fillId="0" borderId="18" xfId="0" applyFont="1" applyBorder="1" applyAlignment="1">
      <alignment horizontal="center" vertical="center"/>
    </xf>
    <xf numFmtId="0" fontId="85" fillId="71" borderId="82" xfId="0" applyFont="1" applyFill="1" applyBorder="1" applyAlignment="1">
      <alignment horizontal="center" vertical="center"/>
    </xf>
    <xf numFmtId="0" fontId="85" fillId="71" borderId="71" xfId="0" applyFont="1" applyFill="1" applyBorder="1" applyAlignment="1">
      <alignment horizontal="center" vertical="center"/>
    </xf>
    <xf numFmtId="0" fontId="85" fillId="71" borderId="73" xfId="0" applyFont="1" applyFill="1" applyBorder="1" applyAlignment="1">
      <alignment horizontal="center" vertical="center"/>
    </xf>
    <xf numFmtId="0" fontId="105" fillId="49" borderId="62" xfId="0" applyFont="1" applyFill="1" applyBorder="1" applyAlignment="1">
      <alignment horizontal="center" vertical="center"/>
    </xf>
    <xf numFmtId="0" fontId="105" fillId="49" borderId="63" xfId="0" applyFont="1" applyFill="1" applyBorder="1" applyAlignment="1">
      <alignment horizontal="center" vertical="center"/>
    </xf>
    <xf numFmtId="0" fontId="105" fillId="49" borderId="64" xfId="0" applyFont="1" applyFill="1" applyBorder="1" applyAlignment="1">
      <alignment horizontal="center" vertical="center"/>
    </xf>
    <xf numFmtId="0" fontId="104" fillId="0" borderId="42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4" fillId="0" borderId="40" xfId="0" applyFont="1" applyBorder="1" applyAlignment="1">
      <alignment horizontal="center" vertical="center"/>
    </xf>
    <xf numFmtId="212" fontId="85" fillId="0" borderId="59" xfId="0" applyNumberFormat="1" applyFont="1" applyBorder="1" applyAlignment="1">
      <alignment horizontal="left" vertical="center"/>
    </xf>
    <xf numFmtId="212" fontId="85" fillId="0" borderId="17" xfId="0" applyNumberFormat="1" applyFont="1" applyBorder="1" applyAlignment="1">
      <alignment horizontal="left" vertical="center"/>
    </xf>
    <xf numFmtId="212" fontId="85" fillId="0" borderId="42" xfId="0" applyNumberFormat="1" applyFont="1" applyBorder="1" applyAlignment="1">
      <alignment horizontal="left" vertical="center"/>
    </xf>
    <xf numFmtId="212" fontId="85" fillId="0" borderId="0" xfId="0" applyNumberFormat="1" applyFont="1" applyAlignment="1">
      <alignment horizontal="left" vertical="center"/>
    </xf>
    <xf numFmtId="212" fontId="85" fillId="0" borderId="57" xfId="0" applyNumberFormat="1" applyFont="1" applyBorder="1" applyAlignment="1">
      <alignment horizontal="left" vertical="center"/>
    </xf>
    <xf numFmtId="212" fontId="85" fillId="0" borderId="41" xfId="0" applyNumberFormat="1" applyFont="1" applyBorder="1" applyAlignment="1">
      <alignment horizontal="left" vertical="center"/>
    </xf>
    <xf numFmtId="214" fontId="104" fillId="0" borderId="41" xfId="0" applyNumberFormat="1" applyFont="1" applyBorder="1" applyAlignment="1">
      <alignment horizontal="left" vertical="center"/>
    </xf>
    <xf numFmtId="0" fontId="85" fillId="0" borderId="67" xfId="0" applyFont="1" applyBorder="1" applyAlignment="1">
      <alignment horizontal="center" vertical="center"/>
    </xf>
    <xf numFmtId="0" fontId="85" fillId="0" borderId="68" xfId="0" applyFont="1" applyBorder="1" applyAlignment="1">
      <alignment horizontal="center" vertical="center"/>
    </xf>
    <xf numFmtId="0" fontId="85" fillId="0" borderId="69" xfId="0" applyFont="1" applyBorder="1" applyAlignment="1">
      <alignment horizontal="center" vertical="center"/>
    </xf>
    <xf numFmtId="0" fontId="85" fillId="71" borderId="86" xfId="0" applyFont="1" applyFill="1" applyBorder="1" applyAlignment="1">
      <alignment horizontal="center" vertical="center"/>
    </xf>
    <xf numFmtId="0" fontId="85" fillId="71" borderId="0" xfId="0" applyFont="1" applyFill="1" applyAlignment="1">
      <alignment horizontal="center" vertical="center"/>
    </xf>
    <xf numFmtId="0" fontId="85" fillId="71" borderId="40" xfId="0" applyFont="1" applyFill="1" applyBorder="1" applyAlignment="1">
      <alignment horizontal="center" vertical="center"/>
    </xf>
    <xf numFmtId="0" fontId="85" fillId="71" borderId="58" xfId="0" applyFont="1" applyFill="1" applyBorder="1" applyAlignment="1">
      <alignment horizontal="center" vertical="center"/>
    </xf>
    <xf numFmtId="0" fontId="85" fillId="71" borderId="6" xfId="0" applyFont="1" applyFill="1" applyBorder="1" applyAlignment="1">
      <alignment horizontal="center" vertical="center"/>
    </xf>
    <xf numFmtId="0" fontId="85" fillId="71" borderId="72" xfId="0" applyFont="1" applyFill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104" fillId="0" borderId="57" xfId="0" applyFont="1" applyBorder="1" applyAlignment="1">
      <alignment horizontal="center" vertical="center"/>
    </xf>
    <xf numFmtId="0" fontId="104" fillId="0" borderId="41" xfId="0" applyFont="1" applyBorder="1" applyAlignment="1">
      <alignment horizontal="center" vertical="center"/>
    </xf>
    <xf numFmtId="0" fontId="104" fillId="0" borderId="38" xfId="0" applyFont="1" applyBorder="1" applyAlignment="1">
      <alignment horizontal="center" vertical="center"/>
    </xf>
    <xf numFmtId="0" fontId="85" fillId="0" borderId="72" xfId="0" applyFont="1" applyBorder="1" applyAlignment="1">
      <alignment horizontal="center" vertical="center"/>
    </xf>
    <xf numFmtId="0" fontId="85" fillId="0" borderId="67" xfId="1262" applyFont="1" applyBorder="1" applyAlignment="1">
      <alignment horizontal="center" vertical="center"/>
    </xf>
    <xf numFmtId="0" fontId="85" fillId="0" borderId="68" xfId="1262" applyFont="1" applyBorder="1" applyAlignment="1">
      <alignment horizontal="center" vertical="center"/>
    </xf>
    <xf numFmtId="0" fontId="85" fillId="0" borderId="69" xfId="1262" applyFont="1" applyBorder="1" applyAlignment="1">
      <alignment horizontal="center" vertical="center"/>
    </xf>
    <xf numFmtId="0" fontId="85" fillId="0" borderId="58" xfId="1262" applyFont="1" applyBorder="1" applyAlignment="1">
      <alignment horizontal="center" vertical="center"/>
    </xf>
    <xf numFmtId="0" fontId="85" fillId="0" borderId="6" xfId="1262" applyFont="1" applyBorder="1" applyAlignment="1">
      <alignment horizontal="center" vertical="center"/>
    </xf>
    <xf numFmtId="0" fontId="85" fillId="0" borderId="60" xfId="1262" applyFont="1" applyBorder="1" applyAlignment="1">
      <alignment horizontal="center" vertical="center"/>
    </xf>
    <xf numFmtId="0" fontId="85" fillId="0" borderId="61" xfId="1262" applyFont="1" applyBorder="1" applyAlignment="1">
      <alignment horizontal="center" vertical="center"/>
    </xf>
    <xf numFmtId="0" fontId="85" fillId="0" borderId="18" xfId="1262" applyFont="1" applyBorder="1" applyAlignment="1">
      <alignment horizontal="center" vertical="center"/>
    </xf>
    <xf numFmtId="0" fontId="85" fillId="0" borderId="56" xfId="0" applyFont="1" applyBorder="1" applyAlignment="1">
      <alignment horizontal="center" vertical="center"/>
    </xf>
    <xf numFmtId="0" fontId="86" fillId="71" borderId="58" xfId="1793" applyFont="1" applyFill="1" applyBorder="1" applyAlignment="1">
      <alignment horizontal="center" vertical="center"/>
    </xf>
    <xf numFmtId="0" fontId="86" fillId="71" borderId="6" xfId="1793" applyFont="1" applyFill="1" applyBorder="1" applyAlignment="1">
      <alignment horizontal="center" vertical="center"/>
    </xf>
    <xf numFmtId="0" fontId="86" fillId="71" borderId="72" xfId="1793" applyFont="1" applyFill="1" applyBorder="1" applyAlignment="1">
      <alignment horizontal="center" vertical="center"/>
    </xf>
    <xf numFmtId="0" fontId="85" fillId="71" borderId="18" xfId="0" applyFont="1" applyFill="1" applyBorder="1" applyAlignment="1">
      <alignment horizontal="center" vertical="center"/>
    </xf>
    <xf numFmtId="0" fontId="85" fillId="0" borderId="82" xfId="0" applyFont="1" applyBorder="1" applyAlignment="1">
      <alignment horizontal="center" vertical="center"/>
    </xf>
    <xf numFmtId="0" fontId="85" fillId="0" borderId="71" xfId="0" applyFont="1" applyBorder="1" applyAlignment="1">
      <alignment horizontal="center" vertical="center"/>
    </xf>
    <xf numFmtId="0" fontId="85" fillId="0" borderId="81" xfId="0" applyFont="1" applyBorder="1" applyAlignment="1">
      <alignment horizontal="center" vertical="center"/>
    </xf>
  </cellXfs>
  <cellStyles count="3478">
    <cellStyle name=" 1" xfId="1" xr:uid="{00000000-0005-0000-0000-000000000000}"/>
    <cellStyle name="‡" xfId="2" xr:uid="{00000000-0005-0000-0000-000001000000}"/>
    <cellStyle name="‡ 2" xfId="2102" xr:uid="{A67A324F-C019-4DB3-A229-4393330A1D02}"/>
    <cellStyle name="‡_3667C Sanga PMR Mar 07 Rev2" xfId="3" xr:uid="{00000000-0005-0000-0000-000002000000}"/>
    <cellStyle name="‡_3667C Sanga PMR Mar 07 Rev2_DailyPerformance-0409 ( 5 fleets)" xfId="4" xr:uid="{00000000-0005-0000-0000-000003000000}"/>
    <cellStyle name="‡_3667C Sanga PMR Mar 07 Rev2_DailyPerformance-0509" xfId="5" xr:uid="{00000000-0005-0000-0000-000004000000}"/>
    <cellStyle name="‡_3667C Sanga PMR Mar 07 Rev2_DailyPerformance-0609" xfId="6" xr:uid="{00000000-0005-0000-0000-000005000000}"/>
    <cellStyle name="‡_3667C Sanga PMR Mar 07 Rev2_DailyPerformance-0709" xfId="7" xr:uid="{00000000-0005-0000-0000-000006000000}"/>
    <cellStyle name="‡_3667C Sanga PMR Mar 07 Rev2_DailyPerformance-0709-rev" xfId="8" xr:uid="{00000000-0005-0000-0000-000007000000}"/>
    <cellStyle name="‡_3667C Sanga PMR Mar 07 Rev2_DailyPerformance-0809" xfId="9" xr:uid="{00000000-0005-0000-0000-000008000000}"/>
    <cellStyle name="‡_3667C Sanga PMR Mar 07 Rev2_DailyPerformance-0809R" xfId="10" xr:uid="{00000000-0005-0000-0000-000009000000}"/>
    <cellStyle name="‡_3667C Sanga PMR Mar 07 Rev2_Sanga MIS Target Aug09 4 fleets" xfId="11" xr:uid="{00000000-0005-0000-0000-00000A000000}"/>
    <cellStyle name="‡_3667C Sanga PMR Mar 07 Rev2_Sanga MIS Target May'09 5 fleets R2" xfId="12" xr:uid="{00000000-0005-0000-0000-00000B000000}"/>
    <cellStyle name="‡_3667C Sanga PMR Mar 07 Rev2_Sanga MIS Targets - Aug 2009-4 fleet" xfId="13" xr:uid="{00000000-0005-0000-0000-00000C000000}"/>
    <cellStyle name="‡_3667C Sanga PMR May 07 Rev 1" xfId="14" xr:uid="{00000000-0005-0000-0000-00000D000000}"/>
    <cellStyle name="‡_3667C Sanga PMR May 07 Rev 1_DailyPerformance-0409 ( 5 fleets)" xfId="15" xr:uid="{00000000-0005-0000-0000-00000E000000}"/>
    <cellStyle name="‡_3667C Sanga PMR May 07 Rev 1_DailyPerformance-0509" xfId="16" xr:uid="{00000000-0005-0000-0000-00000F000000}"/>
    <cellStyle name="‡_3667C Sanga PMR May 07 Rev 1_DailyPerformance-0609" xfId="17" xr:uid="{00000000-0005-0000-0000-000010000000}"/>
    <cellStyle name="‡_3667C Sanga PMR May 07 Rev 1_DailyPerformance-0709" xfId="18" xr:uid="{00000000-0005-0000-0000-000011000000}"/>
    <cellStyle name="‡_3667C Sanga PMR May 07 Rev 1_DailyPerformance-0709-rev" xfId="19" xr:uid="{00000000-0005-0000-0000-000012000000}"/>
    <cellStyle name="‡_3667C Sanga PMR May 07 Rev 1_DailyPerformance-0809" xfId="20" xr:uid="{00000000-0005-0000-0000-000013000000}"/>
    <cellStyle name="‡_3667C Sanga PMR May 07 Rev 1_DailyPerformance-0809R" xfId="21" xr:uid="{00000000-0005-0000-0000-000014000000}"/>
    <cellStyle name="‡_3667C Sanga PMR May 07 Rev 1_Sanga MIS Target Aug09 4 fleets" xfId="22" xr:uid="{00000000-0005-0000-0000-000015000000}"/>
    <cellStyle name="‡_3667C Sanga PMR May 07 Rev 1_Sanga MIS Target May'09 5 fleets R2" xfId="23" xr:uid="{00000000-0005-0000-0000-000016000000}"/>
    <cellStyle name="‡_3667C Sanga PMR May 07 Rev 1_Sanga MIS Targets - Aug 2009-4 fleet" xfId="24" xr:uid="{00000000-0005-0000-0000-000017000000}"/>
    <cellStyle name="‡_BOOK1" xfId="25" xr:uid="{00000000-0005-0000-0000-000018000000}"/>
    <cellStyle name="‡_BOOK1_3667C Sanga PMR Mar 07 Rev2" xfId="26" xr:uid="{00000000-0005-0000-0000-000019000000}"/>
    <cellStyle name="‡_BOOK1_3667C Sanga PMR May 07 Rev 1" xfId="27" xr:uid="{00000000-0005-0000-0000-00001A000000}"/>
    <cellStyle name="‡_BOOK1_Claim Summary" xfId="28" xr:uid="{00000000-0005-0000-0000-00001B000000}"/>
    <cellStyle name="‡_BOOK1_Claim Summary_3667C Sanga PMR Mar 07 Rev2" xfId="29" xr:uid="{00000000-0005-0000-0000-00001C000000}"/>
    <cellStyle name="‡_BOOK1_Claim Summary_3667C Sanga PMR Mar 07 Rev2_DailyPerformance-0409 ( 5 fleets)" xfId="30" xr:uid="{00000000-0005-0000-0000-00001D000000}"/>
    <cellStyle name="‡_BOOK1_Claim Summary_3667C Sanga PMR Mar 07 Rev2_DailyPerformance-0509" xfId="31" xr:uid="{00000000-0005-0000-0000-00001E000000}"/>
    <cellStyle name="‡_BOOK1_Claim Summary_3667C Sanga PMR Mar 07 Rev2_DailyPerformance-0609" xfId="32" xr:uid="{00000000-0005-0000-0000-00001F000000}"/>
    <cellStyle name="‡_BOOK1_Claim Summary_3667C Sanga PMR Mar 07 Rev2_DailyPerformance-0709" xfId="33" xr:uid="{00000000-0005-0000-0000-000020000000}"/>
    <cellStyle name="‡_BOOK1_Claim Summary_3667C Sanga PMR Mar 07 Rev2_DailyPerformance-0709-rev" xfId="34" xr:uid="{00000000-0005-0000-0000-000021000000}"/>
    <cellStyle name="‡_BOOK1_Claim Summary_3667C Sanga PMR Mar 07 Rev2_DailyPerformance-0809" xfId="35" xr:uid="{00000000-0005-0000-0000-000022000000}"/>
    <cellStyle name="‡_BOOK1_Claim Summary_3667C Sanga PMR Mar 07 Rev2_DailyPerformance-0809R" xfId="36" xr:uid="{00000000-0005-0000-0000-000023000000}"/>
    <cellStyle name="‡_BOOK1_Claim Summary_3667C Sanga PMR Mar 07 Rev2_Sanga MIS Target Aug09 4 fleets" xfId="37" xr:uid="{00000000-0005-0000-0000-000024000000}"/>
    <cellStyle name="‡_BOOK1_Claim Summary_3667C Sanga PMR Mar 07 Rev2_Sanga MIS Target May'09 5 fleets R2" xfId="38" xr:uid="{00000000-0005-0000-0000-000025000000}"/>
    <cellStyle name="‡_BOOK1_Claim Summary_3667C Sanga PMR Mar 07 Rev2_Sanga MIS Targets - Aug 2009-4 fleet" xfId="39" xr:uid="{00000000-0005-0000-0000-000026000000}"/>
    <cellStyle name="‡_BOOK1_Claim Summary_3667C Sanga PMR May 07 Rev 1" xfId="40" xr:uid="{00000000-0005-0000-0000-000027000000}"/>
    <cellStyle name="‡_BOOK1_Claim Summary_3667C Sanga PMR May 07 Rev 1_DailyPerformance-0409 ( 5 fleets)" xfId="41" xr:uid="{00000000-0005-0000-0000-000028000000}"/>
    <cellStyle name="‡_BOOK1_Claim Summary_3667C Sanga PMR May 07 Rev 1_DailyPerformance-0509" xfId="42" xr:uid="{00000000-0005-0000-0000-000029000000}"/>
    <cellStyle name="‡_BOOK1_Claim Summary_3667C Sanga PMR May 07 Rev 1_DailyPerformance-0609" xfId="43" xr:uid="{00000000-0005-0000-0000-00002A000000}"/>
    <cellStyle name="‡_BOOK1_Claim Summary_3667C Sanga PMR May 07 Rev 1_DailyPerformance-0709" xfId="44" xr:uid="{00000000-0005-0000-0000-00002B000000}"/>
    <cellStyle name="‡_BOOK1_Claim Summary_3667C Sanga PMR May 07 Rev 1_DailyPerformance-0709-rev" xfId="45" xr:uid="{00000000-0005-0000-0000-00002C000000}"/>
    <cellStyle name="‡_BOOK1_Claim Summary_3667C Sanga PMR May 07 Rev 1_DailyPerformance-0809" xfId="46" xr:uid="{00000000-0005-0000-0000-00002D000000}"/>
    <cellStyle name="‡_BOOK1_Claim Summary_3667C Sanga PMR May 07 Rev 1_DailyPerformance-0809R" xfId="47" xr:uid="{00000000-0005-0000-0000-00002E000000}"/>
    <cellStyle name="‡_BOOK1_Claim Summary_3667C Sanga PMR May 07 Rev 1_Sanga MIS Target Aug09 4 fleets" xfId="48" xr:uid="{00000000-0005-0000-0000-00002F000000}"/>
    <cellStyle name="‡_BOOK1_Claim Summary_3667C Sanga PMR May 07 Rev 1_Sanga MIS Target May'09 5 fleets R2" xfId="49" xr:uid="{00000000-0005-0000-0000-000030000000}"/>
    <cellStyle name="‡_BOOK1_Claim Summary_3667C Sanga PMR May 07 Rev 1_Sanga MIS Targets - Aug 2009-4 fleet" xfId="50" xr:uid="{00000000-0005-0000-0000-000031000000}"/>
    <cellStyle name="‡_BOOK1_Claim Summary_DailyPerformance-0409 ( 5 fleets)" xfId="51" xr:uid="{00000000-0005-0000-0000-000032000000}"/>
    <cellStyle name="‡_BOOK1_Claim Summary_DailyPerformance-0509" xfId="52" xr:uid="{00000000-0005-0000-0000-000033000000}"/>
    <cellStyle name="‡_BOOK1_Claim Summary_DailyPerformance-0609" xfId="53" xr:uid="{00000000-0005-0000-0000-000034000000}"/>
    <cellStyle name="‡_BOOK1_Claim Summary_DailyPerformance-0709" xfId="54" xr:uid="{00000000-0005-0000-0000-000035000000}"/>
    <cellStyle name="‡_BOOK1_Claim Summary_DailyPerformance-0709-rev" xfId="55" xr:uid="{00000000-0005-0000-0000-000036000000}"/>
    <cellStyle name="‡_BOOK1_Claim Summary_DailyPerformance-0809" xfId="56" xr:uid="{00000000-0005-0000-0000-000037000000}"/>
    <cellStyle name="‡_BOOK1_Claim Summary_DailyPerformance-0809R" xfId="57" xr:uid="{00000000-0005-0000-0000-000038000000}"/>
    <cellStyle name="‡_BOOK1_Claim Summary_Sanga MIS Target Aug09 4 fleets" xfId="58" xr:uid="{00000000-0005-0000-0000-000039000000}"/>
    <cellStyle name="‡_BOOK1_Claim Summary_Sanga MIS Target May'09 5 fleets R2" xfId="59" xr:uid="{00000000-0005-0000-0000-00003A000000}"/>
    <cellStyle name="‡_BOOK1_Claim Summary_Sanga MIS Targets - Aug 2009-4 fleet" xfId="60" xr:uid="{00000000-0005-0000-0000-00003B000000}"/>
    <cellStyle name="‡_BOOK1_Rep-3323c(0901)" xfId="61" xr:uid="{00000000-0005-0000-0000-00003C000000}"/>
    <cellStyle name="‡_BOOK1_Rep-3323c(0901)_3667C Sanga PMR Mar 07 Rev2" xfId="62" xr:uid="{00000000-0005-0000-0000-00003D000000}"/>
    <cellStyle name="‡_BOOK1_Rep-3323c(0901)_3667C Sanga PMR Mar 07 Rev2_DailyPerformance-0409 ( 5 fleets)" xfId="63" xr:uid="{00000000-0005-0000-0000-00003E000000}"/>
    <cellStyle name="‡_BOOK1_Rep-3323c(0901)_3667C Sanga PMR Mar 07 Rev2_DailyPerformance-0509" xfId="64" xr:uid="{00000000-0005-0000-0000-00003F000000}"/>
    <cellStyle name="‡_BOOK1_Rep-3323c(0901)_3667C Sanga PMR Mar 07 Rev2_DailyPerformance-0609" xfId="65" xr:uid="{00000000-0005-0000-0000-000040000000}"/>
    <cellStyle name="‡_BOOK1_Rep-3323c(0901)_3667C Sanga PMR Mar 07 Rev2_DailyPerformance-0709" xfId="66" xr:uid="{00000000-0005-0000-0000-000041000000}"/>
    <cellStyle name="‡_BOOK1_Rep-3323c(0901)_3667C Sanga PMR Mar 07 Rev2_DailyPerformance-0709-rev" xfId="67" xr:uid="{00000000-0005-0000-0000-000042000000}"/>
    <cellStyle name="‡_BOOK1_Rep-3323c(0901)_3667C Sanga PMR Mar 07 Rev2_DailyPerformance-0809" xfId="68" xr:uid="{00000000-0005-0000-0000-000043000000}"/>
    <cellStyle name="‡_BOOK1_Rep-3323c(0901)_3667C Sanga PMR Mar 07 Rev2_DailyPerformance-0809R" xfId="69" xr:uid="{00000000-0005-0000-0000-000044000000}"/>
    <cellStyle name="‡_BOOK1_Rep-3323c(0901)_3667C Sanga PMR Mar 07 Rev2_Sanga MIS Target Aug09 4 fleets" xfId="70" xr:uid="{00000000-0005-0000-0000-000045000000}"/>
    <cellStyle name="‡_BOOK1_Rep-3323c(0901)_3667C Sanga PMR Mar 07 Rev2_Sanga MIS Target May'09 5 fleets R2" xfId="71" xr:uid="{00000000-0005-0000-0000-000046000000}"/>
    <cellStyle name="‡_BOOK1_Rep-3323c(0901)_3667C Sanga PMR Mar 07 Rev2_Sanga MIS Targets - Aug 2009-4 fleet" xfId="72" xr:uid="{00000000-0005-0000-0000-000047000000}"/>
    <cellStyle name="‡_BOOK1_Rep-3323c(0901)_3667C Sanga PMR May 07 Rev 1" xfId="73" xr:uid="{00000000-0005-0000-0000-000048000000}"/>
    <cellStyle name="‡_BOOK1_Rep-3323c(0901)_3667C Sanga PMR May 07 Rev 1_DailyPerformance-0409 ( 5 fleets)" xfId="74" xr:uid="{00000000-0005-0000-0000-000049000000}"/>
    <cellStyle name="‡_BOOK1_Rep-3323c(0901)_3667C Sanga PMR May 07 Rev 1_DailyPerformance-0509" xfId="75" xr:uid="{00000000-0005-0000-0000-00004A000000}"/>
    <cellStyle name="‡_BOOK1_Rep-3323c(0901)_3667C Sanga PMR May 07 Rev 1_DailyPerformance-0609" xfId="76" xr:uid="{00000000-0005-0000-0000-00004B000000}"/>
    <cellStyle name="‡_BOOK1_Rep-3323c(0901)_3667C Sanga PMR May 07 Rev 1_DailyPerformance-0709" xfId="77" xr:uid="{00000000-0005-0000-0000-00004C000000}"/>
    <cellStyle name="‡_BOOK1_Rep-3323c(0901)_3667C Sanga PMR May 07 Rev 1_DailyPerformance-0709-rev" xfId="78" xr:uid="{00000000-0005-0000-0000-00004D000000}"/>
    <cellStyle name="‡_BOOK1_Rep-3323c(0901)_3667C Sanga PMR May 07 Rev 1_DailyPerformance-0809" xfId="79" xr:uid="{00000000-0005-0000-0000-00004E000000}"/>
    <cellStyle name="‡_BOOK1_Rep-3323c(0901)_3667C Sanga PMR May 07 Rev 1_DailyPerformance-0809R" xfId="80" xr:uid="{00000000-0005-0000-0000-00004F000000}"/>
    <cellStyle name="‡_BOOK1_Rep-3323c(0901)_3667C Sanga PMR May 07 Rev 1_Sanga MIS Target Aug09 4 fleets" xfId="81" xr:uid="{00000000-0005-0000-0000-000050000000}"/>
    <cellStyle name="‡_BOOK1_Rep-3323c(0901)_3667C Sanga PMR May 07 Rev 1_Sanga MIS Target May'09 5 fleets R2" xfId="82" xr:uid="{00000000-0005-0000-0000-000051000000}"/>
    <cellStyle name="‡_BOOK1_Rep-3323c(0901)_3667C Sanga PMR May 07 Rev 1_Sanga MIS Targets - Aug 2009-4 fleet" xfId="83" xr:uid="{00000000-0005-0000-0000-000052000000}"/>
    <cellStyle name="‡_BOOK1_Rep-3323c(0901)_DailyPerformance-0409 ( 5 fleets)" xfId="84" xr:uid="{00000000-0005-0000-0000-000053000000}"/>
    <cellStyle name="‡_BOOK1_Rep-3323c(0901)_DailyPerformance-0509" xfId="85" xr:uid="{00000000-0005-0000-0000-000054000000}"/>
    <cellStyle name="‡_BOOK1_Rep-3323c(0901)_DailyPerformance-0609" xfId="86" xr:uid="{00000000-0005-0000-0000-000055000000}"/>
    <cellStyle name="‡_BOOK1_Rep-3323c(0901)_DailyPerformance-0709" xfId="87" xr:uid="{00000000-0005-0000-0000-000056000000}"/>
    <cellStyle name="‡_BOOK1_Rep-3323c(0901)_DailyPerformance-0709-rev" xfId="88" xr:uid="{00000000-0005-0000-0000-000057000000}"/>
    <cellStyle name="‡_BOOK1_Rep-3323c(0901)_DailyPerformance-0809" xfId="89" xr:uid="{00000000-0005-0000-0000-000058000000}"/>
    <cellStyle name="‡_BOOK1_Rep-3323c(0901)_DailyPerformance-0809R" xfId="90" xr:uid="{00000000-0005-0000-0000-000059000000}"/>
    <cellStyle name="‡_BOOK1_Rep-3323c(0901)_Sanga MIS Target Aug09 4 fleets" xfId="91" xr:uid="{00000000-0005-0000-0000-00005A000000}"/>
    <cellStyle name="‡_BOOK1_Rep-3323c(0901)_Sanga MIS Target May'09 5 fleets R2" xfId="92" xr:uid="{00000000-0005-0000-0000-00005B000000}"/>
    <cellStyle name="‡_BOOK1_Rep-3323c(0901)_Sanga MIS Targets - Aug 2009-4 fleet" xfId="93" xr:uid="{00000000-0005-0000-0000-00005C000000}"/>
    <cellStyle name="‡_DailyPerformance-0409 ( 5 fleets)" xfId="94" xr:uid="{00000000-0005-0000-0000-00005D000000}"/>
    <cellStyle name="‡_DailyPerformance-0509" xfId="95" xr:uid="{00000000-0005-0000-0000-00005E000000}"/>
    <cellStyle name="‡_DailyPerformance-0609" xfId="96" xr:uid="{00000000-0005-0000-0000-00005F000000}"/>
    <cellStyle name="‡_DailyPerformance-0709" xfId="97" xr:uid="{00000000-0005-0000-0000-000060000000}"/>
    <cellStyle name="‡_DailyPerformance-0709-rev" xfId="98" xr:uid="{00000000-0005-0000-0000-000061000000}"/>
    <cellStyle name="‡_DailyPerformance-0809" xfId="99" xr:uid="{00000000-0005-0000-0000-000062000000}"/>
    <cellStyle name="‡_DailyPerformance-0809R" xfId="100" xr:uid="{00000000-0005-0000-0000-000063000000}"/>
    <cellStyle name="‡_Sanga MIS Target Aug09 4 fleets" xfId="101" xr:uid="{00000000-0005-0000-0000-000064000000}"/>
    <cellStyle name="‡_Sanga MIS Target May'09 5 fleets R2" xfId="102" xr:uid="{00000000-0005-0000-0000-000065000000}"/>
    <cellStyle name="‡_Sanga MIS Targets - Aug 2009-4 fleet" xfId="103" xr:uid="{00000000-0005-0000-0000-000066000000}"/>
    <cellStyle name="‡_STA-DRP" xfId="104" xr:uid="{00000000-0005-0000-0000-000067000000}"/>
    <cellStyle name="‡_STA-DRP_3667C Sanga PMR Mar 07 Rev2" xfId="105" xr:uid="{00000000-0005-0000-0000-000068000000}"/>
    <cellStyle name="‡_STA-DRP_3667C Sanga PMR Mar 07 Rev2_DailyPerformance-0409 ( 5 fleets)" xfId="106" xr:uid="{00000000-0005-0000-0000-000069000000}"/>
    <cellStyle name="‡_STA-DRP_3667C Sanga PMR Mar 07 Rev2_DailyPerformance-0509" xfId="107" xr:uid="{00000000-0005-0000-0000-00006A000000}"/>
    <cellStyle name="‡_STA-DRP_3667C Sanga PMR Mar 07 Rev2_DailyPerformance-0609" xfId="108" xr:uid="{00000000-0005-0000-0000-00006B000000}"/>
    <cellStyle name="‡_STA-DRP_3667C Sanga PMR Mar 07 Rev2_DailyPerformance-0709" xfId="109" xr:uid="{00000000-0005-0000-0000-00006C000000}"/>
    <cellStyle name="‡_STA-DRP_3667C Sanga PMR Mar 07 Rev2_DailyPerformance-0709-rev" xfId="110" xr:uid="{00000000-0005-0000-0000-00006D000000}"/>
    <cellStyle name="‡_STA-DRP_3667C Sanga PMR Mar 07 Rev2_DailyPerformance-0809" xfId="111" xr:uid="{00000000-0005-0000-0000-00006E000000}"/>
    <cellStyle name="‡_STA-DRP_3667C Sanga PMR Mar 07 Rev2_DailyPerformance-0809R" xfId="112" xr:uid="{00000000-0005-0000-0000-00006F000000}"/>
    <cellStyle name="‡_STA-DRP_3667C Sanga PMR Mar 07 Rev2_Sanga MIS Target Aug09 4 fleets" xfId="113" xr:uid="{00000000-0005-0000-0000-000070000000}"/>
    <cellStyle name="‡_STA-DRP_3667C Sanga PMR Mar 07 Rev2_Sanga MIS Target May'09 5 fleets R2" xfId="114" xr:uid="{00000000-0005-0000-0000-000071000000}"/>
    <cellStyle name="‡_STA-DRP_3667C Sanga PMR Mar 07 Rev2_Sanga MIS Targets - Aug 2009-4 fleet" xfId="115" xr:uid="{00000000-0005-0000-0000-000072000000}"/>
    <cellStyle name="‡_STA-DRP_3667C Sanga PMR May 07 Rev 1" xfId="116" xr:uid="{00000000-0005-0000-0000-000073000000}"/>
    <cellStyle name="‡_STA-DRP_3667C Sanga PMR May 07 Rev 1_DailyPerformance-0409 ( 5 fleets)" xfId="117" xr:uid="{00000000-0005-0000-0000-000074000000}"/>
    <cellStyle name="‡_STA-DRP_3667C Sanga PMR May 07 Rev 1_DailyPerformance-0509" xfId="118" xr:uid="{00000000-0005-0000-0000-000075000000}"/>
    <cellStyle name="‡_STA-DRP_3667C Sanga PMR May 07 Rev 1_DailyPerformance-0609" xfId="119" xr:uid="{00000000-0005-0000-0000-000076000000}"/>
    <cellStyle name="‡_STA-DRP_3667C Sanga PMR May 07 Rev 1_DailyPerformance-0709" xfId="120" xr:uid="{00000000-0005-0000-0000-000077000000}"/>
    <cellStyle name="‡_STA-DRP_3667C Sanga PMR May 07 Rev 1_DailyPerformance-0709-rev" xfId="121" xr:uid="{00000000-0005-0000-0000-000078000000}"/>
    <cellStyle name="‡_STA-DRP_3667C Sanga PMR May 07 Rev 1_DailyPerformance-0809" xfId="122" xr:uid="{00000000-0005-0000-0000-000079000000}"/>
    <cellStyle name="‡_STA-DRP_3667C Sanga PMR May 07 Rev 1_DailyPerformance-0809R" xfId="123" xr:uid="{00000000-0005-0000-0000-00007A000000}"/>
    <cellStyle name="‡_STA-DRP_3667C Sanga PMR May 07 Rev 1_Sanga MIS Target Aug09 4 fleets" xfId="124" xr:uid="{00000000-0005-0000-0000-00007B000000}"/>
    <cellStyle name="‡_STA-DRP_3667C Sanga PMR May 07 Rev 1_Sanga MIS Target May'09 5 fleets R2" xfId="125" xr:uid="{00000000-0005-0000-0000-00007C000000}"/>
    <cellStyle name="‡_STA-DRP_3667C Sanga PMR May 07 Rev 1_Sanga MIS Targets - Aug 2009-4 fleet" xfId="126" xr:uid="{00000000-0005-0000-0000-00007D000000}"/>
    <cellStyle name="‡_STA-DRP_BOOK1" xfId="127" xr:uid="{00000000-0005-0000-0000-00007E000000}"/>
    <cellStyle name="‡_STA-DRP_BOOK1_3667C Sanga PMR Mar 07 Rev2" xfId="128" xr:uid="{00000000-0005-0000-0000-00007F000000}"/>
    <cellStyle name="‡_STA-DRP_BOOK1_3667C Sanga PMR May 07 Rev 1" xfId="129" xr:uid="{00000000-0005-0000-0000-000080000000}"/>
    <cellStyle name="‡_STA-DRP_BOOK1_Claim Summary" xfId="130" xr:uid="{00000000-0005-0000-0000-000081000000}"/>
    <cellStyle name="‡_STA-DRP_BOOK1_Claim Summary_3667C Sanga PMR Mar 07 Rev2" xfId="131" xr:uid="{00000000-0005-0000-0000-000082000000}"/>
    <cellStyle name="‡_STA-DRP_BOOK1_Claim Summary_3667C Sanga PMR Mar 07 Rev2_DailyPerformance-0409 ( 5 fleets)" xfId="132" xr:uid="{00000000-0005-0000-0000-000083000000}"/>
    <cellStyle name="‡_STA-DRP_BOOK1_Claim Summary_3667C Sanga PMR Mar 07 Rev2_DailyPerformance-0509" xfId="133" xr:uid="{00000000-0005-0000-0000-000084000000}"/>
    <cellStyle name="‡_STA-DRP_BOOK1_Claim Summary_3667C Sanga PMR Mar 07 Rev2_DailyPerformance-0609" xfId="134" xr:uid="{00000000-0005-0000-0000-000085000000}"/>
    <cellStyle name="‡_STA-DRP_BOOK1_Claim Summary_3667C Sanga PMR Mar 07 Rev2_DailyPerformance-0709" xfId="135" xr:uid="{00000000-0005-0000-0000-000086000000}"/>
    <cellStyle name="‡_STA-DRP_BOOK1_Claim Summary_3667C Sanga PMR Mar 07 Rev2_DailyPerformance-0709-rev" xfId="136" xr:uid="{00000000-0005-0000-0000-000087000000}"/>
    <cellStyle name="‡_STA-DRP_BOOK1_Claim Summary_3667C Sanga PMR Mar 07 Rev2_DailyPerformance-0809" xfId="137" xr:uid="{00000000-0005-0000-0000-000088000000}"/>
    <cellStyle name="‡_STA-DRP_BOOK1_Claim Summary_3667C Sanga PMR Mar 07 Rev2_DailyPerformance-0809R" xfId="138" xr:uid="{00000000-0005-0000-0000-000089000000}"/>
    <cellStyle name="‡_STA-DRP_BOOK1_Claim Summary_3667C Sanga PMR Mar 07 Rev2_Sanga MIS Target Aug09 4 fleets" xfId="139" xr:uid="{00000000-0005-0000-0000-00008A000000}"/>
    <cellStyle name="‡_STA-DRP_BOOK1_Claim Summary_3667C Sanga PMR Mar 07 Rev2_Sanga MIS Target May'09 5 fleets R2" xfId="140" xr:uid="{00000000-0005-0000-0000-00008B000000}"/>
    <cellStyle name="‡_STA-DRP_BOOK1_Claim Summary_3667C Sanga PMR Mar 07 Rev2_Sanga MIS Targets - Aug 2009-4 fleet" xfId="141" xr:uid="{00000000-0005-0000-0000-00008C000000}"/>
    <cellStyle name="‡_STA-DRP_BOOK1_Claim Summary_3667C Sanga PMR May 07 Rev 1" xfId="142" xr:uid="{00000000-0005-0000-0000-00008D000000}"/>
    <cellStyle name="‡_STA-DRP_BOOK1_Claim Summary_3667C Sanga PMR May 07 Rev 1_DailyPerformance-0409 ( 5 fleets)" xfId="143" xr:uid="{00000000-0005-0000-0000-00008E000000}"/>
    <cellStyle name="‡_STA-DRP_BOOK1_Claim Summary_3667C Sanga PMR May 07 Rev 1_DailyPerformance-0509" xfId="144" xr:uid="{00000000-0005-0000-0000-00008F000000}"/>
    <cellStyle name="‡_STA-DRP_BOOK1_Claim Summary_3667C Sanga PMR May 07 Rev 1_DailyPerformance-0609" xfId="145" xr:uid="{00000000-0005-0000-0000-000090000000}"/>
    <cellStyle name="‡_STA-DRP_BOOK1_Claim Summary_3667C Sanga PMR May 07 Rev 1_DailyPerformance-0709" xfId="146" xr:uid="{00000000-0005-0000-0000-000091000000}"/>
    <cellStyle name="‡_STA-DRP_BOOK1_Claim Summary_3667C Sanga PMR May 07 Rev 1_DailyPerformance-0709-rev" xfId="147" xr:uid="{00000000-0005-0000-0000-000092000000}"/>
    <cellStyle name="‡_STA-DRP_BOOK1_Claim Summary_3667C Sanga PMR May 07 Rev 1_DailyPerformance-0809" xfId="148" xr:uid="{00000000-0005-0000-0000-000093000000}"/>
    <cellStyle name="‡_STA-DRP_BOOK1_Claim Summary_3667C Sanga PMR May 07 Rev 1_DailyPerformance-0809R" xfId="149" xr:uid="{00000000-0005-0000-0000-000094000000}"/>
    <cellStyle name="‡_STA-DRP_BOOK1_Claim Summary_3667C Sanga PMR May 07 Rev 1_Sanga MIS Target Aug09 4 fleets" xfId="150" xr:uid="{00000000-0005-0000-0000-000095000000}"/>
    <cellStyle name="‡_STA-DRP_BOOK1_Claim Summary_3667C Sanga PMR May 07 Rev 1_Sanga MIS Target May'09 5 fleets R2" xfId="151" xr:uid="{00000000-0005-0000-0000-000096000000}"/>
    <cellStyle name="‡_STA-DRP_BOOK1_Claim Summary_3667C Sanga PMR May 07 Rev 1_Sanga MIS Targets - Aug 2009-4 fleet" xfId="152" xr:uid="{00000000-0005-0000-0000-000097000000}"/>
    <cellStyle name="‡_STA-DRP_BOOK1_Claim Summary_DailyPerformance-0409 ( 5 fleets)" xfId="153" xr:uid="{00000000-0005-0000-0000-000098000000}"/>
    <cellStyle name="‡_STA-DRP_BOOK1_Claim Summary_DailyPerformance-0509" xfId="154" xr:uid="{00000000-0005-0000-0000-000099000000}"/>
    <cellStyle name="‡_STA-DRP_BOOK1_Claim Summary_DailyPerformance-0609" xfId="155" xr:uid="{00000000-0005-0000-0000-00009A000000}"/>
    <cellStyle name="‡_STA-DRP_BOOK1_Claim Summary_DailyPerformance-0709" xfId="156" xr:uid="{00000000-0005-0000-0000-00009B000000}"/>
    <cellStyle name="‡_STA-DRP_BOOK1_Claim Summary_DailyPerformance-0709-rev" xfId="157" xr:uid="{00000000-0005-0000-0000-00009C000000}"/>
    <cellStyle name="‡_STA-DRP_BOOK1_Claim Summary_DailyPerformance-0809" xfId="158" xr:uid="{00000000-0005-0000-0000-00009D000000}"/>
    <cellStyle name="‡_STA-DRP_BOOK1_Claim Summary_DailyPerformance-0809R" xfId="159" xr:uid="{00000000-0005-0000-0000-00009E000000}"/>
    <cellStyle name="‡_STA-DRP_BOOK1_Claim Summary_Sanga MIS Target Aug09 4 fleets" xfId="160" xr:uid="{00000000-0005-0000-0000-00009F000000}"/>
    <cellStyle name="‡_STA-DRP_BOOK1_Claim Summary_Sanga MIS Target May'09 5 fleets R2" xfId="161" xr:uid="{00000000-0005-0000-0000-0000A0000000}"/>
    <cellStyle name="‡_STA-DRP_BOOK1_Claim Summary_Sanga MIS Targets - Aug 2009-4 fleet" xfId="162" xr:uid="{00000000-0005-0000-0000-0000A1000000}"/>
    <cellStyle name="‡_STA-DRP_BOOK1_Rep-3323c(0901)" xfId="163" xr:uid="{00000000-0005-0000-0000-0000A2000000}"/>
    <cellStyle name="‡_STA-DRP_BOOK1_Rep-3323c(0901)_3667C Sanga PMR Mar 07 Rev2" xfId="164" xr:uid="{00000000-0005-0000-0000-0000A3000000}"/>
    <cellStyle name="‡_STA-DRP_BOOK1_Rep-3323c(0901)_3667C Sanga PMR Mar 07 Rev2_DailyPerformance-0409 ( 5 fleets)" xfId="165" xr:uid="{00000000-0005-0000-0000-0000A4000000}"/>
    <cellStyle name="‡_STA-DRP_BOOK1_Rep-3323c(0901)_3667C Sanga PMR Mar 07 Rev2_DailyPerformance-0509" xfId="166" xr:uid="{00000000-0005-0000-0000-0000A5000000}"/>
    <cellStyle name="‡_STA-DRP_BOOK1_Rep-3323c(0901)_3667C Sanga PMR Mar 07 Rev2_DailyPerformance-0609" xfId="167" xr:uid="{00000000-0005-0000-0000-0000A6000000}"/>
    <cellStyle name="‡_STA-DRP_BOOK1_Rep-3323c(0901)_3667C Sanga PMR Mar 07 Rev2_DailyPerformance-0709" xfId="168" xr:uid="{00000000-0005-0000-0000-0000A7000000}"/>
    <cellStyle name="‡_STA-DRP_BOOK1_Rep-3323c(0901)_3667C Sanga PMR Mar 07 Rev2_DailyPerformance-0709-rev" xfId="169" xr:uid="{00000000-0005-0000-0000-0000A8000000}"/>
    <cellStyle name="‡_STA-DRP_BOOK1_Rep-3323c(0901)_3667C Sanga PMR Mar 07 Rev2_DailyPerformance-0809" xfId="170" xr:uid="{00000000-0005-0000-0000-0000A9000000}"/>
    <cellStyle name="‡_STA-DRP_BOOK1_Rep-3323c(0901)_3667C Sanga PMR Mar 07 Rev2_DailyPerformance-0809R" xfId="171" xr:uid="{00000000-0005-0000-0000-0000AA000000}"/>
    <cellStyle name="‡_STA-DRP_BOOK1_Rep-3323c(0901)_3667C Sanga PMR Mar 07 Rev2_Sanga MIS Target Aug09 4 fleets" xfId="172" xr:uid="{00000000-0005-0000-0000-0000AB000000}"/>
    <cellStyle name="‡_STA-DRP_BOOK1_Rep-3323c(0901)_3667C Sanga PMR Mar 07 Rev2_Sanga MIS Target May'09 5 fleets R2" xfId="173" xr:uid="{00000000-0005-0000-0000-0000AC000000}"/>
    <cellStyle name="‡_STA-DRP_BOOK1_Rep-3323c(0901)_3667C Sanga PMR Mar 07 Rev2_Sanga MIS Targets - Aug 2009-4 fleet" xfId="174" xr:uid="{00000000-0005-0000-0000-0000AD000000}"/>
    <cellStyle name="‡_STA-DRP_BOOK1_Rep-3323c(0901)_3667C Sanga PMR May 07 Rev 1" xfId="175" xr:uid="{00000000-0005-0000-0000-0000AE000000}"/>
    <cellStyle name="‡_STA-DRP_BOOK1_Rep-3323c(0901)_3667C Sanga PMR May 07 Rev 1_DailyPerformance-0409 ( 5 fleets)" xfId="176" xr:uid="{00000000-0005-0000-0000-0000AF000000}"/>
    <cellStyle name="‡_STA-DRP_BOOK1_Rep-3323c(0901)_3667C Sanga PMR May 07 Rev 1_DailyPerformance-0509" xfId="177" xr:uid="{00000000-0005-0000-0000-0000B0000000}"/>
    <cellStyle name="‡_STA-DRP_BOOK1_Rep-3323c(0901)_3667C Sanga PMR May 07 Rev 1_DailyPerformance-0609" xfId="178" xr:uid="{00000000-0005-0000-0000-0000B1000000}"/>
    <cellStyle name="‡_STA-DRP_BOOK1_Rep-3323c(0901)_3667C Sanga PMR May 07 Rev 1_DailyPerformance-0709" xfId="179" xr:uid="{00000000-0005-0000-0000-0000B2000000}"/>
    <cellStyle name="‡_STA-DRP_BOOK1_Rep-3323c(0901)_3667C Sanga PMR May 07 Rev 1_DailyPerformance-0709-rev" xfId="180" xr:uid="{00000000-0005-0000-0000-0000B3000000}"/>
    <cellStyle name="‡_STA-DRP_BOOK1_Rep-3323c(0901)_3667C Sanga PMR May 07 Rev 1_DailyPerformance-0809" xfId="181" xr:uid="{00000000-0005-0000-0000-0000B4000000}"/>
    <cellStyle name="‡_STA-DRP_BOOK1_Rep-3323c(0901)_3667C Sanga PMR May 07 Rev 1_DailyPerformance-0809R" xfId="182" xr:uid="{00000000-0005-0000-0000-0000B5000000}"/>
    <cellStyle name="‡_STA-DRP_BOOK1_Rep-3323c(0901)_3667C Sanga PMR May 07 Rev 1_Sanga MIS Target Aug09 4 fleets" xfId="183" xr:uid="{00000000-0005-0000-0000-0000B6000000}"/>
    <cellStyle name="‡_STA-DRP_BOOK1_Rep-3323c(0901)_3667C Sanga PMR May 07 Rev 1_Sanga MIS Target May'09 5 fleets R2" xfId="184" xr:uid="{00000000-0005-0000-0000-0000B7000000}"/>
    <cellStyle name="‡_STA-DRP_BOOK1_Rep-3323c(0901)_3667C Sanga PMR May 07 Rev 1_Sanga MIS Targets - Aug 2009-4 fleet" xfId="185" xr:uid="{00000000-0005-0000-0000-0000B8000000}"/>
    <cellStyle name="‡_STA-DRP_BOOK1_Rep-3323c(0901)_DailyPerformance-0409 ( 5 fleets)" xfId="186" xr:uid="{00000000-0005-0000-0000-0000B9000000}"/>
    <cellStyle name="‡_STA-DRP_BOOK1_Rep-3323c(0901)_DailyPerformance-0509" xfId="187" xr:uid="{00000000-0005-0000-0000-0000BA000000}"/>
    <cellStyle name="‡_STA-DRP_BOOK1_Rep-3323c(0901)_DailyPerformance-0609" xfId="188" xr:uid="{00000000-0005-0000-0000-0000BB000000}"/>
    <cellStyle name="‡_STA-DRP_BOOK1_Rep-3323c(0901)_DailyPerformance-0709" xfId="189" xr:uid="{00000000-0005-0000-0000-0000BC000000}"/>
    <cellStyle name="‡_STA-DRP_BOOK1_Rep-3323c(0901)_DailyPerformance-0709-rev" xfId="190" xr:uid="{00000000-0005-0000-0000-0000BD000000}"/>
    <cellStyle name="‡_STA-DRP_BOOK1_Rep-3323c(0901)_DailyPerformance-0809" xfId="191" xr:uid="{00000000-0005-0000-0000-0000BE000000}"/>
    <cellStyle name="‡_STA-DRP_BOOK1_Rep-3323c(0901)_DailyPerformance-0809R" xfId="192" xr:uid="{00000000-0005-0000-0000-0000BF000000}"/>
    <cellStyle name="‡_STA-DRP_BOOK1_Rep-3323c(0901)_Sanga MIS Target Aug09 4 fleets" xfId="193" xr:uid="{00000000-0005-0000-0000-0000C0000000}"/>
    <cellStyle name="‡_STA-DRP_BOOK1_Rep-3323c(0901)_Sanga MIS Target May'09 5 fleets R2" xfId="194" xr:uid="{00000000-0005-0000-0000-0000C1000000}"/>
    <cellStyle name="‡_STA-DRP_BOOK1_Rep-3323c(0901)_Sanga MIS Targets - Aug 2009-4 fleet" xfId="195" xr:uid="{00000000-0005-0000-0000-0000C2000000}"/>
    <cellStyle name="‡_STA-DRP_DailyPerformance-0409 ( 5 fleets)" xfId="196" xr:uid="{00000000-0005-0000-0000-0000C3000000}"/>
    <cellStyle name="‡_STA-DRP_DailyPerformance-0509" xfId="197" xr:uid="{00000000-0005-0000-0000-0000C4000000}"/>
    <cellStyle name="‡_STA-DRP_DailyPerformance-0609" xfId="198" xr:uid="{00000000-0005-0000-0000-0000C5000000}"/>
    <cellStyle name="‡_STA-DRP_DailyPerformance-0709" xfId="199" xr:uid="{00000000-0005-0000-0000-0000C6000000}"/>
    <cellStyle name="‡_STA-DRP_DailyPerformance-0709-rev" xfId="200" xr:uid="{00000000-0005-0000-0000-0000C7000000}"/>
    <cellStyle name="‡_STA-DRP_DailyPerformance-0809" xfId="201" xr:uid="{00000000-0005-0000-0000-0000C8000000}"/>
    <cellStyle name="‡_STA-DRP_DailyPerformance-0809R" xfId="202" xr:uid="{00000000-0005-0000-0000-0000C9000000}"/>
    <cellStyle name="‡_STA-DRP_Sanga MIS Target Aug09 4 fleets" xfId="203" xr:uid="{00000000-0005-0000-0000-0000CA000000}"/>
    <cellStyle name="‡_STA-DRP_Sanga MIS Target May'09 5 fleets R2" xfId="204" xr:uid="{00000000-0005-0000-0000-0000CB000000}"/>
    <cellStyle name="‡_STA-DRP_Sanga MIS Targets - Aug 2009-4 fleet" xfId="205" xr:uid="{00000000-0005-0000-0000-0000CC000000}"/>
    <cellStyle name="W_repair-duri" xfId="206" xr:uid="{00000000-0005-0000-0000-0000CD000000}"/>
    <cellStyle name="¹éºÐÀ²_±âÅ¸" xfId="207" xr:uid="{00000000-0005-0000-0000-0000CE000000}"/>
    <cellStyle name="20% - Accent1" xfId="208" builtinId="30" customBuiltin="1"/>
    <cellStyle name="20% - Accent1 2" xfId="209" xr:uid="{00000000-0005-0000-0000-0000D0000000}"/>
    <cellStyle name="20% - Accent1 2 2" xfId="210" xr:uid="{00000000-0005-0000-0000-0000D1000000}"/>
    <cellStyle name="20% - Accent1 2 2 2" xfId="2104" xr:uid="{87475CD3-9AC0-496B-AA08-BC7329ED0B2D}"/>
    <cellStyle name="20% - Accent1 2 3" xfId="211" xr:uid="{00000000-0005-0000-0000-0000D2000000}"/>
    <cellStyle name="20% - Accent1 2 3 2" xfId="2105" xr:uid="{3E7F5666-CACF-4F61-A5D4-990948AEED09}"/>
    <cellStyle name="20% - Accent1 2 4" xfId="212" xr:uid="{00000000-0005-0000-0000-0000D3000000}"/>
    <cellStyle name="20% - Accent1 2 4 2" xfId="2106" xr:uid="{37C9D482-2388-4F35-893D-817436FF8F68}"/>
    <cellStyle name="20% - Accent1 2 5" xfId="213" xr:uid="{00000000-0005-0000-0000-0000D4000000}"/>
    <cellStyle name="20% - Accent1 2 5 2" xfId="2107" xr:uid="{2AA91ABC-0579-46DA-AC6C-A73849C9256F}"/>
    <cellStyle name="20% - Accent1 2 6" xfId="214" xr:uid="{00000000-0005-0000-0000-0000D5000000}"/>
    <cellStyle name="20% - Accent1 2 6 2" xfId="2108" xr:uid="{DCB54AD9-1D9A-48DD-B2D0-BA296B6047E8}"/>
    <cellStyle name="20% - Accent1 2 7" xfId="2103" xr:uid="{06CD895A-F9CA-41EB-89EC-3C8A19C31833}"/>
    <cellStyle name="20% - Accent1 3" xfId="215" xr:uid="{00000000-0005-0000-0000-0000D6000000}"/>
    <cellStyle name="20% - Accent1 3 2" xfId="216" xr:uid="{00000000-0005-0000-0000-0000D7000000}"/>
    <cellStyle name="20% - Accent1 3 2 2" xfId="2110" xr:uid="{D76F1403-7109-467E-8923-8C8AA7095626}"/>
    <cellStyle name="20% - Accent1 3 3" xfId="2109" xr:uid="{02CCD5D1-98E9-451A-BA6A-8324C5FF2704}"/>
    <cellStyle name="20% - Accent1 4" xfId="217" xr:uid="{00000000-0005-0000-0000-0000D8000000}"/>
    <cellStyle name="20% - Accent1 4 2" xfId="218" xr:uid="{00000000-0005-0000-0000-0000D9000000}"/>
    <cellStyle name="20% - Accent1 4 2 2" xfId="2112" xr:uid="{CCA4B2B7-2BE3-4D3E-8DEB-B64FA40CF736}"/>
    <cellStyle name="20% - Accent1 4 3" xfId="2111" xr:uid="{0971B767-D87A-421E-B137-8824C2781F92}"/>
    <cellStyle name="20% - Accent2" xfId="219" builtinId="34" customBuiltin="1"/>
    <cellStyle name="20% - Accent2 2" xfId="220" xr:uid="{00000000-0005-0000-0000-0000DB000000}"/>
    <cellStyle name="20% - Accent2 2 2" xfId="221" xr:uid="{00000000-0005-0000-0000-0000DC000000}"/>
    <cellStyle name="20% - Accent2 2 2 2" xfId="2114" xr:uid="{24FB7905-E758-4511-A27D-B3B593134D9A}"/>
    <cellStyle name="20% - Accent2 2 3" xfId="222" xr:uid="{00000000-0005-0000-0000-0000DD000000}"/>
    <cellStyle name="20% - Accent2 2 3 2" xfId="2115" xr:uid="{BCB0D77C-282B-4495-8C57-DDB58783FF33}"/>
    <cellStyle name="20% - Accent2 2 4" xfId="223" xr:uid="{00000000-0005-0000-0000-0000DE000000}"/>
    <cellStyle name="20% - Accent2 2 4 2" xfId="2116" xr:uid="{2D3D6667-7C9D-4661-A91D-AD6E2FE7C0F7}"/>
    <cellStyle name="20% - Accent2 2 5" xfId="224" xr:uid="{00000000-0005-0000-0000-0000DF000000}"/>
    <cellStyle name="20% - Accent2 2 5 2" xfId="2117" xr:uid="{2D751C6F-E16B-4CFD-9C76-2716689CB78A}"/>
    <cellStyle name="20% - Accent2 2 6" xfId="225" xr:uid="{00000000-0005-0000-0000-0000E0000000}"/>
    <cellStyle name="20% - Accent2 2 6 2" xfId="2118" xr:uid="{BB4908BC-AC3C-44B9-B6DB-0F12E00F1F06}"/>
    <cellStyle name="20% - Accent2 2 7" xfId="2113" xr:uid="{01945D64-F308-4F63-8BA8-D3BFD7BF630A}"/>
    <cellStyle name="20% - Accent2 3" xfId="226" xr:uid="{00000000-0005-0000-0000-0000E1000000}"/>
    <cellStyle name="20% - Accent2 3 2" xfId="227" xr:uid="{00000000-0005-0000-0000-0000E2000000}"/>
    <cellStyle name="20% - Accent2 3 2 2" xfId="2120" xr:uid="{76A34DCD-D4AE-410D-B47D-E0C171A8A81F}"/>
    <cellStyle name="20% - Accent2 3 3" xfId="2119" xr:uid="{4EEB7A66-FFD9-4B14-A069-F54D22E8857B}"/>
    <cellStyle name="20% - Accent2 4" xfId="228" xr:uid="{00000000-0005-0000-0000-0000E3000000}"/>
    <cellStyle name="20% - Accent2 4 2" xfId="229" xr:uid="{00000000-0005-0000-0000-0000E4000000}"/>
    <cellStyle name="20% - Accent2 4 2 2" xfId="2122" xr:uid="{1569EEE8-202D-4E5A-94DC-1674A6557144}"/>
    <cellStyle name="20% - Accent2 4 3" xfId="2121" xr:uid="{6B85916C-6FD3-4A64-9811-0254CAAF8E52}"/>
    <cellStyle name="20% - Accent3" xfId="230" builtinId="38" customBuiltin="1"/>
    <cellStyle name="20% - Accent3 2" xfId="231" xr:uid="{00000000-0005-0000-0000-0000E6000000}"/>
    <cellStyle name="20% - Accent3 2 2" xfId="232" xr:uid="{00000000-0005-0000-0000-0000E7000000}"/>
    <cellStyle name="20% - Accent3 2 2 2" xfId="2124" xr:uid="{14F161A4-A353-4B5B-B288-7759F1EFB560}"/>
    <cellStyle name="20% - Accent3 2 3" xfId="233" xr:uid="{00000000-0005-0000-0000-0000E8000000}"/>
    <cellStyle name="20% - Accent3 2 3 2" xfId="2125" xr:uid="{BFAA3EEF-DAA4-4E8D-89EC-EAC568281D92}"/>
    <cellStyle name="20% - Accent3 2 4" xfId="234" xr:uid="{00000000-0005-0000-0000-0000E9000000}"/>
    <cellStyle name="20% - Accent3 2 4 2" xfId="2126" xr:uid="{89865F18-B37B-4C97-BD92-FA38109560A9}"/>
    <cellStyle name="20% - Accent3 2 5" xfId="235" xr:uid="{00000000-0005-0000-0000-0000EA000000}"/>
    <cellStyle name="20% - Accent3 2 5 2" xfId="2127" xr:uid="{BB469F4E-0A78-4976-985C-23DF7446B72B}"/>
    <cellStyle name="20% - Accent3 2 6" xfId="236" xr:uid="{00000000-0005-0000-0000-0000EB000000}"/>
    <cellStyle name="20% - Accent3 2 6 2" xfId="2128" xr:uid="{7C131512-D1A1-440F-8F74-41E5170DCD9D}"/>
    <cellStyle name="20% - Accent3 2 7" xfId="2123" xr:uid="{44D752F1-D7F0-4231-B29C-4E891EAE63A2}"/>
    <cellStyle name="20% - Accent3 3" xfId="237" xr:uid="{00000000-0005-0000-0000-0000EC000000}"/>
    <cellStyle name="20% - Accent3 3 2" xfId="238" xr:uid="{00000000-0005-0000-0000-0000ED000000}"/>
    <cellStyle name="20% - Accent3 3 2 2" xfId="2130" xr:uid="{6C5894A0-7858-45AB-8A12-DFEC93C1E882}"/>
    <cellStyle name="20% - Accent3 3 3" xfId="2129" xr:uid="{3936AB56-B0A7-4B68-B0D7-2801F2AEFED4}"/>
    <cellStyle name="20% - Accent3 4" xfId="239" xr:uid="{00000000-0005-0000-0000-0000EE000000}"/>
    <cellStyle name="20% - Accent3 4 2" xfId="240" xr:uid="{00000000-0005-0000-0000-0000EF000000}"/>
    <cellStyle name="20% - Accent3 4 2 2" xfId="2132" xr:uid="{36932326-F9A1-436D-9234-5E5BC034E141}"/>
    <cellStyle name="20% - Accent3 4 3" xfId="2131" xr:uid="{AA2E3B39-723E-419E-A073-C2A0B0D9B5FC}"/>
    <cellStyle name="20% - Accent4" xfId="241" builtinId="42" customBuiltin="1"/>
    <cellStyle name="20% - Accent4 2" xfId="242" xr:uid="{00000000-0005-0000-0000-0000F1000000}"/>
    <cellStyle name="20% - Accent4 2 2" xfId="243" xr:uid="{00000000-0005-0000-0000-0000F2000000}"/>
    <cellStyle name="20% - Accent4 2 2 2" xfId="2134" xr:uid="{681DFE52-B6B8-4490-A522-9A478814845B}"/>
    <cellStyle name="20% - Accent4 2 3" xfId="244" xr:uid="{00000000-0005-0000-0000-0000F3000000}"/>
    <cellStyle name="20% - Accent4 2 3 2" xfId="2135" xr:uid="{6F6B8D57-37EA-4505-AC58-57ED0BBDC232}"/>
    <cellStyle name="20% - Accent4 2 4" xfId="245" xr:uid="{00000000-0005-0000-0000-0000F4000000}"/>
    <cellStyle name="20% - Accent4 2 4 2" xfId="2136" xr:uid="{0283574C-67E2-4386-8C90-B0F4DAA5D972}"/>
    <cellStyle name="20% - Accent4 2 5" xfId="246" xr:uid="{00000000-0005-0000-0000-0000F5000000}"/>
    <cellStyle name="20% - Accent4 2 5 2" xfId="2137" xr:uid="{2928BB2D-56C0-499D-A427-B87B6E2A044E}"/>
    <cellStyle name="20% - Accent4 2 6" xfId="247" xr:uid="{00000000-0005-0000-0000-0000F6000000}"/>
    <cellStyle name="20% - Accent4 2 6 2" xfId="2138" xr:uid="{066A6DE9-9C07-4944-AEE7-6064709BF940}"/>
    <cellStyle name="20% - Accent4 2 7" xfId="2133" xr:uid="{93680E4F-EB2C-4D73-B2A3-7DE8B87149DD}"/>
    <cellStyle name="20% - Accent4 3" xfId="248" xr:uid="{00000000-0005-0000-0000-0000F7000000}"/>
    <cellStyle name="20% - Accent4 3 2" xfId="249" xr:uid="{00000000-0005-0000-0000-0000F8000000}"/>
    <cellStyle name="20% - Accent4 3 2 2" xfId="2140" xr:uid="{DA3F1DE0-AE20-4200-BC3C-64CC366B2BDE}"/>
    <cellStyle name="20% - Accent4 3 3" xfId="2139" xr:uid="{F7D793F9-5262-40D9-9524-30BDE4F0EEE5}"/>
    <cellStyle name="20% - Accent4 4" xfId="250" xr:uid="{00000000-0005-0000-0000-0000F9000000}"/>
    <cellStyle name="20% - Accent4 4 2" xfId="251" xr:uid="{00000000-0005-0000-0000-0000FA000000}"/>
    <cellStyle name="20% - Accent4 4 2 2" xfId="2142" xr:uid="{780FD9FC-18CD-4158-AE2C-9D59FFDDA61B}"/>
    <cellStyle name="20% - Accent4 4 3" xfId="2141" xr:uid="{096E5C0D-521A-4219-9E79-C5BF7F8D3B03}"/>
    <cellStyle name="20% - Accent5" xfId="252" builtinId="46" customBuiltin="1"/>
    <cellStyle name="20% - Accent5 2" xfId="253" xr:uid="{00000000-0005-0000-0000-0000FC000000}"/>
    <cellStyle name="20% - Accent5 2 2" xfId="254" xr:uid="{00000000-0005-0000-0000-0000FD000000}"/>
    <cellStyle name="20% - Accent5 2 2 2" xfId="2144" xr:uid="{5294975D-CE7A-4330-BDD0-26DFD476CDF0}"/>
    <cellStyle name="20% - Accent5 2 3" xfId="255" xr:uid="{00000000-0005-0000-0000-0000FE000000}"/>
    <cellStyle name="20% - Accent5 2 3 2" xfId="2145" xr:uid="{BBC03933-37A8-443C-A203-52EA78868EB2}"/>
    <cellStyle name="20% - Accent5 2 4" xfId="256" xr:uid="{00000000-0005-0000-0000-0000FF000000}"/>
    <cellStyle name="20% - Accent5 2 4 2" xfId="2146" xr:uid="{1950E712-74DE-4826-A4A3-6E5B466A7ACC}"/>
    <cellStyle name="20% - Accent5 2 5" xfId="257" xr:uid="{00000000-0005-0000-0000-000000010000}"/>
    <cellStyle name="20% - Accent5 2 5 2" xfId="2147" xr:uid="{5F493BD4-307F-467E-B2C6-53DEF3273228}"/>
    <cellStyle name="20% - Accent5 2 6" xfId="258" xr:uid="{00000000-0005-0000-0000-000001010000}"/>
    <cellStyle name="20% - Accent5 2 6 2" xfId="2148" xr:uid="{80931465-B405-4403-BC23-5A562083DB77}"/>
    <cellStyle name="20% - Accent5 2 7" xfId="2143" xr:uid="{AF8FC784-75B9-45BB-AD26-E26B90855CF9}"/>
    <cellStyle name="20% - Accent5 3" xfId="259" xr:uid="{00000000-0005-0000-0000-000002010000}"/>
    <cellStyle name="20% - Accent5 3 2" xfId="260" xr:uid="{00000000-0005-0000-0000-000003010000}"/>
    <cellStyle name="20% - Accent5 3 2 2" xfId="2150" xr:uid="{92BB255B-ED5B-43D6-933F-752DA3C3A5F9}"/>
    <cellStyle name="20% - Accent5 3 3" xfId="2149" xr:uid="{F25F5CD7-8962-4E13-A979-4274DD4DE43A}"/>
    <cellStyle name="20% - Accent5 4" xfId="261" xr:uid="{00000000-0005-0000-0000-000004010000}"/>
    <cellStyle name="20% - Accent5 4 2" xfId="262" xr:uid="{00000000-0005-0000-0000-000005010000}"/>
    <cellStyle name="20% - Accent5 4 2 2" xfId="2152" xr:uid="{C9B56406-2549-49FD-8924-0FAE683585B9}"/>
    <cellStyle name="20% - Accent5 4 3" xfId="2151" xr:uid="{6E1064AD-7473-4739-B50E-C8915E8ACA94}"/>
    <cellStyle name="20% - Accent6" xfId="263" builtinId="50" customBuiltin="1"/>
    <cellStyle name="20% - Accent6 2" xfId="264" xr:uid="{00000000-0005-0000-0000-000007010000}"/>
    <cellStyle name="20% - Accent6 2 2" xfId="265" xr:uid="{00000000-0005-0000-0000-000008010000}"/>
    <cellStyle name="20% - Accent6 2 2 2" xfId="2154" xr:uid="{C70ECBF5-1D13-4A51-9F7D-E7C9C4D486C3}"/>
    <cellStyle name="20% - Accent6 2 3" xfId="266" xr:uid="{00000000-0005-0000-0000-000009010000}"/>
    <cellStyle name="20% - Accent6 2 3 2" xfId="2155" xr:uid="{1B7F3561-830A-425B-A0AB-EDA62049E793}"/>
    <cellStyle name="20% - Accent6 2 4" xfId="267" xr:uid="{00000000-0005-0000-0000-00000A010000}"/>
    <cellStyle name="20% - Accent6 2 4 2" xfId="2156" xr:uid="{3D599368-5D39-4D3F-B19D-26DE1BB676AA}"/>
    <cellStyle name="20% - Accent6 2 5" xfId="268" xr:uid="{00000000-0005-0000-0000-00000B010000}"/>
    <cellStyle name="20% - Accent6 2 5 2" xfId="2157" xr:uid="{3E6B2F31-A8DF-4A66-AF1F-D1CD9360998B}"/>
    <cellStyle name="20% - Accent6 2 6" xfId="269" xr:uid="{00000000-0005-0000-0000-00000C010000}"/>
    <cellStyle name="20% - Accent6 2 6 2" xfId="2158" xr:uid="{D211E50A-3318-4100-90C0-5195416F7952}"/>
    <cellStyle name="20% - Accent6 2 7" xfId="2153" xr:uid="{CC38D357-BD2B-4270-96C0-49C9AE23D268}"/>
    <cellStyle name="20% - Accent6 3" xfId="270" xr:uid="{00000000-0005-0000-0000-00000D010000}"/>
    <cellStyle name="20% - Accent6 3 2" xfId="271" xr:uid="{00000000-0005-0000-0000-00000E010000}"/>
    <cellStyle name="20% - Accent6 3 2 2" xfId="2160" xr:uid="{E4360EC8-9904-4786-AE1C-780C37D27196}"/>
    <cellStyle name="20% - Accent6 3 3" xfId="2159" xr:uid="{2CFB776B-5DB0-406E-AA24-E2BEE493FFD1}"/>
    <cellStyle name="20% - Accent6 4" xfId="272" xr:uid="{00000000-0005-0000-0000-00000F010000}"/>
    <cellStyle name="20% - Accent6 4 2" xfId="273" xr:uid="{00000000-0005-0000-0000-000010010000}"/>
    <cellStyle name="20% - Accent6 4 2 2" xfId="2162" xr:uid="{3DE1DD7D-4851-49EB-BAE3-1D4A697FF9CD}"/>
    <cellStyle name="20% - Accent6 4 3" xfId="2161" xr:uid="{8B9F1449-3AD0-406E-9DE4-D9C09BCF8113}"/>
    <cellStyle name="20% - 강조색1" xfId="274" xr:uid="{00000000-0005-0000-0000-000011010000}"/>
    <cellStyle name="20% - 강조색1 2" xfId="2163" xr:uid="{818172C1-0A8C-4A7E-9CD2-B73D89F9A86D}"/>
    <cellStyle name="20% - 강조색2" xfId="275" xr:uid="{00000000-0005-0000-0000-000012010000}"/>
    <cellStyle name="20% - 강조색2 2" xfId="2164" xr:uid="{661A00AC-90AB-4160-A48F-F45564420A90}"/>
    <cellStyle name="20% - 강조색3" xfId="276" xr:uid="{00000000-0005-0000-0000-000013010000}"/>
    <cellStyle name="20% - 강조색3 2" xfId="2165" xr:uid="{B37AD76B-D2D8-4E4C-9063-10810DD61BB2}"/>
    <cellStyle name="20% - 강조색4" xfId="277" xr:uid="{00000000-0005-0000-0000-000014010000}"/>
    <cellStyle name="20% - 강조색4 2" xfId="2166" xr:uid="{A4510065-F90A-4BEF-B2AA-9ADE55D0B002}"/>
    <cellStyle name="20% - 강조색5" xfId="278" xr:uid="{00000000-0005-0000-0000-000015010000}"/>
    <cellStyle name="20% - 강조색5 2" xfId="2167" xr:uid="{27240949-863E-4771-8412-4F112780060D}"/>
    <cellStyle name="20% - 강조색6" xfId="279" xr:uid="{00000000-0005-0000-0000-000016010000}"/>
    <cellStyle name="20% - 강조색6 2" xfId="2168" xr:uid="{67B46675-560E-4F99-8FB0-2027FFC6400E}"/>
    <cellStyle name="40% - Accent1" xfId="280" builtinId="31" customBuiltin="1"/>
    <cellStyle name="40% - Accent1 2" xfId="281" xr:uid="{00000000-0005-0000-0000-000018010000}"/>
    <cellStyle name="40% - Accent1 2 2" xfId="282" xr:uid="{00000000-0005-0000-0000-000019010000}"/>
    <cellStyle name="40% - Accent1 2 2 2" xfId="2170" xr:uid="{B280E802-8886-4A7B-AA8F-CC8051E2A26C}"/>
    <cellStyle name="40% - Accent1 2 3" xfId="283" xr:uid="{00000000-0005-0000-0000-00001A010000}"/>
    <cellStyle name="40% - Accent1 2 3 2" xfId="2171" xr:uid="{3F23A987-A217-49A3-8537-250A3E873A14}"/>
    <cellStyle name="40% - Accent1 2 4" xfId="284" xr:uid="{00000000-0005-0000-0000-00001B010000}"/>
    <cellStyle name="40% - Accent1 2 4 2" xfId="2172" xr:uid="{EBC35DDC-AE78-490E-8200-77FFBC196648}"/>
    <cellStyle name="40% - Accent1 2 5" xfId="285" xr:uid="{00000000-0005-0000-0000-00001C010000}"/>
    <cellStyle name="40% - Accent1 2 5 2" xfId="2173" xr:uid="{003B3482-42F7-42AA-88A5-545A48141959}"/>
    <cellStyle name="40% - Accent1 2 6" xfId="286" xr:uid="{00000000-0005-0000-0000-00001D010000}"/>
    <cellStyle name="40% - Accent1 2 6 2" xfId="2174" xr:uid="{FB2B9BAE-B362-45DD-8E99-DFF8E1552360}"/>
    <cellStyle name="40% - Accent1 2 7" xfId="2169" xr:uid="{E4080B51-868A-480D-AD27-8BFE2D6210C4}"/>
    <cellStyle name="40% - Accent1 3" xfId="287" xr:uid="{00000000-0005-0000-0000-00001E010000}"/>
    <cellStyle name="40% - Accent1 3 2" xfId="288" xr:uid="{00000000-0005-0000-0000-00001F010000}"/>
    <cellStyle name="40% - Accent1 3 2 2" xfId="2176" xr:uid="{B14AB724-A41B-45E3-A55F-9F685E67D3C5}"/>
    <cellStyle name="40% - Accent1 3 3" xfId="2175" xr:uid="{8218E0CC-D7FE-44F7-9304-C638513C9CE1}"/>
    <cellStyle name="40% - Accent1 4" xfId="289" xr:uid="{00000000-0005-0000-0000-000020010000}"/>
    <cellStyle name="40% - Accent1 4 2" xfId="290" xr:uid="{00000000-0005-0000-0000-000021010000}"/>
    <cellStyle name="40% - Accent1 4 2 2" xfId="2178" xr:uid="{69DB37B2-854F-47F0-956E-442C72956EC6}"/>
    <cellStyle name="40% - Accent1 4 3" xfId="2177" xr:uid="{3FCB5547-541C-4A33-A0A7-9C9FCA5B61FA}"/>
    <cellStyle name="40% - Accent2" xfId="291" builtinId="35" customBuiltin="1"/>
    <cellStyle name="40% - Accent2 2" xfId="292" xr:uid="{00000000-0005-0000-0000-000023010000}"/>
    <cellStyle name="40% - Accent2 2 2" xfId="293" xr:uid="{00000000-0005-0000-0000-000024010000}"/>
    <cellStyle name="40% - Accent2 2 2 2" xfId="2180" xr:uid="{3B28F302-D06C-4F5E-9624-D85092F95F40}"/>
    <cellStyle name="40% - Accent2 2 3" xfId="294" xr:uid="{00000000-0005-0000-0000-000025010000}"/>
    <cellStyle name="40% - Accent2 2 3 2" xfId="2181" xr:uid="{76345149-2445-4634-92B2-4F9C96B78B49}"/>
    <cellStyle name="40% - Accent2 2 4" xfId="295" xr:uid="{00000000-0005-0000-0000-000026010000}"/>
    <cellStyle name="40% - Accent2 2 4 2" xfId="2182" xr:uid="{D6CFA2F5-E022-4F97-8B28-BF81B54CCB23}"/>
    <cellStyle name="40% - Accent2 2 5" xfId="296" xr:uid="{00000000-0005-0000-0000-000027010000}"/>
    <cellStyle name="40% - Accent2 2 5 2" xfId="2183" xr:uid="{35F36AF3-BFC4-4E19-B813-2E6C46E7D09A}"/>
    <cellStyle name="40% - Accent2 2 6" xfId="297" xr:uid="{00000000-0005-0000-0000-000028010000}"/>
    <cellStyle name="40% - Accent2 2 6 2" xfId="2184" xr:uid="{A1AAEC3B-C239-4F84-8D21-42A357AE5628}"/>
    <cellStyle name="40% - Accent2 2 7" xfId="2179" xr:uid="{BB42DB08-11E6-4AC8-848F-6AAE2F1BE477}"/>
    <cellStyle name="40% - Accent2 3" xfId="298" xr:uid="{00000000-0005-0000-0000-000029010000}"/>
    <cellStyle name="40% - Accent2 3 2" xfId="299" xr:uid="{00000000-0005-0000-0000-00002A010000}"/>
    <cellStyle name="40% - Accent2 3 2 2" xfId="2186" xr:uid="{BEF27F63-6110-4CF6-B0FE-486FDA3CECB9}"/>
    <cellStyle name="40% - Accent2 3 3" xfId="2185" xr:uid="{6349A775-3C36-4591-97B1-BCAA31527899}"/>
    <cellStyle name="40% - Accent2 4" xfId="300" xr:uid="{00000000-0005-0000-0000-00002B010000}"/>
    <cellStyle name="40% - Accent2 4 2" xfId="301" xr:uid="{00000000-0005-0000-0000-00002C010000}"/>
    <cellStyle name="40% - Accent2 4 2 2" xfId="2188" xr:uid="{C2B9A11E-2D25-4DA0-96A2-69443B373802}"/>
    <cellStyle name="40% - Accent2 4 3" xfId="2187" xr:uid="{DEB35084-0F9A-48BD-ACF8-232EA0578D5C}"/>
    <cellStyle name="40% - Accent3" xfId="302" builtinId="39" customBuiltin="1"/>
    <cellStyle name="40% - Accent3 2" xfId="303" xr:uid="{00000000-0005-0000-0000-00002E010000}"/>
    <cellStyle name="40% - Accent3 2 2" xfId="304" xr:uid="{00000000-0005-0000-0000-00002F010000}"/>
    <cellStyle name="40% - Accent3 2 2 2" xfId="2190" xr:uid="{8F204733-9708-41A1-9C5A-03921EE3090D}"/>
    <cellStyle name="40% - Accent3 2 3" xfId="305" xr:uid="{00000000-0005-0000-0000-000030010000}"/>
    <cellStyle name="40% - Accent3 2 3 2" xfId="2191" xr:uid="{B7E41A00-3B21-48B9-B240-7E7AF2506851}"/>
    <cellStyle name="40% - Accent3 2 4" xfId="306" xr:uid="{00000000-0005-0000-0000-000031010000}"/>
    <cellStyle name="40% - Accent3 2 4 2" xfId="2192" xr:uid="{042CA577-7CA5-44B3-88C0-F8DE9F8A9419}"/>
    <cellStyle name="40% - Accent3 2 5" xfId="307" xr:uid="{00000000-0005-0000-0000-000032010000}"/>
    <cellStyle name="40% - Accent3 2 5 2" xfId="2193" xr:uid="{791116D1-8625-422D-9320-A6BAE7C03D02}"/>
    <cellStyle name="40% - Accent3 2 6" xfId="308" xr:uid="{00000000-0005-0000-0000-000033010000}"/>
    <cellStyle name="40% - Accent3 2 6 2" xfId="2194" xr:uid="{3EC0EA7C-C2D2-48E0-BA64-318EA7E2CB72}"/>
    <cellStyle name="40% - Accent3 2 7" xfId="2189" xr:uid="{D4D2C0CA-20D0-491E-BDB5-75D78DBD643B}"/>
    <cellStyle name="40% - Accent3 3" xfId="309" xr:uid="{00000000-0005-0000-0000-000034010000}"/>
    <cellStyle name="40% - Accent3 3 2" xfId="310" xr:uid="{00000000-0005-0000-0000-000035010000}"/>
    <cellStyle name="40% - Accent3 3 2 2" xfId="2196" xr:uid="{6BAB9AB1-73BE-4F50-A27B-7D7FE41C3C26}"/>
    <cellStyle name="40% - Accent3 3 3" xfId="2195" xr:uid="{3831C28E-780B-4A50-8541-7518877F2A54}"/>
    <cellStyle name="40% - Accent3 4" xfId="311" xr:uid="{00000000-0005-0000-0000-000036010000}"/>
    <cellStyle name="40% - Accent3 4 2" xfId="312" xr:uid="{00000000-0005-0000-0000-000037010000}"/>
    <cellStyle name="40% - Accent3 4 2 2" xfId="2198" xr:uid="{5A6DF4B9-0043-4679-B5AA-7F480B00045A}"/>
    <cellStyle name="40% - Accent3 4 3" xfId="2197" xr:uid="{644E96CE-E1BA-4145-91EB-EDA32CD9062F}"/>
    <cellStyle name="40% - Accent4" xfId="313" builtinId="43" customBuiltin="1"/>
    <cellStyle name="40% - Accent4 2" xfId="314" xr:uid="{00000000-0005-0000-0000-000039010000}"/>
    <cellStyle name="40% - Accent4 2 2" xfId="315" xr:uid="{00000000-0005-0000-0000-00003A010000}"/>
    <cellStyle name="40% - Accent4 2 2 2" xfId="2200" xr:uid="{D43D8319-3C5B-4F19-BDF9-E388D9807E69}"/>
    <cellStyle name="40% - Accent4 2 3" xfId="316" xr:uid="{00000000-0005-0000-0000-00003B010000}"/>
    <cellStyle name="40% - Accent4 2 3 2" xfId="2201" xr:uid="{0E240781-23DF-4F25-8884-9A06C848FC4F}"/>
    <cellStyle name="40% - Accent4 2 4" xfId="317" xr:uid="{00000000-0005-0000-0000-00003C010000}"/>
    <cellStyle name="40% - Accent4 2 4 2" xfId="2202" xr:uid="{5E5C06CF-3E3A-4550-88AC-C23E53E5BA3C}"/>
    <cellStyle name="40% - Accent4 2 5" xfId="318" xr:uid="{00000000-0005-0000-0000-00003D010000}"/>
    <cellStyle name="40% - Accent4 2 5 2" xfId="2203" xr:uid="{E7BF189D-4A4B-4069-89CB-EF9B992B248D}"/>
    <cellStyle name="40% - Accent4 2 6" xfId="319" xr:uid="{00000000-0005-0000-0000-00003E010000}"/>
    <cellStyle name="40% - Accent4 2 6 2" xfId="2204" xr:uid="{80F3F7FF-B8F1-4B55-AE47-DEAA57C98B5B}"/>
    <cellStyle name="40% - Accent4 2 7" xfId="2199" xr:uid="{1B1092D9-81E6-4166-90C2-C23CD5DDB71A}"/>
    <cellStyle name="40% - Accent4 3" xfId="320" xr:uid="{00000000-0005-0000-0000-00003F010000}"/>
    <cellStyle name="40% - Accent4 3 2" xfId="321" xr:uid="{00000000-0005-0000-0000-000040010000}"/>
    <cellStyle name="40% - Accent4 3 2 2" xfId="2206" xr:uid="{C3EC2DF5-4395-4D20-92E0-6BC61F75D386}"/>
    <cellStyle name="40% - Accent4 3 3" xfId="2205" xr:uid="{70E1CBF4-C5F6-489A-90BA-9F1918BA23DF}"/>
    <cellStyle name="40% - Accent4 4" xfId="322" xr:uid="{00000000-0005-0000-0000-000041010000}"/>
    <cellStyle name="40% - Accent4 4 2" xfId="323" xr:uid="{00000000-0005-0000-0000-000042010000}"/>
    <cellStyle name="40% - Accent4 4 2 2" xfId="2208" xr:uid="{77CB4A38-54DE-480F-B93F-DD9B42240423}"/>
    <cellStyle name="40% - Accent4 4 3" xfId="2207" xr:uid="{DC5D0AAE-254E-449F-95C3-C17D3FBA8E33}"/>
    <cellStyle name="40% - Accent5" xfId="324" builtinId="47" customBuiltin="1"/>
    <cellStyle name="40% - Accent5 2" xfId="325" xr:uid="{00000000-0005-0000-0000-000044010000}"/>
    <cellStyle name="40% - Accent5 2 2" xfId="326" xr:uid="{00000000-0005-0000-0000-000045010000}"/>
    <cellStyle name="40% - Accent5 2 2 2" xfId="2210" xr:uid="{0B9BE7DE-2A73-41EF-81F6-57DC99AD6340}"/>
    <cellStyle name="40% - Accent5 2 3" xfId="327" xr:uid="{00000000-0005-0000-0000-000046010000}"/>
    <cellStyle name="40% - Accent5 2 3 2" xfId="2211" xr:uid="{36B86166-F247-42E1-B8DE-82515B23113E}"/>
    <cellStyle name="40% - Accent5 2 4" xfId="328" xr:uid="{00000000-0005-0000-0000-000047010000}"/>
    <cellStyle name="40% - Accent5 2 4 2" xfId="2212" xr:uid="{B66E4653-BD73-4D74-869D-4510E75AA782}"/>
    <cellStyle name="40% - Accent5 2 5" xfId="329" xr:uid="{00000000-0005-0000-0000-000048010000}"/>
    <cellStyle name="40% - Accent5 2 5 2" xfId="2213" xr:uid="{AF0E474E-B32F-40C2-AB93-B6481E38CA5C}"/>
    <cellStyle name="40% - Accent5 2 6" xfId="330" xr:uid="{00000000-0005-0000-0000-000049010000}"/>
    <cellStyle name="40% - Accent5 2 6 2" xfId="2214" xr:uid="{45A54511-E373-4FB4-BBB5-90497C1E0C4E}"/>
    <cellStyle name="40% - Accent5 2 7" xfId="2209" xr:uid="{2232C9AB-948F-4346-A999-2CD94514A79E}"/>
    <cellStyle name="40% - Accent5 3" xfId="331" xr:uid="{00000000-0005-0000-0000-00004A010000}"/>
    <cellStyle name="40% - Accent5 3 2" xfId="332" xr:uid="{00000000-0005-0000-0000-00004B010000}"/>
    <cellStyle name="40% - Accent5 3 2 2" xfId="2216" xr:uid="{A8E2D85B-DB32-4625-8FFD-9D5224A3D2EF}"/>
    <cellStyle name="40% - Accent5 3 3" xfId="2215" xr:uid="{7FC52E24-5749-4F61-935C-D09A50F1BFF6}"/>
    <cellStyle name="40% - Accent5 4" xfId="333" xr:uid="{00000000-0005-0000-0000-00004C010000}"/>
    <cellStyle name="40% - Accent5 4 2" xfId="334" xr:uid="{00000000-0005-0000-0000-00004D010000}"/>
    <cellStyle name="40% - Accent5 4 2 2" xfId="2218" xr:uid="{2BEB12E5-12D4-459C-8235-C6A6BE0665E8}"/>
    <cellStyle name="40% - Accent5 4 3" xfId="2217" xr:uid="{A2484AD6-3D76-4A13-9751-803890B1C9C3}"/>
    <cellStyle name="40% - Accent6" xfId="335" builtinId="51" customBuiltin="1"/>
    <cellStyle name="40% - Accent6 2" xfId="336" xr:uid="{00000000-0005-0000-0000-00004F010000}"/>
    <cellStyle name="40% - Accent6 2 2" xfId="337" xr:uid="{00000000-0005-0000-0000-000050010000}"/>
    <cellStyle name="40% - Accent6 2 2 2" xfId="2220" xr:uid="{8E472BA3-8FF9-4B49-944D-EA34D5F41A59}"/>
    <cellStyle name="40% - Accent6 2 3" xfId="338" xr:uid="{00000000-0005-0000-0000-000051010000}"/>
    <cellStyle name="40% - Accent6 2 3 2" xfId="2221" xr:uid="{1ABF797B-8A5F-41BA-8E62-4037AC5428AA}"/>
    <cellStyle name="40% - Accent6 2 4" xfId="339" xr:uid="{00000000-0005-0000-0000-000052010000}"/>
    <cellStyle name="40% - Accent6 2 4 2" xfId="2222" xr:uid="{3960E981-CF57-438B-A2DE-68B327846A1F}"/>
    <cellStyle name="40% - Accent6 2 5" xfId="340" xr:uid="{00000000-0005-0000-0000-000053010000}"/>
    <cellStyle name="40% - Accent6 2 5 2" xfId="2223" xr:uid="{48401A18-198C-4759-8731-269C2A5B60A8}"/>
    <cellStyle name="40% - Accent6 2 6" xfId="341" xr:uid="{00000000-0005-0000-0000-000054010000}"/>
    <cellStyle name="40% - Accent6 2 6 2" xfId="2224" xr:uid="{BA2CD0D4-D267-4495-B8F6-9AC6DD895F25}"/>
    <cellStyle name="40% - Accent6 2 7" xfId="2219" xr:uid="{3044B004-B419-4979-BC25-2029BEC29D0F}"/>
    <cellStyle name="40% - Accent6 3" xfId="342" xr:uid="{00000000-0005-0000-0000-000055010000}"/>
    <cellStyle name="40% - Accent6 3 2" xfId="343" xr:uid="{00000000-0005-0000-0000-000056010000}"/>
    <cellStyle name="40% - Accent6 3 2 2" xfId="2226" xr:uid="{26A6D5F2-E018-4E35-A6BF-D02659C47671}"/>
    <cellStyle name="40% - Accent6 3 3" xfId="2225" xr:uid="{0B1AB10C-13EE-48BE-82AE-A51E33FEE292}"/>
    <cellStyle name="40% - Accent6 4" xfId="344" xr:uid="{00000000-0005-0000-0000-000057010000}"/>
    <cellStyle name="40% - Accent6 4 2" xfId="345" xr:uid="{00000000-0005-0000-0000-000058010000}"/>
    <cellStyle name="40% - Accent6 4 2 2" xfId="2228" xr:uid="{FEAC1A15-9084-4CD7-A5D6-E1CB954D9E46}"/>
    <cellStyle name="40% - Accent6 4 3" xfId="2227" xr:uid="{0F04EE03-02BB-48F3-B106-335438E276D9}"/>
    <cellStyle name="40% - 강조색1" xfId="346" xr:uid="{00000000-0005-0000-0000-000059010000}"/>
    <cellStyle name="40% - 강조색1 2" xfId="2229" xr:uid="{984AB1DF-CCA4-4E7A-BDF9-199240C4AFD2}"/>
    <cellStyle name="40% - 강조색2" xfId="347" xr:uid="{00000000-0005-0000-0000-00005A010000}"/>
    <cellStyle name="40% - 강조색2 2" xfId="2230" xr:uid="{B3E4A80D-79B8-455D-AE70-CB5B256E987A}"/>
    <cellStyle name="40% - 강조색3" xfId="348" xr:uid="{00000000-0005-0000-0000-00005B010000}"/>
    <cellStyle name="40% - 강조색3 2" xfId="2231" xr:uid="{DF238E6B-0276-4665-A524-B6F76FB4AA82}"/>
    <cellStyle name="40% - 강조색4" xfId="349" xr:uid="{00000000-0005-0000-0000-00005C010000}"/>
    <cellStyle name="40% - 강조색4 2" xfId="2232" xr:uid="{FAA1ECE1-6433-4869-AF03-DB575DFD8F9A}"/>
    <cellStyle name="40% - 강조색5" xfId="350" xr:uid="{00000000-0005-0000-0000-00005D010000}"/>
    <cellStyle name="40% - 강조색5 2" xfId="2233" xr:uid="{2C1C4620-A067-4096-A7BA-AE69D60726C7}"/>
    <cellStyle name="40% - 강조색6" xfId="351" xr:uid="{00000000-0005-0000-0000-00005E010000}"/>
    <cellStyle name="40% - 강조색6 2" xfId="2234" xr:uid="{1F2A1D2B-2B15-490B-8609-003D80899F86}"/>
    <cellStyle name="60% - Accent1" xfId="352" builtinId="32" customBuiltin="1"/>
    <cellStyle name="60% - Accent1 2" xfId="353" xr:uid="{00000000-0005-0000-0000-000060010000}"/>
    <cellStyle name="60% - Accent1 2 2" xfId="354" xr:uid="{00000000-0005-0000-0000-000061010000}"/>
    <cellStyle name="60% - Accent1 2 2 2" xfId="2236" xr:uid="{F1A6D179-48DE-442F-8AAF-0FB37A939C00}"/>
    <cellStyle name="60% - Accent1 2 3" xfId="355" xr:uid="{00000000-0005-0000-0000-000062010000}"/>
    <cellStyle name="60% - Accent1 2 3 2" xfId="2237" xr:uid="{C31AE676-CE14-40FE-BEF3-5A61D900F755}"/>
    <cellStyle name="60% - Accent1 2 4" xfId="356" xr:uid="{00000000-0005-0000-0000-000063010000}"/>
    <cellStyle name="60% - Accent1 2 4 2" xfId="2238" xr:uid="{D5B74D49-7095-499B-AC2B-28CCBB3B2247}"/>
    <cellStyle name="60% - Accent1 2 5" xfId="357" xr:uid="{00000000-0005-0000-0000-000064010000}"/>
    <cellStyle name="60% - Accent1 2 5 2" xfId="2239" xr:uid="{C5352F43-1542-4F6C-9961-83565DFDF7A3}"/>
    <cellStyle name="60% - Accent1 2 6" xfId="358" xr:uid="{00000000-0005-0000-0000-000065010000}"/>
    <cellStyle name="60% - Accent1 2 6 2" xfId="2240" xr:uid="{F18C2705-038C-45E9-A251-B6D70684453C}"/>
    <cellStyle name="60% - Accent1 2 7" xfId="2235" xr:uid="{708B0B59-DC16-473F-9DCA-4C1AEB6E4673}"/>
    <cellStyle name="60% - Accent1 3" xfId="359" xr:uid="{00000000-0005-0000-0000-000066010000}"/>
    <cellStyle name="60% - Accent1 3 2" xfId="360" xr:uid="{00000000-0005-0000-0000-000067010000}"/>
    <cellStyle name="60% - Accent1 3 2 2" xfId="2242" xr:uid="{D1B5CFB5-57D5-47BA-A11B-97B71E11ADC3}"/>
    <cellStyle name="60% - Accent1 3 3" xfId="2241" xr:uid="{C4DFB666-D495-4D12-AE12-2AE4826750E9}"/>
    <cellStyle name="60% - Accent1 4" xfId="361" xr:uid="{00000000-0005-0000-0000-000068010000}"/>
    <cellStyle name="60% - Accent1 4 2" xfId="362" xr:uid="{00000000-0005-0000-0000-000069010000}"/>
    <cellStyle name="60% - Accent1 4 2 2" xfId="2244" xr:uid="{49808B89-8C5E-461B-A712-74E4730EDC66}"/>
    <cellStyle name="60% - Accent1 4 3" xfId="2243" xr:uid="{A4C116A4-1349-4111-8526-3036F9A30635}"/>
    <cellStyle name="60% - Accent2" xfId="363" builtinId="36" customBuiltin="1"/>
    <cellStyle name="60% - Accent2 2" xfId="364" xr:uid="{00000000-0005-0000-0000-00006B010000}"/>
    <cellStyle name="60% - Accent2 2 2" xfId="365" xr:uid="{00000000-0005-0000-0000-00006C010000}"/>
    <cellStyle name="60% - Accent2 2 2 2" xfId="2246" xr:uid="{1E03E10C-BE92-4079-8E0F-831752F97557}"/>
    <cellStyle name="60% - Accent2 2 3" xfId="366" xr:uid="{00000000-0005-0000-0000-00006D010000}"/>
    <cellStyle name="60% - Accent2 2 3 2" xfId="2247" xr:uid="{92853FF4-FFF6-44B1-A82F-2F542DD1A847}"/>
    <cellStyle name="60% - Accent2 2 4" xfId="367" xr:uid="{00000000-0005-0000-0000-00006E010000}"/>
    <cellStyle name="60% - Accent2 2 4 2" xfId="2248" xr:uid="{F746CE9D-B414-4467-A115-E54FB812ABB0}"/>
    <cellStyle name="60% - Accent2 2 5" xfId="368" xr:uid="{00000000-0005-0000-0000-00006F010000}"/>
    <cellStyle name="60% - Accent2 2 5 2" xfId="2249" xr:uid="{DB04F98A-26F8-4B09-9285-0AA3FC0A1D9F}"/>
    <cellStyle name="60% - Accent2 2 6" xfId="369" xr:uid="{00000000-0005-0000-0000-000070010000}"/>
    <cellStyle name="60% - Accent2 2 6 2" xfId="2250" xr:uid="{5693074B-138A-456F-806F-B31EA9DF29B6}"/>
    <cellStyle name="60% - Accent2 2 7" xfId="2245" xr:uid="{D1F31D13-0902-49B4-A492-A6CAE80D6DD8}"/>
    <cellStyle name="60% - Accent2 3" xfId="370" xr:uid="{00000000-0005-0000-0000-000071010000}"/>
    <cellStyle name="60% - Accent2 3 2" xfId="371" xr:uid="{00000000-0005-0000-0000-000072010000}"/>
    <cellStyle name="60% - Accent2 3 2 2" xfId="2252" xr:uid="{C8466941-7ED1-4BE8-96D6-A5AAE38F27BE}"/>
    <cellStyle name="60% - Accent2 3 3" xfId="2251" xr:uid="{42A1F5A0-7BF3-4903-95FA-834A7E3E8AF6}"/>
    <cellStyle name="60% - Accent2 4" xfId="372" xr:uid="{00000000-0005-0000-0000-000073010000}"/>
    <cellStyle name="60% - Accent2 4 2" xfId="373" xr:uid="{00000000-0005-0000-0000-000074010000}"/>
    <cellStyle name="60% - Accent2 4 2 2" xfId="2254" xr:uid="{CC712A38-D95B-402D-8747-57B1177A3D7F}"/>
    <cellStyle name="60% - Accent2 4 3" xfId="2253" xr:uid="{5A61DF99-106B-4747-AF8D-23FB69E23F4A}"/>
    <cellStyle name="60% - Accent3" xfId="374" builtinId="40" customBuiltin="1"/>
    <cellStyle name="60% - Accent3 2" xfId="375" xr:uid="{00000000-0005-0000-0000-000076010000}"/>
    <cellStyle name="60% - Accent3 2 2" xfId="376" xr:uid="{00000000-0005-0000-0000-000077010000}"/>
    <cellStyle name="60% - Accent3 2 2 2" xfId="2256" xr:uid="{73203794-77B4-4F78-85CE-D9E2B7C5ADEA}"/>
    <cellStyle name="60% - Accent3 2 3" xfId="377" xr:uid="{00000000-0005-0000-0000-000078010000}"/>
    <cellStyle name="60% - Accent3 2 3 2" xfId="2257" xr:uid="{EDB70D7E-156B-4062-8287-C3F4DDA8FF06}"/>
    <cellStyle name="60% - Accent3 2 4" xfId="378" xr:uid="{00000000-0005-0000-0000-000079010000}"/>
    <cellStyle name="60% - Accent3 2 4 2" xfId="2258" xr:uid="{1E35AA7B-A52E-4EED-9AF2-8CDE9CF4C6A2}"/>
    <cellStyle name="60% - Accent3 2 5" xfId="379" xr:uid="{00000000-0005-0000-0000-00007A010000}"/>
    <cellStyle name="60% - Accent3 2 5 2" xfId="2259" xr:uid="{B9F4AFEF-E92B-4CBB-9FA1-9EE99187A42D}"/>
    <cellStyle name="60% - Accent3 2 6" xfId="380" xr:uid="{00000000-0005-0000-0000-00007B010000}"/>
    <cellStyle name="60% - Accent3 2 6 2" xfId="2260" xr:uid="{88A90D86-7F66-4AFC-B142-88E3865333DC}"/>
    <cellStyle name="60% - Accent3 2 7" xfId="2255" xr:uid="{69571864-6C1C-4AE6-8A13-CD49F62EE9E6}"/>
    <cellStyle name="60% - Accent3 3" xfId="381" xr:uid="{00000000-0005-0000-0000-00007C010000}"/>
    <cellStyle name="60% - Accent3 3 2" xfId="382" xr:uid="{00000000-0005-0000-0000-00007D010000}"/>
    <cellStyle name="60% - Accent3 3 2 2" xfId="2262" xr:uid="{340FC789-A2F7-464E-B91B-8448DC5A60D5}"/>
    <cellStyle name="60% - Accent3 3 3" xfId="2261" xr:uid="{AC1B3B59-5426-4D61-9C66-211FEFD9E8E0}"/>
    <cellStyle name="60% - Accent3 4" xfId="383" xr:uid="{00000000-0005-0000-0000-00007E010000}"/>
    <cellStyle name="60% - Accent3 4 2" xfId="384" xr:uid="{00000000-0005-0000-0000-00007F010000}"/>
    <cellStyle name="60% - Accent3 4 2 2" xfId="2264" xr:uid="{220962B1-4C85-4275-A97F-07191BA686BA}"/>
    <cellStyle name="60% - Accent3 4 3" xfId="2263" xr:uid="{D906BF90-C5AA-474C-9291-3C1739DF458B}"/>
    <cellStyle name="60% - Accent4" xfId="385" builtinId="44" customBuiltin="1"/>
    <cellStyle name="60% - Accent4 2" xfId="386" xr:uid="{00000000-0005-0000-0000-000081010000}"/>
    <cellStyle name="60% - Accent4 2 2" xfId="387" xr:uid="{00000000-0005-0000-0000-000082010000}"/>
    <cellStyle name="60% - Accent4 2 2 2" xfId="2266" xr:uid="{004B3292-B787-42A2-9E4E-E2AA9335CD50}"/>
    <cellStyle name="60% - Accent4 2 3" xfId="388" xr:uid="{00000000-0005-0000-0000-000083010000}"/>
    <cellStyle name="60% - Accent4 2 3 2" xfId="2267" xr:uid="{C6B8BC71-5ED1-44CA-87AB-B7B13348A984}"/>
    <cellStyle name="60% - Accent4 2 4" xfId="389" xr:uid="{00000000-0005-0000-0000-000084010000}"/>
    <cellStyle name="60% - Accent4 2 4 2" xfId="2268" xr:uid="{476F1CAB-EB91-4848-B295-48B9E1F9A3C1}"/>
    <cellStyle name="60% - Accent4 2 5" xfId="390" xr:uid="{00000000-0005-0000-0000-000085010000}"/>
    <cellStyle name="60% - Accent4 2 5 2" xfId="2269" xr:uid="{43DC9AC9-19E1-4684-8B4D-3DEC5725CF5E}"/>
    <cellStyle name="60% - Accent4 2 6" xfId="391" xr:uid="{00000000-0005-0000-0000-000086010000}"/>
    <cellStyle name="60% - Accent4 2 6 2" xfId="2270" xr:uid="{C31B9056-5F2B-46F8-B381-9F2CB0BDF21E}"/>
    <cellStyle name="60% - Accent4 2 7" xfId="2265" xr:uid="{7915B11B-C51C-4FC4-AB29-24A647112F0C}"/>
    <cellStyle name="60% - Accent4 3" xfId="392" xr:uid="{00000000-0005-0000-0000-000087010000}"/>
    <cellStyle name="60% - Accent4 3 2" xfId="393" xr:uid="{00000000-0005-0000-0000-000088010000}"/>
    <cellStyle name="60% - Accent4 3 2 2" xfId="2272" xr:uid="{1D528657-77BF-4F77-A7EF-B4ECB35264B2}"/>
    <cellStyle name="60% - Accent4 3 3" xfId="2271" xr:uid="{365FA35C-7ECD-4F9E-94D3-F05A801B11B2}"/>
    <cellStyle name="60% - Accent4 4" xfId="394" xr:uid="{00000000-0005-0000-0000-000089010000}"/>
    <cellStyle name="60% - Accent4 4 2" xfId="395" xr:uid="{00000000-0005-0000-0000-00008A010000}"/>
    <cellStyle name="60% - Accent4 4 2 2" xfId="2274" xr:uid="{0DAB84C8-7A7B-4F99-ADA4-7EAD09327C04}"/>
    <cellStyle name="60% - Accent4 4 3" xfId="2273" xr:uid="{6E2F9F4A-36F9-42C7-BA5C-95B24721FC79}"/>
    <cellStyle name="60% - Accent5" xfId="396" builtinId="48" customBuiltin="1"/>
    <cellStyle name="60% - Accent5 2" xfId="397" xr:uid="{00000000-0005-0000-0000-00008C010000}"/>
    <cellStyle name="60% - Accent5 2 2" xfId="398" xr:uid="{00000000-0005-0000-0000-00008D010000}"/>
    <cellStyle name="60% - Accent5 2 2 2" xfId="2276" xr:uid="{9F8E49BD-67F3-41A3-A089-C5DB2671B469}"/>
    <cellStyle name="60% - Accent5 2 3" xfId="399" xr:uid="{00000000-0005-0000-0000-00008E010000}"/>
    <cellStyle name="60% - Accent5 2 3 2" xfId="2277" xr:uid="{A5A01E53-D501-4104-85F5-A169A0A0675D}"/>
    <cellStyle name="60% - Accent5 2 4" xfId="400" xr:uid="{00000000-0005-0000-0000-00008F010000}"/>
    <cellStyle name="60% - Accent5 2 4 2" xfId="2278" xr:uid="{7069E7E6-1965-4725-86A0-1512839149CF}"/>
    <cellStyle name="60% - Accent5 2 5" xfId="401" xr:uid="{00000000-0005-0000-0000-000090010000}"/>
    <cellStyle name="60% - Accent5 2 5 2" xfId="2279" xr:uid="{D6670B14-69A6-492D-99D1-10A944FDADB3}"/>
    <cellStyle name="60% - Accent5 2 6" xfId="402" xr:uid="{00000000-0005-0000-0000-000091010000}"/>
    <cellStyle name="60% - Accent5 2 6 2" xfId="2280" xr:uid="{4565A8A7-773E-4E2E-9600-5A86D7F30302}"/>
    <cellStyle name="60% - Accent5 2 7" xfId="2275" xr:uid="{39AB9714-5E76-44D8-BAC0-316F5CB39B0E}"/>
    <cellStyle name="60% - Accent5 3" xfId="403" xr:uid="{00000000-0005-0000-0000-000092010000}"/>
    <cellStyle name="60% - Accent5 3 2" xfId="404" xr:uid="{00000000-0005-0000-0000-000093010000}"/>
    <cellStyle name="60% - Accent5 3 2 2" xfId="2282" xr:uid="{8F9094DB-EC1B-4A0C-961C-BD89C231BB0F}"/>
    <cellStyle name="60% - Accent5 3 3" xfId="2281" xr:uid="{CBC2B1B5-75BC-4EA2-BB0D-8FBF01DC97E2}"/>
    <cellStyle name="60% - Accent5 4" xfId="405" xr:uid="{00000000-0005-0000-0000-000094010000}"/>
    <cellStyle name="60% - Accent5 4 2" xfId="406" xr:uid="{00000000-0005-0000-0000-000095010000}"/>
    <cellStyle name="60% - Accent5 4 2 2" xfId="2284" xr:uid="{BCE95974-6293-46A7-BD0A-DA769424C7A4}"/>
    <cellStyle name="60% - Accent5 4 3" xfId="2283" xr:uid="{ACD233C7-B87E-4A18-A110-EE71B80C2AD4}"/>
    <cellStyle name="60% - Accent6" xfId="407" builtinId="52" customBuiltin="1"/>
    <cellStyle name="60% - Accent6 2" xfId="408" xr:uid="{00000000-0005-0000-0000-000097010000}"/>
    <cellStyle name="60% - Accent6 2 2" xfId="409" xr:uid="{00000000-0005-0000-0000-000098010000}"/>
    <cellStyle name="60% - Accent6 2 2 2" xfId="2286" xr:uid="{639F4C25-80EB-4E8E-AA68-6E5A859ACD6B}"/>
    <cellStyle name="60% - Accent6 2 3" xfId="410" xr:uid="{00000000-0005-0000-0000-000099010000}"/>
    <cellStyle name="60% - Accent6 2 3 2" xfId="2287" xr:uid="{0444FAB6-6B8B-4691-BEE9-4063BDBF9C9E}"/>
    <cellStyle name="60% - Accent6 2 4" xfId="411" xr:uid="{00000000-0005-0000-0000-00009A010000}"/>
    <cellStyle name="60% - Accent6 2 4 2" xfId="2288" xr:uid="{1118E607-408A-4689-977A-0EB24484C409}"/>
    <cellStyle name="60% - Accent6 2 5" xfId="412" xr:uid="{00000000-0005-0000-0000-00009B010000}"/>
    <cellStyle name="60% - Accent6 2 5 2" xfId="2289" xr:uid="{CA0C9387-CC3C-4F25-BBC7-942855C992C7}"/>
    <cellStyle name="60% - Accent6 2 6" xfId="413" xr:uid="{00000000-0005-0000-0000-00009C010000}"/>
    <cellStyle name="60% - Accent6 2 6 2" xfId="2290" xr:uid="{076D35F3-344D-4907-AB30-664FDFF54ED6}"/>
    <cellStyle name="60% - Accent6 2 7" xfId="2285" xr:uid="{37FCCD42-E015-438C-B0A0-838BE2114FE7}"/>
    <cellStyle name="60% - Accent6 3" xfId="414" xr:uid="{00000000-0005-0000-0000-00009D010000}"/>
    <cellStyle name="60% - Accent6 3 2" xfId="415" xr:uid="{00000000-0005-0000-0000-00009E010000}"/>
    <cellStyle name="60% - Accent6 3 2 2" xfId="2292" xr:uid="{5CA48B53-E29B-43C0-9DD2-0249F3AD1405}"/>
    <cellStyle name="60% - Accent6 3 3" xfId="2291" xr:uid="{3999AF1F-1AFF-4EAE-9508-114F63BA2189}"/>
    <cellStyle name="60% - Accent6 4" xfId="416" xr:uid="{00000000-0005-0000-0000-00009F010000}"/>
    <cellStyle name="60% - Accent6 4 2" xfId="417" xr:uid="{00000000-0005-0000-0000-0000A0010000}"/>
    <cellStyle name="60% - Accent6 4 2 2" xfId="2294" xr:uid="{B416E2AE-C350-46DD-AEC4-E187D9BCE426}"/>
    <cellStyle name="60% - Accent6 4 3" xfId="2293" xr:uid="{BDD57C99-2217-400D-AE4F-28102707CEBC}"/>
    <cellStyle name="60% - 강조색1" xfId="418" xr:uid="{00000000-0005-0000-0000-0000A1010000}"/>
    <cellStyle name="60% - 강조색1 2" xfId="2295" xr:uid="{FE35D198-C0CD-4947-BD18-86EC5EC6B01F}"/>
    <cellStyle name="60% - 강조색2" xfId="419" xr:uid="{00000000-0005-0000-0000-0000A2010000}"/>
    <cellStyle name="60% - 강조색2 2" xfId="2296" xr:uid="{9C6E1908-D032-43F6-9B43-BD2FAECB4489}"/>
    <cellStyle name="60% - 강조색3" xfId="420" xr:uid="{00000000-0005-0000-0000-0000A3010000}"/>
    <cellStyle name="60% - 강조색3 2" xfId="2297" xr:uid="{4EBDB2D6-1CE9-49D5-9372-2ECF40C79036}"/>
    <cellStyle name="60% - 강조색4" xfId="421" xr:uid="{00000000-0005-0000-0000-0000A4010000}"/>
    <cellStyle name="60% - 강조색4 2" xfId="2298" xr:uid="{FF0C101B-AB68-485D-83C3-063F60C4995F}"/>
    <cellStyle name="60% - 강조색5" xfId="422" xr:uid="{00000000-0005-0000-0000-0000A5010000}"/>
    <cellStyle name="60% - 강조색5 2" xfId="2299" xr:uid="{18FA11A2-083C-4648-9E2B-2FE5A4AB5EE0}"/>
    <cellStyle name="60% - 강조색6" xfId="423" xr:uid="{00000000-0005-0000-0000-0000A6010000}"/>
    <cellStyle name="60% - 강조색6 2" xfId="2300" xr:uid="{B755B3A2-39EA-40F6-9A3C-A7A4631B6D9E}"/>
    <cellStyle name="Accent1" xfId="424" builtinId="29" customBuiltin="1"/>
    <cellStyle name="Accent1 2" xfId="425" xr:uid="{00000000-0005-0000-0000-0000A8010000}"/>
    <cellStyle name="Accent1 2 2" xfId="426" xr:uid="{00000000-0005-0000-0000-0000A9010000}"/>
    <cellStyle name="Accent1 2 2 2" xfId="2302" xr:uid="{91A09CA7-7BF8-46D4-9779-E0F66743C2A5}"/>
    <cellStyle name="Accent1 2 3" xfId="427" xr:uid="{00000000-0005-0000-0000-0000AA010000}"/>
    <cellStyle name="Accent1 2 3 2" xfId="2303" xr:uid="{627B0567-5D74-4189-9F66-4259B3E1081F}"/>
    <cellStyle name="Accent1 2 4" xfId="428" xr:uid="{00000000-0005-0000-0000-0000AB010000}"/>
    <cellStyle name="Accent1 2 4 2" xfId="2304" xr:uid="{6ACA3DC6-C0D5-46C6-9B44-28E0376B2210}"/>
    <cellStyle name="Accent1 2 5" xfId="429" xr:uid="{00000000-0005-0000-0000-0000AC010000}"/>
    <cellStyle name="Accent1 2 5 2" xfId="2305" xr:uid="{C546173E-4846-4E2C-A385-46FCCA83C2C0}"/>
    <cellStyle name="Accent1 2 6" xfId="430" xr:uid="{00000000-0005-0000-0000-0000AD010000}"/>
    <cellStyle name="Accent1 2 6 2" xfId="2306" xr:uid="{9115FAFC-B19F-4446-9020-0AFCC2A6108D}"/>
    <cellStyle name="Accent1 2 7" xfId="2301" xr:uid="{32500861-FC37-4A17-BB9F-C2450A0C47BC}"/>
    <cellStyle name="Accent1 3" xfId="431" xr:uid="{00000000-0005-0000-0000-0000AE010000}"/>
    <cellStyle name="Accent1 3 2" xfId="432" xr:uid="{00000000-0005-0000-0000-0000AF010000}"/>
    <cellStyle name="Accent1 3 2 2" xfId="2308" xr:uid="{729186F5-17CC-4C8C-88EF-2A4158A306A0}"/>
    <cellStyle name="Accent1 3 3" xfId="2307" xr:uid="{6E1CAF00-39A0-47E4-94D8-E699CF0E103A}"/>
    <cellStyle name="Accent1 4" xfId="433" xr:uid="{00000000-0005-0000-0000-0000B0010000}"/>
    <cellStyle name="Accent1 4 2" xfId="434" xr:uid="{00000000-0005-0000-0000-0000B1010000}"/>
    <cellStyle name="Accent1 4 2 2" xfId="2310" xr:uid="{F2557CDC-D19E-4E7D-9D01-680E1C656275}"/>
    <cellStyle name="Accent1 4 3" xfId="2309" xr:uid="{CBF77EEA-B559-43E3-8443-0B786FA2DE15}"/>
    <cellStyle name="Accent2" xfId="435" builtinId="33" customBuiltin="1"/>
    <cellStyle name="Accent2 2" xfId="436" xr:uid="{00000000-0005-0000-0000-0000B3010000}"/>
    <cellStyle name="Accent2 2 2" xfId="437" xr:uid="{00000000-0005-0000-0000-0000B4010000}"/>
    <cellStyle name="Accent2 2 2 2" xfId="2312" xr:uid="{3633E6AA-0265-4B08-8A4D-B1103304FFB5}"/>
    <cellStyle name="Accent2 2 3" xfId="438" xr:uid="{00000000-0005-0000-0000-0000B5010000}"/>
    <cellStyle name="Accent2 2 3 2" xfId="2313" xr:uid="{239DC373-A890-48DB-B835-B63988DD587A}"/>
    <cellStyle name="Accent2 2 4" xfId="439" xr:uid="{00000000-0005-0000-0000-0000B6010000}"/>
    <cellStyle name="Accent2 2 4 2" xfId="2314" xr:uid="{47313546-A1AB-4C21-A3BD-FE762F2844C5}"/>
    <cellStyle name="Accent2 2 5" xfId="440" xr:uid="{00000000-0005-0000-0000-0000B7010000}"/>
    <cellStyle name="Accent2 2 5 2" xfId="2315" xr:uid="{AECCDAD0-E620-46FF-A416-9B6EA2673D3E}"/>
    <cellStyle name="Accent2 2 6" xfId="441" xr:uid="{00000000-0005-0000-0000-0000B8010000}"/>
    <cellStyle name="Accent2 2 6 2" xfId="2316" xr:uid="{C0F3F842-3E0A-4563-8D3E-15E23D5CBF60}"/>
    <cellStyle name="Accent2 2 7" xfId="2311" xr:uid="{03B9ED25-FE23-46A6-BB50-E32442538719}"/>
    <cellStyle name="Accent2 3" xfId="442" xr:uid="{00000000-0005-0000-0000-0000B9010000}"/>
    <cellStyle name="Accent2 3 2" xfId="443" xr:uid="{00000000-0005-0000-0000-0000BA010000}"/>
    <cellStyle name="Accent2 3 2 2" xfId="2318" xr:uid="{BF8162A4-80EC-4807-871C-83B9DD955C53}"/>
    <cellStyle name="Accent2 3 3" xfId="2317" xr:uid="{5A6F8255-5969-4828-9603-6B40765F3386}"/>
    <cellStyle name="Accent2 4" xfId="444" xr:uid="{00000000-0005-0000-0000-0000BB010000}"/>
    <cellStyle name="Accent2 4 2" xfId="445" xr:uid="{00000000-0005-0000-0000-0000BC010000}"/>
    <cellStyle name="Accent2 4 2 2" xfId="2320" xr:uid="{7AF5E4A3-9CE2-49A5-90E8-2C497AB85B9E}"/>
    <cellStyle name="Accent2 4 3" xfId="2319" xr:uid="{DA0B8AB6-5D99-48E9-BE11-9747BA869B15}"/>
    <cellStyle name="Accent3" xfId="446" builtinId="37" customBuiltin="1"/>
    <cellStyle name="Accent3 2" xfId="447" xr:uid="{00000000-0005-0000-0000-0000BE010000}"/>
    <cellStyle name="Accent3 2 2" xfId="448" xr:uid="{00000000-0005-0000-0000-0000BF010000}"/>
    <cellStyle name="Accent3 2 2 2" xfId="2322" xr:uid="{4A0117D5-F72C-437F-A98D-19DD70840233}"/>
    <cellStyle name="Accent3 2 3" xfId="449" xr:uid="{00000000-0005-0000-0000-0000C0010000}"/>
    <cellStyle name="Accent3 2 3 2" xfId="2323" xr:uid="{7CC108B2-A51A-42B8-922C-4473C547A13F}"/>
    <cellStyle name="Accent3 2 4" xfId="450" xr:uid="{00000000-0005-0000-0000-0000C1010000}"/>
    <cellStyle name="Accent3 2 4 2" xfId="2324" xr:uid="{95943FF8-68BE-4958-B716-BB1C62DCF109}"/>
    <cellStyle name="Accent3 2 5" xfId="451" xr:uid="{00000000-0005-0000-0000-0000C2010000}"/>
    <cellStyle name="Accent3 2 5 2" xfId="2325" xr:uid="{DFCF601E-0F51-43CE-BCCA-D115D8FEC00C}"/>
    <cellStyle name="Accent3 2 6" xfId="452" xr:uid="{00000000-0005-0000-0000-0000C3010000}"/>
    <cellStyle name="Accent3 2 6 2" xfId="2326" xr:uid="{5A11A88E-F11C-4129-A49A-C907B2BE7B36}"/>
    <cellStyle name="Accent3 2 7" xfId="2321" xr:uid="{6DF170F4-7278-4B8B-8ABE-2FAEEB7E49DB}"/>
    <cellStyle name="Accent3 3" xfId="453" xr:uid="{00000000-0005-0000-0000-0000C4010000}"/>
    <cellStyle name="Accent3 3 2" xfId="454" xr:uid="{00000000-0005-0000-0000-0000C5010000}"/>
    <cellStyle name="Accent3 3 2 2" xfId="2328" xr:uid="{E5860AA9-2C96-4E68-80BF-7CEAF7288A47}"/>
    <cellStyle name="Accent3 3 3" xfId="2327" xr:uid="{15C899A9-20E0-440E-97BC-256F434D38E1}"/>
    <cellStyle name="Accent3 4" xfId="455" xr:uid="{00000000-0005-0000-0000-0000C6010000}"/>
    <cellStyle name="Accent3 4 2" xfId="456" xr:uid="{00000000-0005-0000-0000-0000C7010000}"/>
    <cellStyle name="Accent3 4 2 2" xfId="2330" xr:uid="{74F44645-EE45-48C0-BD18-0002262D3756}"/>
    <cellStyle name="Accent3 4 3" xfId="2329" xr:uid="{3789A57D-4170-4774-87F0-A5736BC89ECB}"/>
    <cellStyle name="Accent4" xfId="457" builtinId="41" customBuiltin="1"/>
    <cellStyle name="Accent4 2" xfId="458" xr:uid="{00000000-0005-0000-0000-0000C9010000}"/>
    <cellStyle name="Accent4 2 2" xfId="459" xr:uid="{00000000-0005-0000-0000-0000CA010000}"/>
    <cellStyle name="Accent4 2 2 2" xfId="2332" xr:uid="{D517D6AC-E14A-4677-8683-1ABF5C10ED84}"/>
    <cellStyle name="Accent4 2 3" xfId="460" xr:uid="{00000000-0005-0000-0000-0000CB010000}"/>
    <cellStyle name="Accent4 2 3 2" xfId="2333" xr:uid="{9BFD0ABF-C8FE-4C25-B63D-AFC1832F0702}"/>
    <cellStyle name="Accent4 2 4" xfId="461" xr:uid="{00000000-0005-0000-0000-0000CC010000}"/>
    <cellStyle name="Accent4 2 4 2" xfId="2334" xr:uid="{FD0ADFD6-0B21-49E4-BE35-78994C3126DA}"/>
    <cellStyle name="Accent4 2 5" xfId="462" xr:uid="{00000000-0005-0000-0000-0000CD010000}"/>
    <cellStyle name="Accent4 2 5 2" xfId="2335" xr:uid="{E5F24B10-872B-40A6-8094-6210E286C240}"/>
    <cellStyle name="Accent4 2 6" xfId="463" xr:uid="{00000000-0005-0000-0000-0000CE010000}"/>
    <cellStyle name="Accent4 2 6 2" xfId="2336" xr:uid="{F14A5030-CDBC-4308-AC32-57DD9544B455}"/>
    <cellStyle name="Accent4 2 7" xfId="2331" xr:uid="{0B999A1A-C039-45D6-B009-4C345725AF0D}"/>
    <cellStyle name="Accent4 3" xfId="464" xr:uid="{00000000-0005-0000-0000-0000CF010000}"/>
    <cellStyle name="Accent4 3 2" xfId="465" xr:uid="{00000000-0005-0000-0000-0000D0010000}"/>
    <cellStyle name="Accent4 3 2 2" xfId="2338" xr:uid="{B3E41AAA-2A4F-45DE-B370-65E62F6DD07E}"/>
    <cellStyle name="Accent4 3 3" xfId="2337" xr:uid="{4037FE0F-0017-41CA-BB54-FE7E2F020E05}"/>
    <cellStyle name="Accent4 4" xfId="466" xr:uid="{00000000-0005-0000-0000-0000D1010000}"/>
    <cellStyle name="Accent4 4 2" xfId="467" xr:uid="{00000000-0005-0000-0000-0000D2010000}"/>
    <cellStyle name="Accent4 4 2 2" xfId="2340" xr:uid="{F542EB94-F695-45DA-8E5F-3EF4949086BC}"/>
    <cellStyle name="Accent4 4 3" xfId="2339" xr:uid="{3B1BC59B-890C-469C-B221-61E1B5B7202C}"/>
    <cellStyle name="Accent5" xfId="468" builtinId="45" customBuiltin="1"/>
    <cellStyle name="Accent5 2" xfId="469" xr:uid="{00000000-0005-0000-0000-0000D4010000}"/>
    <cellStyle name="Accent5 2 2" xfId="470" xr:uid="{00000000-0005-0000-0000-0000D5010000}"/>
    <cellStyle name="Accent5 2 2 2" xfId="2342" xr:uid="{9C2DE618-FEFE-48DB-A82A-AF324AEF4DBF}"/>
    <cellStyle name="Accent5 2 3" xfId="471" xr:uid="{00000000-0005-0000-0000-0000D6010000}"/>
    <cellStyle name="Accent5 2 3 2" xfId="2343" xr:uid="{A346E332-8FFC-46EB-BD3C-3EA1B6360645}"/>
    <cellStyle name="Accent5 2 4" xfId="472" xr:uid="{00000000-0005-0000-0000-0000D7010000}"/>
    <cellStyle name="Accent5 2 4 2" xfId="2344" xr:uid="{880C6153-988F-44CA-8B7D-E61A68E8B7E8}"/>
    <cellStyle name="Accent5 2 5" xfId="473" xr:uid="{00000000-0005-0000-0000-0000D8010000}"/>
    <cellStyle name="Accent5 2 5 2" xfId="2345" xr:uid="{A1A3B0A0-5471-4564-BB39-CA19AD3C0576}"/>
    <cellStyle name="Accent5 2 6" xfId="474" xr:uid="{00000000-0005-0000-0000-0000D9010000}"/>
    <cellStyle name="Accent5 2 6 2" xfId="2346" xr:uid="{AEE5E003-BFDB-4B69-89EF-C5A8A81E0E34}"/>
    <cellStyle name="Accent5 2 7" xfId="2341" xr:uid="{2FB2DCF1-35B5-466B-A3BA-79629DCD4548}"/>
    <cellStyle name="Accent5 3" xfId="475" xr:uid="{00000000-0005-0000-0000-0000DA010000}"/>
    <cellStyle name="Accent5 3 2" xfId="476" xr:uid="{00000000-0005-0000-0000-0000DB010000}"/>
    <cellStyle name="Accent5 3 2 2" xfId="2348" xr:uid="{4E567558-8988-4A4B-83FA-F45D53CBEB3E}"/>
    <cellStyle name="Accent5 3 3" xfId="2347" xr:uid="{447508F1-AA7F-4885-A6E2-50D270B83BDD}"/>
    <cellStyle name="Accent5 4" xfId="477" xr:uid="{00000000-0005-0000-0000-0000DC010000}"/>
    <cellStyle name="Accent5 4 2" xfId="478" xr:uid="{00000000-0005-0000-0000-0000DD010000}"/>
    <cellStyle name="Accent5 4 2 2" xfId="2350" xr:uid="{05380EDA-940C-4191-B0D1-AD4D473839EE}"/>
    <cellStyle name="Accent5 4 3" xfId="2349" xr:uid="{13C2A179-FE20-45A6-AB7A-EAAC65CFA331}"/>
    <cellStyle name="Accent6" xfId="479" builtinId="49" customBuiltin="1"/>
    <cellStyle name="Accent6 2" xfId="480" xr:uid="{00000000-0005-0000-0000-0000DF010000}"/>
    <cellStyle name="Accent6 2 2" xfId="481" xr:uid="{00000000-0005-0000-0000-0000E0010000}"/>
    <cellStyle name="Accent6 2 2 2" xfId="2352" xr:uid="{92102951-B51B-4A27-8B84-967132D5E61E}"/>
    <cellStyle name="Accent6 2 3" xfId="482" xr:uid="{00000000-0005-0000-0000-0000E1010000}"/>
    <cellStyle name="Accent6 2 3 2" xfId="2353" xr:uid="{C285437D-BA87-43CB-872B-BC69EF5ED0FA}"/>
    <cellStyle name="Accent6 2 4" xfId="483" xr:uid="{00000000-0005-0000-0000-0000E2010000}"/>
    <cellStyle name="Accent6 2 4 2" xfId="2354" xr:uid="{064776E7-A9CD-4B33-83D8-2DBDEA8B864A}"/>
    <cellStyle name="Accent6 2 5" xfId="484" xr:uid="{00000000-0005-0000-0000-0000E3010000}"/>
    <cellStyle name="Accent6 2 5 2" xfId="2355" xr:uid="{534F3256-2B9A-4E93-A6D8-929928D9E09B}"/>
    <cellStyle name="Accent6 2 6" xfId="485" xr:uid="{00000000-0005-0000-0000-0000E4010000}"/>
    <cellStyle name="Accent6 2 6 2" xfId="2356" xr:uid="{4FED741B-345A-4972-ABAF-CE596EBBC97F}"/>
    <cellStyle name="Accent6 2 7" xfId="2351" xr:uid="{B2970EEC-649A-4C97-A17F-C525DE7238B8}"/>
    <cellStyle name="Accent6 3" xfId="486" xr:uid="{00000000-0005-0000-0000-0000E5010000}"/>
    <cellStyle name="Accent6 3 2" xfId="487" xr:uid="{00000000-0005-0000-0000-0000E6010000}"/>
    <cellStyle name="Accent6 3 2 2" xfId="2358" xr:uid="{D7C6E2E5-4858-4C7F-986B-98696AE9E191}"/>
    <cellStyle name="Accent6 3 3" xfId="2357" xr:uid="{5CCA9FD8-8CDB-4DE6-BD6A-F122D471BF5E}"/>
    <cellStyle name="Accent6 4" xfId="488" xr:uid="{00000000-0005-0000-0000-0000E7010000}"/>
    <cellStyle name="Accent6 4 2" xfId="489" xr:uid="{00000000-0005-0000-0000-0000E8010000}"/>
    <cellStyle name="Accent6 4 2 2" xfId="2360" xr:uid="{65560D13-B405-4ADB-8496-17C33FD6FCE8}"/>
    <cellStyle name="Accent6 4 3" xfId="2359" xr:uid="{012F137D-E96F-425E-B0C0-C7C2845E9946}"/>
    <cellStyle name="ÅëÈ­ [0]_±âÅ¸" xfId="490" xr:uid="{00000000-0005-0000-0000-0000E9010000}"/>
    <cellStyle name="ÅëÈ­_±âÅ¸" xfId="491" xr:uid="{00000000-0005-0000-0000-0000EA010000}"/>
    <cellStyle name="ALFA" xfId="492" xr:uid="{00000000-0005-0000-0000-0000EB010000}"/>
    <cellStyle name="ÄÞ¸¶ [0]_±âÅ¸" xfId="493" xr:uid="{00000000-0005-0000-0000-0000EC010000}"/>
    <cellStyle name="ÄÞ¸¶_±âÅ¸" xfId="494" xr:uid="{00000000-0005-0000-0000-0000ED010000}"/>
    <cellStyle name="Bad" xfId="495" builtinId="27" customBuiltin="1"/>
    <cellStyle name="Bad 2" xfId="496" xr:uid="{00000000-0005-0000-0000-0000EF010000}"/>
    <cellStyle name="Bad 2 2" xfId="497" xr:uid="{00000000-0005-0000-0000-0000F0010000}"/>
    <cellStyle name="Bad 2 2 2" xfId="2362" xr:uid="{49507A6F-CCC6-46E0-A059-AA684B1DF3F6}"/>
    <cellStyle name="Bad 2 3" xfId="498" xr:uid="{00000000-0005-0000-0000-0000F1010000}"/>
    <cellStyle name="Bad 2 3 2" xfId="2363" xr:uid="{A9BFF70E-BF42-457E-86E1-E4F6FF9E0E37}"/>
    <cellStyle name="Bad 2 4" xfId="499" xr:uid="{00000000-0005-0000-0000-0000F2010000}"/>
    <cellStyle name="Bad 2 4 2" xfId="2364" xr:uid="{99C9B48A-B694-4DA9-9D43-CDC11270593B}"/>
    <cellStyle name="Bad 2 5" xfId="500" xr:uid="{00000000-0005-0000-0000-0000F3010000}"/>
    <cellStyle name="Bad 2 5 2" xfId="2365" xr:uid="{C2ACF7B5-469C-414A-B2B3-99510F1992E9}"/>
    <cellStyle name="Bad 2 6" xfId="501" xr:uid="{00000000-0005-0000-0000-0000F4010000}"/>
    <cellStyle name="Bad 2 6 2" xfId="2366" xr:uid="{F948D091-C143-4AE0-AB22-957C4F0EC8B5}"/>
    <cellStyle name="Bad 2 7" xfId="2361" xr:uid="{C2BB263A-C50F-413E-9FAA-2EF13EF849BE}"/>
    <cellStyle name="Bad 3" xfId="502" xr:uid="{00000000-0005-0000-0000-0000F5010000}"/>
    <cellStyle name="Bad 3 2" xfId="503" xr:uid="{00000000-0005-0000-0000-0000F6010000}"/>
    <cellStyle name="Bad 3 2 2" xfId="2368" xr:uid="{BDDC22F1-A2A3-4EDA-AA34-E3634762073C}"/>
    <cellStyle name="Bad 3 3" xfId="2367" xr:uid="{83DD4C4B-1463-4268-A012-F90A60DC6A5D}"/>
    <cellStyle name="Bad 4" xfId="504" xr:uid="{00000000-0005-0000-0000-0000F7010000}"/>
    <cellStyle name="Bad 4 2" xfId="505" xr:uid="{00000000-0005-0000-0000-0000F8010000}"/>
    <cellStyle name="Bad 4 2 2" xfId="2370" xr:uid="{2F2B3D45-6635-4353-9305-20AD2A4F40CC}"/>
    <cellStyle name="Bad 4 3" xfId="2369" xr:uid="{E2DA6EA5-F251-4BC8-9B4E-DCC7A8A68E76}"/>
    <cellStyle name="Ç¥ÁØ_¿¬°£´©°è¿¹»ó" xfId="506" xr:uid="{00000000-0005-0000-0000-0000F9010000}"/>
    <cellStyle name="Calc Currency (0)" xfId="507" xr:uid="{00000000-0005-0000-0000-0000FA010000}"/>
    <cellStyle name="Calc Currency (0) 2" xfId="508" xr:uid="{00000000-0005-0000-0000-0000FB010000}"/>
    <cellStyle name="Calc Currency (0) 2 2" xfId="509" xr:uid="{00000000-0005-0000-0000-0000FC010000}"/>
    <cellStyle name="Calc Currency (0) 2 2 2" xfId="2372" xr:uid="{6CE5BC3C-1E10-411D-9B52-F07D65B3EBFF}"/>
    <cellStyle name="Calc Currency (0) 2 3" xfId="2371" xr:uid="{BCA09FD6-A30F-4971-B250-5FEA5618AA45}"/>
    <cellStyle name="Calc Currency (0) 3" xfId="510" xr:uid="{00000000-0005-0000-0000-0000FD010000}"/>
    <cellStyle name="Calc Currency (0) 3 2" xfId="2373" xr:uid="{2BDE95E7-70DF-45CC-A4FF-43D21476B9F5}"/>
    <cellStyle name="Calc Currency (0) 4" xfId="511" xr:uid="{00000000-0005-0000-0000-0000FE010000}"/>
    <cellStyle name="Calc Currency (0) 5" xfId="512" xr:uid="{00000000-0005-0000-0000-0000FF010000}"/>
    <cellStyle name="Calc Currency (0)_Equipment" xfId="513" xr:uid="{00000000-0005-0000-0000-000000020000}"/>
    <cellStyle name="Calc Currency (2)" xfId="514" xr:uid="{00000000-0005-0000-0000-000001020000}"/>
    <cellStyle name="Calc Currency (2) 2" xfId="515" xr:uid="{00000000-0005-0000-0000-000002020000}"/>
    <cellStyle name="Calc Currency (2)_Equipment" xfId="516" xr:uid="{00000000-0005-0000-0000-000003020000}"/>
    <cellStyle name="Calc Percent (0)" xfId="517" xr:uid="{00000000-0005-0000-0000-000004020000}"/>
    <cellStyle name="Calc Percent (0) 2" xfId="518" xr:uid="{00000000-0005-0000-0000-000005020000}"/>
    <cellStyle name="Calc Percent (0) 3" xfId="2374" xr:uid="{58246E4B-959A-4A48-830F-98F8A958BB7E}"/>
    <cellStyle name="Calc Percent (0)_Equipment" xfId="519" xr:uid="{00000000-0005-0000-0000-000006020000}"/>
    <cellStyle name="Calc Percent (1)" xfId="520" xr:uid="{00000000-0005-0000-0000-000007020000}"/>
    <cellStyle name="Calc Percent (1) 2" xfId="521" xr:uid="{00000000-0005-0000-0000-000008020000}"/>
    <cellStyle name="Calc Percent (1) 3" xfId="522" xr:uid="{00000000-0005-0000-0000-000009020000}"/>
    <cellStyle name="Calc Percent (1) 4" xfId="523" xr:uid="{00000000-0005-0000-0000-00000A020000}"/>
    <cellStyle name="Calc Percent (1)_Equipment" xfId="524" xr:uid="{00000000-0005-0000-0000-00000B020000}"/>
    <cellStyle name="Calc Percent (2)" xfId="525" xr:uid="{00000000-0005-0000-0000-00000C020000}"/>
    <cellStyle name="Calc Percent (2) 2" xfId="526" xr:uid="{00000000-0005-0000-0000-00000D020000}"/>
    <cellStyle name="Calc Percent (2)_Equipment" xfId="527" xr:uid="{00000000-0005-0000-0000-00000E020000}"/>
    <cellStyle name="Calc Units (0)" xfId="528" xr:uid="{00000000-0005-0000-0000-00000F020000}"/>
    <cellStyle name="Calc Units (0) 2" xfId="529" xr:uid="{00000000-0005-0000-0000-000010020000}"/>
    <cellStyle name="Calc Units (0)_Equipment" xfId="530" xr:uid="{00000000-0005-0000-0000-000011020000}"/>
    <cellStyle name="Calc Units (1)" xfId="531" xr:uid="{00000000-0005-0000-0000-000012020000}"/>
    <cellStyle name="Calc Units (1) 2" xfId="532" xr:uid="{00000000-0005-0000-0000-000013020000}"/>
    <cellStyle name="Calc Units (1)_Equipment" xfId="533" xr:uid="{00000000-0005-0000-0000-000014020000}"/>
    <cellStyle name="Calc Units (2)" xfId="534" xr:uid="{00000000-0005-0000-0000-000015020000}"/>
    <cellStyle name="Calc Units (2) 2" xfId="535" xr:uid="{00000000-0005-0000-0000-000016020000}"/>
    <cellStyle name="Calc Units (2)_Equipment" xfId="536" xr:uid="{00000000-0005-0000-0000-000017020000}"/>
    <cellStyle name="Calculation" xfId="537" builtinId="22" customBuiltin="1"/>
    <cellStyle name="Calculation 2" xfId="538" xr:uid="{00000000-0005-0000-0000-000019020000}"/>
    <cellStyle name="Calculation 2 2" xfId="539" xr:uid="{00000000-0005-0000-0000-00001A020000}"/>
    <cellStyle name="Calculation 2 2 2" xfId="2376" xr:uid="{858F2AF8-D5A1-4462-97D6-F411997F6BC6}"/>
    <cellStyle name="Calculation 2 3" xfId="540" xr:uid="{00000000-0005-0000-0000-00001B020000}"/>
    <cellStyle name="Calculation 2 3 2" xfId="2377" xr:uid="{3E16BC60-4006-4C0E-BF30-D700304FD2FD}"/>
    <cellStyle name="Calculation 2 4" xfId="541" xr:uid="{00000000-0005-0000-0000-00001C020000}"/>
    <cellStyle name="Calculation 2 4 2" xfId="2378" xr:uid="{08F0304B-7201-4B74-AEBE-878ABF970924}"/>
    <cellStyle name="Calculation 2 5" xfId="542" xr:uid="{00000000-0005-0000-0000-00001D020000}"/>
    <cellStyle name="Calculation 2 5 2" xfId="2379" xr:uid="{F9063091-ACA0-41BF-A497-8E8F42586DE1}"/>
    <cellStyle name="Calculation 2 6" xfId="543" xr:uid="{00000000-0005-0000-0000-00001E020000}"/>
    <cellStyle name="Calculation 2 6 2" xfId="2380" xr:uid="{70B934C4-341D-4B26-A603-2A6000EF9CE2}"/>
    <cellStyle name="Calculation 2 7" xfId="2375" xr:uid="{BB00C5E0-38A7-4DA4-893A-330A311A9D7F}"/>
    <cellStyle name="Calculation 2_Buma Equipment List update" xfId="544" xr:uid="{00000000-0005-0000-0000-00001F020000}"/>
    <cellStyle name="Calculation 3" xfId="545" xr:uid="{00000000-0005-0000-0000-000020020000}"/>
    <cellStyle name="Calculation 3 2" xfId="546" xr:uid="{00000000-0005-0000-0000-000021020000}"/>
    <cellStyle name="Calculation 3 2 2" xfId="2382" xr:uid="{BC245E98-D329-4FD0-9DE7-B41EAEA3014A}"/>
    <cellStyle name="Calculation 3 3" xfId="2381" xr:uid="{D24BDB3E-EAE3-4828-9A91-4E01CA576C4F}"/>
    <cellStyle name="Calculation 3_Buma Equipment List update" xfId="547" xr:uid="{00000000-0005-0000-0000-000022020000}"/>
    <cellStyle name="Calculation 4" xfId="548" xr:uid="{00000000-0005-0000-0000-000023020000}"/>
    <cellStyle name="Calculation 4 2" xfId="549" xr:uid="{00000000-0005-0000-0000-000024020000}"/>
    <cellStyle name="Calculation 4 2 2" xfId="2384" xr:uid="{516AD90B-76AD-4310-B232-8B8FE6D2207A}"/>
    <cellStyle name="Calculation 4 3" xfId="2383" xr:uid="{A53FF379-6D50-48A3-B925-DF1F981F0244}"/>
    <cellStyle name="Calculation 4_Buma Equipment List update" xfId="550" xr:uid="{00000000-0005-0000-0000-000025020000}"/>
    <cellStyle name="category" xfId="551" xr:uid="{00000000-0005-0000-0000-000026020000}"/>
    <cellStyle name="category 2" xfId="2385" xr:uid="{5FFE7655-8A76-4F28-8C0C-322BF63AFA44}"/>
    <cellStyle name="Check Cell" xfId="552" builtinId="23" customBuiltin="1"/>
    <cellStyle name="Check Cell 2" xfId="553" xr:uid="{00000000-0005-0000-0000-000028020000}"/>
    <cellStyle name="Check Cell 2 2" xfId="554" xr:uid="{00000000-0005-0000-0000-000029020000}"/>
    <cellStyle name="Check Cell 2 2 2" xfId="2387" xr:uid="{0AD0187D-C54A-42E8-B10B-F44299FC2702}"/>
    <cellStyle name="Check Cell 2 3" xfId="555" xr:uid="{00000000-0005-0000-0000-00002A020000}"/>
    <cellStyle name="Check Cell 2 3 2" xfId="2388" xr:uid="{A30C7B83-ED87-4D41-A098-EA87FFB08ECD}"/>
    <cellStyle name="Check Cell 2 4" xfId="556" xr:uid="{00000000-0005-0000-0000-00002B020000}"/>
    <cellStyle name="Check Cell 2 4 2" xfId="2389" xr:uid="{FB9902C7-CB54-4CEE-921C-8111C9FA4ED2}"/>
    <cellStyle name="Check Cell 2 5" xfId="557" xr:uid="{00000000-0005-0000-0000-00002C020000}"/>
    <cellStyle name="Check Cell 2 5 2" xfId="2390" xr:uid="{EE814C07-72C9-4C52-8EFE-E6DF9E32F591}"/>
    <cellStyle name="Check Cell 2 6" xfId="558" xr:uid="{00000000-0005-0000-0000-00002D020000}"/>
    <cellStyle name="Check Cell 2 6 2" xfId="2391" xr:uid="{5DBBE3AD-ED4C-4AD0-BAA2-79D483CCFD53}"/>
    <cellStyle name="Check Cell 2 7" xfId="2386" xr:uid="{E9ABDA7D-69B0-4DBF-9284-E8491AD5C7C3}"/>
    <cellStyle name="Check Cell 2_Buma Equipment List update" xfId="559" xr:uid="{00000000-0005-0000-0000-00002E020000}"/>
    <cellStyle name="Check Cell 3" xfId="560" xr:uid="{00000000-0005-0000-0000-00002F020000}"/>
    <cellStyle name="Check Cell 3 2" xfId="561" xr:uid="{00000000-0005-0000-0000-000030020000}"/>
    <cellStyle name="Check Cell 3 2 2" xfId="2393" xr:uid="{FCAEEB6A-7FF8-4A53-8F19-0B20FB4788E9}"/>
    <cellStyle name="Check Cell 3 3" xfId="2392" xr:uid="{1E44F4D6-A445-4F67-B010-35B986FA36BD}"/>
    <cellStyle name="Check Cell 3_Buma Equipment List update" xfId="562" xr:uid="{00000000-0005-0000-0000-000031020000}"/>
    <cellStyle name="Check Cell 4" xfId="563" xr:uid="{00000000-0005-0000-0000-000032020000}"/>
    <cellStyle name="Check Cell 4 2" xfId="564" xr:uid="{00000000-0005-0000-0000-000033020000}"/>
    <cellStyle name="Check Cell 4 2 2" xfId="2395" xr:uid="{76AF5A03-8FD9-47CF-A630-F2077C2DCE08}"/>
    <cellStyle name="Check Cell 4 3" xfId="2394" xr:uid="{F1DCE51E-1D0A-4766-9FE3-B326A3210192}"/>
    <cellStyle name="Check Cell 4_Buma Equipment List update" xfId="565" xr:uid="{00000000-0005-0000-0000-000034020000}"/>
    <cellStyle name="Comma" xfId="2057" builtinId="3"/>
    <cellStyle name="Comma  - Style1" xfId="2075" xr:uid="{00000000-0005-0000-0000-000036020000}"/>
    <cellStyle name="Comma [0] 10" xfId="566" xr:uid="{00000000-0005-0000-0000-000037020000}"/>
    <cellStyle name="Comma [0] 10 2" xfId="567" xr:uid="{00000000-0005-0000-0000-000038020000}"/>
    <cellStyle name="Comma [0] 10 2 2" xfId="2398" xr:uid="{FD7156D5-E02E-42E3-885A-926379F0215B}"/>
    <cellStyle name="Comma [0] 10 3" xfId="2397" xr:uid="{C76BBA08-B119-4998-9AAB-A6D49C502339}"/>
    <cellStyle name="Comma [0] 13" xfId="568" xr:uid="{00000000-0005-0000-0000-000039020000}"/>
    <cellStyle name="Comma [0] 13 10" xfId="569" xr:uid="{00000000-0005-0000-0000-00003A020000}"/>
    <cellStyle name="Comma [0] 13 10 2" xfId="2400" xr:uid="{FE07AB07-96DD-4808-AA29-BB8C64FCB128}"/>
    <cellStyle name="Comma [0] 13 11" xfId="570" xr:uid="{00000000-0005-0000-0000-00003B020000}"/>
    <cellStyle name="Comma [0] 13 11 2" xfId="2401" xr:uid="{2886E3C7-11BA-4889-A10E-59D103B650AC}"/>
    <cellStyle name="Comma [0] 13 12" xfId="571" xr:uid="{00000000-0005-0000-0000-00003C020000}"/>
    <cellStyle name="Comma [0] 13 12 2" xfId="2402" xr:uid="{1D9FA132-E399-44EE-9341-AF210CB13C71}"/>
    <cellStyle name="Comma [0] 13 13" xfId="572" xr:uid="{00000000-0005-0000-0000-00003D020000}"/>
    <cellStyle name="Comma [0] 13 13 2" xfId="2403" xr:uid="{869B1160-49F3-40E3-8C67-605A024DAC3C}"/>
    <cellStyle name="Comma [0] 13 14" xfId="573" xr:uid="{00000000-0005-0000-0000-00003E020000}"/>
    <cellStyle name="Comma [0] 13 14 2" xfId="2404" xr:uid="{0F675956-E4EF-4F1E-AE50-C15C9FB90932}"/>
    <cellStyle name="Comma [0] 13 15" xfId="2399" xr:uid="{68EDFFBD-F1AA-416E-92B6-87C8F2C7AE11}"/>
    <cellStyle name="Comma [0] 13 2" xfId="574" xr:uid="{00000000-0005-0000-0000-00003F020000}"/>
    <cellStyle name="Comma [0] 13 2 2" xfId="2405" xr:uid="{4DCD99E2-EA25-4346-AEEE-200DD0B16C32}"/>
    <cellStyle name="Comma [0] 13 3" xfId="575" xr:uid="{00000000-0005-0000-0000-000040020000}"/>
    <cellStyle name="Comma [0] 13 3 2" xfId="2406" xr:uid="{D0D6868B-D4B6-407A-AC9B-736BFE63BE9E}"/>
    <cellStyle name="Comma [0] 13 4" xfId="576" xr:uid="{00000000-0005-0000-0000-000041020000}"/>
    <cellStyle name="Comma [0] 13 4 2" xfId="2407" xr:uid="{D8602F7F-6203-4B35-9959-3A505F6CD39B}"/>
    <cellStyle name="Comma [0] 13 5" xfId="577" xr:uid="{00000000-0005-0000-0000-000042020000}"/>
    <cellStyle name="Comma [0] 13 5 2" xfId="2408" xr:uid="{F45839A7-31AF-43CC-8269-606582143926}"/>
    <cellStyle name="Comma [0] 13 6" xfId="578" xr:uid="{00000000-0005-0000-0000-000043020000}"/>
    <cellStyle name="Comma [0] 13 6 2" xfId="2409" xr:uid="{72E1C746-B372-49EB-9331-963F8EEF35F7}"/>
    <cellStyle name="Comma [0] 13 7" xfId="579" xr:uid="{00000000-0005-0000-0000-000044020000}"/>
    <cellStyle name="Comma [0] 13 7 2" xfId="2410" xr:uid="{C383BB4F-1590-46F5-BC2B-24CCD633E6FF}"/>
    <cellStyle name="Comma [0] 13 8" xfId="580" xr:uid="{00000000-0005-0000-0000-000045020000}"/>
    <cellStyle name="Comma [0] 13 8 2" xfId="2411" xr:uid="{73ABCFA2-1E35-4E00-B577-4E34805649FE}"/>
    <cellStyle name="Comma [0] 13 9" xfId="581" xr:uid="{00000000-0005-0000-0000-000046020000}"/>
    <cellStyle name="Comma [0] 13 9 2" xfId="2412" xr:uid="{B438F4CF-D328-4A5A-A43D-51C360AE530D}"/>
    <cellStyle name="Comma [0] 2" xfId="582" xr:uid="{00000000-0005-0000-0000-000047020000}"/>
    <cellStyle name="Comma [0] 2 10" xfId="583" xr:uid="{00000000-0005-0000-0000-000048020000}"/>
    <cellStyle name="Comma [0] 2 10 2" xfId="2414" xr:uid="{E4CC609F-1E91-43C1-801A-F15BFA03288F}"/>
    <cellStyle name="Comma [0] 2 11" xfId="584" xr:uid="{00000000-0005-0000-0000-000049020000}"/>
    <cellStyle name="Comma [0] 2 11 2" xfId="2415" xr:uid="{9FE6E57B-A840-4EF9-A0DE-E882C5BC07C5}"/>
    <cellStyle name="Comma [0] 2 12" xfId="585" xr:uid="{00000000-0005-0000-0000-00004A020000}"/>
    <cellStyle name="Comma [0] 2 12 2" xfId="2416" xr:uid="{F390A251-E976-4DBE-9294-5ED3C12890BF}"/>
    <cellStyle name="Comma [0] 2 13" xfId="586" xr:uid="{00000000-0005-0000-0000-00004B020000}"/>
    <cellStyle name="Comma [0] 2 13 2" xfId="2417" xr:uid="{742F8273-6810-4684-B9FC-7BAFADCBF75D}"/>
    <cellStyle name="Comma [0] 2 14" xfId="587" xr:uid="{00000000-0005-0000-0000-00004C020000}"/>
    <cellStyle name="Comma [0] 2 14 2" xfId="2418" xr:uid="{30982686-0A70-4B24-8CFA-F8E3AA18F18C}"/>
    <cellStyle name="Comma [0] 2 15" xfId="588" xr:uid="{00000000-0005-0000-0000-00004D020000}"/>
    <cellStyle name="Comma [0] 2 15 2" xfId="2419" xr:uid="{DA588767-182D-451F-A0C2-B944847C0F84}"/>
    <cellStyle name="Comma [0] 2 16" xfId="589" xr:uid="{00000000-0005-0000-0000-00004E020000}"/>
    <cellStyle name="Comma [0] 2 16 2" xfId="2420" xr:uid="{66B535F2-BEAE-47AA-A2D5-1A53A8E359E5}"/>
    <cellStyle name="Comma [0] 2 17" xfId="590" xr:uid="{00000000-0005-0000-0000-00004F020000}"/>
    <cellStyle name="Comma [0] 2 17 2" xfId="2421" xr:uid="{99724981-9851-4CAC-8A87-7A1F099845C2}"/>
    <cellStyle name="Comma [0] 2 18" xfId="591" xr:uid="{00000000-0005-0000-0000-000050020000}"/>
    <cellStyle name="Comma [0] 2 18 2" xfId="2422" xr:uid="{2D4BE741-6BF0-4DBF-8786-8141A0AB0C26}"/>
    <cellStyle name="Comma [0] 2 19" xfId="592" xr:uid="{00000000-0005-0000-0000-000051020000}"/>
    <cellStyle name="Comma [0] 2 19 2" xfId="2423" xr:uid="{5AA8B10A-14A4-4983-8AE9-8EAADE25C75C}"/>
    <cellStyle name="Comma [0] 2 2" xfId="593" xr:uid="{00000000-0005-0000-0000-000052020000}"/>
    <cellStyle name="Comma [0] 2 2 2" xfId="594" xr:uid="{00000000-0005-0000-0000-000053020000}"/>
    <cellStyle name="Comma [0] 2 2 2 2" xfId="2425" xr:uid="{AB7B98A1-F26A-437B-9B90-1CEE0B13AA24}"/>
    <cellStyle name="Comma [0] 2 2 3" xfId="595" xr:uid="{00000000-0005-0000-0000-000054020000}"/>
    <cellStyle name="Comma [0] 2 2 3 2" xfId="2426" xr:uid="{F672147F-7B80-44FA-A07A-515F10D2B136}"/>
    <cellStyle name="Comma [0] 2 2 4" xfId="596" xr:uid="{00000000-0005-0000-0000-000055020000}"/>
    <cellStyle name="Comma [0] 2 2 4 2" xfId="2427" xr:uid="{B7BD8E74-E03B-49CF-8090-4329F1AAA71C}"/>
    <cellStyle name="Comma [0] 2 2 5" xfId="597" xr:uid="{00000000-0005-0000-0000-000056020000}"/>
    <cellStyle name="Comma [0] 2 2 5 2" xfId="2428" xr:uid="{17A28D72-20E2-490F-B5D2-40F452F879DA}"/>
    <cellStyle name="Comma [0] 2 2 6" xfId="598" xr:uid="{00000000-0005-0000-0000-000057020000}"/>
    <cellStyle name="Comma [0] 2 2 6 2" xfId="2429" xr:uid="{D3F45429-7EE1-40B3-8E20-07C67876E903}"/>
    <cellStyle name="Comma [0] 2 2 7" xfId="599" xr:uid="{00000000-0005-0000-0000-000058020000}"/>
    <cellStyle name="Comma [0] 2 2 7 2" xfId="2430" xr:uid="{1B8251DF-EE63-4B31-BDC3-8B3B99BB2C3A}"/>
    <cellStyle name="Comma [0] 2 2 8" xfId="2424" xr:uid="{6A895E27-362B-4E3C-96DF-60791BCDA9BE}"/>
    <cellStyle name="Comma [0] 2 20" xfId="600" xr:uid="{00000000-0005-0000-0000-000059020000}"/>
    <cellStyle name="Comma [0] 2 20 2" xfId="2431" xr:uid="{2FF1BF97-1D41-449D-92E5-02E40773D0AA}"/>
    <cellStyle name="Comma [0] 2 21" xfId="601" xr:uid="{00000000-0005-0000-0000-00005A020000}"/>
    <cellStyle name="Comma [0] 2 21 2" xfId="2432" xr:uid="{D9A11E49-7769-4340-89D8-5C5483A47CBF}"/>
    <cellStyle name="Comma [0] 2 22" xfId="602" xr:uid="{00000000-0005-0000-0000-00005B020000}"/>
    <cellStyle name="Comma [0] 2 22 2" xfId="2433" xr:uid="{879BF53B-AA69-41BA-8CDB-35F53BF5B8C4}"/>
    <cellStyle name="Comma [0] 2 23" xfId="603" xr:uid="{00000000-0005-0000-0000-00005C020000}"/>
    <cellStyle name="Comma [0] 2 23 2" xfId="2434" xr:uid="{DD56E474-D020-4BE6-8A3F-A3F043516922}"/>
    <cellStyle name="Comma [0] 2 24" xfId="604" xr:uid="{00000000-0005-0000-0000-00005D020000}"/>
    <cellStyle name="Comma [0] 2 24 2" xfId="2435" xr:uid="{01CF79F1-CE6A-4678-A718-9E14303C2917}"/>
    <cellStyle name="Comma [0] 2 25" xfId="605" xr:uid="{00000000-0005-0000-0000-00005E020000}"/>
    <cellStyle name="Comma [0] 2 25 2" xfId="2436" xr:uid="{29E0EBCE-7938-4F00-A14B-4497E4765B92}"/>
    <cellStyle name="Comma [0] 2 26" xfId="606" xr:uid="{00000000-0005-0000-0000-00005F020000}"/>
    <cellStyle name="Comma [0] 2 26 2" xfId="2437" xr:uid="{43829481-CA66-4039-B41F-3ED338B1C8BB}"/>
    <cellStyle name="Comma [0] 2 27" xfId="607" xr:uid="{00000000-0005-0000-0000-000060020000}"/>
    <cellStyle name="Comma [0] 2 27 2" xfId="2438" xr:uid="{720FE9E6-60D4-4C49-BFE9-D704013778F5}"/>
    <cellStyle name="Comma [0] 2 28" xfId="608" xr:uid="{00000000-0005-0000-0000-000061020000}"/>
    <cellStyle name="Comma [0] 2 28 2" xfId="2439" xr:uid="{EACC2AC5-C382-4EAF-AD22-949C825B8DFE}"/>
    <cellStyle name="Comma [0] 2 29" xfId="609" xr:uid="{00000000-0005-0000-0000-000062020000}"/>
    <cellStyle name="Comma [0] 2 29 2" xfId="2440" xr:uid="{F42A56C4-A323-442C-A81E-76032E678035}"/>
    <cellStyle name="Comma [0] 2 3" xfId="610" xr:uid="{00000000-0005-0000-0000-000063020000}"/>
    <cellStyle name="Comma [0] 2 3 2" xfId="2441" xr:uid="{9CD2126C-E594-47AA-B395-8B6A81366115}"/>
    <cellStyle name="Comma [0] 2 30" xfId="611" xr:uid="{00000000-0005-0000-0000-000064020000}"/>
    <cellStyle name="Comma [0] 2 30 2" xfId="2442" xr:uid="{E914D0AA-3636-4A5B-90EA-55A6169B818E}"/>
    <cellStyle name="Comma [0] 2 31" xfId="612" xr:uid="{00000000-0005-0000-0000-000065020000}"/>
    <cellStyle name="Comma [0] 2 31 2" xfId="2443" xr:uid="{F8277B3B-F745-450A-A8E0-4E62526B969E}"/>
    <cellStyle name="Comma [0] 2 32" xfId="613" xr:uid="{00000000-0005-0000-0000-000066020000}"/>
    <cellStyle name="Comma [0] 2 32 2" xfId="2444" xr:uid="{0141D56D-FF4F-4525-88A0-2E902E2EDE77}"/>
    <cellStyle name="Comma [0] 2 33" xfId="614" xr:uid="{00000000-0005-0000-0000-000067020000}"/>
    <cellStyle name="Comma [0] 2 33 2" xfId="2445" xr:uid="{A56E16E2-1E1B-46AE-AB4F-42E178C25DDB}"/>
    <cellStyle name="Comma [0] 2 34" xfId="615" xr:uid="{00000000-0005-0000-0000-000068020000}"/>
    <cellStyle name="Comma [0] 2 34 2" xfId="2446" xr:uid="{812228FA-0529-42CB-AF4C-589094051FF6}"/>
    <cellStyle name="Comma [0] 2 35" xfId="616" xr:uid="{00000000-0005-0000-0000-000069020000}"/>
    <cellStyle name="Comma [0] 2 35 2" xfId="2447" xr:uid="{685AB912-D79D-4DC6-806E-ACD5A846FCA9}"/>
    <cellStyle name="Comma [0] 2 36" xfId="617" xr:uid="{00000000-0005-0000-0000-00006A020000}"/>
    <cellStyle name="Comma [0] 2 36 2" xfId="2448" xr:uid="{B3242304-B08D-4A55-B503-70DA0D15FA8F}"/>
    <cellStyle name="Comma [0] 2 37" xfId="618" xr:uid="{00000000-0005-0000-0000-00006B020000}"/>
    <cellStyle name="Comma [0] 2 37 2" xfId="2449" xr:uid="{0796C1D8-1DA6-4521-8D5A-256DDBA3E151}"/>
    <cellStyle name="Comma [0] 2 38" xfId="2076" xr:uid="{00000000-0005-0000-0000-00006C020000}"/>
    <cellStyle name="Comma [0] 2 39" xfId="2101" xr:uid="{00000000-0005-0000-0000-00006D020000}"/>
    <cellStyle name="Comma [0] 2 4" xfId="619" xr:uid="{00000000-0005-0000-0000-00006E020000}"/>
    <cellStyle name="Comma [0] 2 4 2" xfId="2450" xr:uid="{83301AFE-BA8B-4C85-AF2C-94E27052F7C1}"/>
    <cellStyle name="Comma [0] 2 40" xfId="2413" xr:uid="{7531B5B8-84B2-46FF-A265-0160B8F0212D}"/>
    <cellStyle name="Comma [0] 2 5" xfId="620" xr:uid="{00000000-0005-0000-0000-00006F020000}"/>
    <cellStyle name="Comma [0] 2 5 2" xfId="2451" xr:uid="{E0AC8256-537D-4DA2-A99B-D73BF04AB5A5}"/>
    <cellStyle name="Comma [0] 2 6" xfId="621" xr:uid="{00000000-0005-0000-0000-000070020000}"/>
    <cellStyle name="Comma [0] 2 6 2" xfId="2452" xr:uid="{24DDB822-6C9A-4312-BC40-BD83B765A580}"/>
    <cellStyle name="Comma [0] 2 7" xfId="622" xr:uid="{00000000-0005-0000-0000-000071020000}"/>
    <cellStyle name="Comma [0] 2 7 2" xfId="2453" xr:uid="{E150D9A7-E8D2-45EC-82BB-25D4DD6EADF7}"/>
    <cellStyle name="Comma [0] 2 8" xfId="623" xr:uid="{00000000-0005-0000-0000-000072020000}"/>
    <cellStyle name="Comma [0] 2 8 2" xfId="2454" xr:uid="{577D0489-F7C2-4318-A0A5-733138F0EAA4}"/>
    <cellStyle name="Comma [0] 2 9" xfId="624" xr:uid="{00000000-0005-0000-0000-000073020000}"/>
    <cellStyle name="Comma [0] 2 9 2" xfId="2455" xr:uid="{401182F8-3E80-4C96-8E56-505B4AC2D432}"/>
    <cellStyle name="Comma [0] 2_08. Monthly Report_Aug_2011" xfId="625" xr:uid="{00000000-0005-0000-0000-000074020000}"/>
    <cellStyle name="Comma [0] 3" xfId="626" xr:uid="{00000000-0005-0000-0000-000075020000}"/>
    <cellStyle name="Comma [0] 3 10" xfId="627" xr:uid="{00000000-0005-0000-0000-000076020000}"/>
    <cellStyle name="Comma [0] 3 10 2" xfId="2457" xr:uid="{D3CF8856-100B-449D-89F1-E82530A777C0}"/>
    <cellStyle name="Comma [0] 3 11" xfId="628" xr:uid="{00000000-0005-0000-0000-000077020000}"/>
    <cellStyle name="Comma [0] 3 11 2" xfId="2458" xr:uid="{4D06EC1D-33E9-4976-9DCF-912376754934}"/>
    <cellStyle name="Comma [0] 3 12" xfId="629" xr:uid="{00000000-0005-0000-0000-000078020000}"/>
    <cellStyle name="Comma [0] 3 12 2" xfId="2459" xr:uid="{7B3BBAAD-1E02-476C-95F1-305F4102646B}"/>
    <cellStyle name="Comma [0] 3 13" xfId="630" xr:uid="{00000000-0005-0000-0000-000079020000}"/>
    <cellStyle name="Comma [0] 3 13 2" xfId="2460" xr:uid="{8EA529E0-65E0-4B71-9DDC-D18EC82C395D}"/>
    <cellStyle name="Comma [0] 3 14" xfId="631" xr:uid="{00000000-0005-0000-0000-00007A020000}"/>
    <cellStyle name="Comma [0] 3 14 2" xfId="2461" xr:uid="{E0816D3C-9123-4110-88F3-4C84F017C87B}"/>
    <cellStyle name="Comma [0] 3 15" xfId="632" xr:uid="{00000000-0005-0000-0000-00007B020000}"/>
    <cellStyle name="Comma [0] 3 15 2" xfId="2462" xr:uid="{0EE72366-D595-45F3-9663-091BF457DF8B}"/>
    <cellStyle name="Comma [0] 3 16" xfId="633" xr:uid="{00000000-0005-0000-0000-00007C020000}"/>
    <cellStyle name="Comma [0] 3 16 2" xfId="2463" xr:uid="{E6C91318-8402-4168-9697-14BD4CBDE0AF}"/>
    <cellStyle name="Comma [0] 3 17" xfId="634" xr:uid="{00000000-0005-0000-0000-00007D020000}"/>
    <cellStyle name="Comma [0] 3 17 2" xfId="2464" xr:uid="{967FB96F-5AF9-4C4A-B806-7ABBDCABBD19}"/>
    <cellStyle name="Comma [0] 3 18" xfId="635" xr:uid="{00000000-0005-0000-0000-00007E020000}"/>
    <cellStyle name="Comma [0] 3 18 2" xfId="2465" xr:uid="{B613C776-0FAC-490B-A09A-F79ACC0C19F2}"/>
    <cellStyle name="Comma [0] 3 19" xfId="636" xr:uid="{00000000-0005-0000-0000-00007F020000}"/>
    <cellStyle name="Comma [0] 3 19 2" xfId="2466" xr:uid="{99A99B65-54F0-4F0D-892B-F3377D56D4BF}"/>
    <cellStyle name="Comma [0] 3 2" xfId="637" xr:uid="{00000000-0005-0000-0000-000080020000}"/>
    <cellStyle name="Comma [0] 3 2 2" xfId="638" xr:uid="{00000000-0005-0000-0000-000081020000}"/>
    <cellStyle name="Comma [0] 3 2 2 2" xfId="2468" xr:uid="{E95BB459-A106-48A2-AC09-FC3D90077BF6}"/>
    <cellStyle name="Comma [0] 3 2 3" xfId="639" xr:uid="{00000000-0005-0000-0000-000082020000}"/>
    <cellStyle name="Comma [0] 3 2 3 2" xfId="2469" xr:uid="{AE64E449-7B51-43B6-80D5-9D3B026D0160}"/>
    <cellStyle name="Comma [0] 3 2 4" xfId="2467" xr:uid="{1EEB15D9-9D35-4FE1-8A23-AC856A805CB7}"/>
    <cellStyle name="Comma [0] 3 20" xfId="640" xr:uid="{00000000-0005-0000-0000-000083020000}"/>
    <cellStyle name="Comma [0] 3 20 2" xfId="2470" xr:uid="{3F69378C-FF2F-4304-B9E4-233617FAB87C}"/>
    <cellStyle name="Comma [0] 3 21" xfId="641" xr:uid="{00000000-0005-0000-0000-000084020000}"/>
    <cellStyle name="Comma [0] 3 21 2" xfId="2471" xr:uid="{DE7EF350-36FA-4B9F-B46B-700AE22B0FFB}"/>
    <cellStyle name="Comma [0] 3 22" xfId="642" xr:uid="{00000000-0005-0000-0000-000085020000}"/>
    <cellStyle name="Comma [0] 3 22 2" xfId="2472" xr:uid="{7B23323F-8EB3-4054-B291-96735485A035}"/>
    <cellStyle name="Comma [0] 3 23" xfId="643" xr:uid="{00000000-0005-0000-0000-000086020000}"/>
    <cellStyle name="Comma [0] 3 23 2" xfId="2473" xr:uid="{26BF3A27-EF3C-4B4B-BAA3-88D06B87B24F}"/>
    <cellStyle name="Comma [0] 3 24" xfId="644" xr:uid="{00000000-0005-0000-0000-000087020000}"/>
    <cellStyle name="Comma [0] 3 24 2" xfId="2474" xr:uid="{492AE263-6039-47DC-A9DA-F8F15C87467B}"/>
    <cellStyle name="Comma [0] 3 25" xfId="645" xr:uid="{00000000-0005-0000-0000-000088020000}"/>
    <cellStyle name="Comma [0] 3 25 2" xfId="2475" xr:uid="{AA17004B-04B6-4201-A612-2AC1154135DA}"/>
    <cellStyle name="Comma [0] 3 26" xfId="646" xr:uid="{00000000-0005-0000-0000-000089020000}"/>
    <cellStyle name="Comma [0] 3 26 2" xfId="2476" xr:uid="{332EFA57-D757-4906-95A8-616EAEE2FB78}"/>
    <cellStyle name="Comma [0] 3 27" xfId="647" xr:uid="{00000000-0005-0000-0000-00008A020000}"/>
    <cellStyle name="Comma [0] 3 27 2" xfId="2477" xr:uid="{390D2694-AEEA-4F61-8869-E239CBD7A9F1}"/>
    <cellStyle name="Comma [0] 3 28" xfId="648" xr:uid="{00000000-0005-0000-0000-00008B020000}"/>
    <cellStyle name="Comma [0] 3 28 2" xfId="2478" xr:uid="{3D27EAD7-CC92-4E2A-8506-BCFFF942256D}"/>
    <cellStyle name="Comma [0] 3 29" xfId="649" xr:uid="{00000000-0005-0000-0000-00008C020000}"/>
    <cellStyle name="Comma [0] 3 29 2" xfId="2479" xr:uid="{1F083D2F-AE3D-4428-898A-02CDE434A0B1}"/>
    <cellStyle name="Comma [0] 3 3" xfId="650" xr:uid="{00000000-0005-0000-0000-00008D020000}"/>
    <cellStyle name="Comma [0] 3 3 2" xfId="2480" xr:uid="{B230D346-8530-4F8C-80C6-15ECF60B1EF3}"/>
    <cellStyle name="Comma [0] 3 30" xfId="651" xr:uid="{00000000-0005-0000-0000-00008E020000}"/>
    <cellStyle name="Comma [0] 3 30 2" xfId="2481" xr:uid="{DDE23E0D-EDE8-4F5D-A8A8-ACE4D60214CF}"/>
    <cellStyle name="Comma [0] 3 31" xfId="652" xr:uid="{00000000-0005-0000-0000-00008F020000}"/>
    <cellStyle name="Comma [0] 3 31 2" xfId="2482" xr:uid="{609FD78F-A32C-4D72-9522-CA4ADF4ABF61}"/>
    <cellStyle name="Comma [0] 3 32" xfId="653" xr:uid="{00000000-0005-0000-0000-000090020000}"/>
    <cellStyle name="Comma [0] 3 32 2" xfId="2483" xr:uid="{8E33BA29-BA37-4395-AF66-4CA7AF4C3C0D}"/>
    <cellStyle name="Comma [0] 3 33" xfId="654" xr:uid="{00000000-0005-0000-0000-000091020000}"/>
    <cellStyle name="Comma [0] 3 33 2" xfId="2484" xr:uid="{D70757B2-CA5D-4650-9248-0B842B0611EB}"/>
    <cellStyle name="Comma [0] 3 34" xfId="655" xr:uid="{00000000-0005-0000-0000-000092020000}"/>
    <cellStyle name="Comma [0] 3 34 2" xfId="656" xr:uid="{00000000-0005-0000-0000-000093020000}"/>
    <cellStyle name="Comma [0] 3 34 2 2" xfId="2486" xr:uid="{FF3A89F7-7D0E-44CC-8578-E230722DE007}"/>
    <cellStyle name="Comma [0] 3 34 3" xfId="2485" xr:uid="{78BD7BF5-73E2-4148-81DC-75EFE1F6D730}"/>
    <cellStyle name="Comma [0] 3 35" xfId="657" xr:uid="{00000000-0005-0000-0000-000094020000}"/>
    <cellStyle name="Comma [0] 3 35 2" xfId="2487" xr:uid="{27B049B1-6FB2-49DD-80B2-FE4C76CFD803}"/>
    <cellStyle name="Comma [0] 3 36" xfId="658" xr:uid="{00000000-0005-0000-0000-000095020000}"/>
    <cellStyle name="Comma [0] 3 36 2" xfId="2488" xr:uid="{832358F8-C818-46F2-9F2B-156710218A51}"/>
    <cellStyle name="Comma [0] 3 37" xfId="659" xr:uid="{00000000-0005-0000-0000-000096020000}"/>
    <cellStyle name="Comma [0] 3 37 2" xfId="2489" xr:uid="{2C42FE9A-F909-4743-80E4-D2C785529BEE}"/>
    <cellStyle name="Comma [0] 3 38" xfId="660" xr:uid="{00000000-0005-0000-0000-000097020000}"/>
    <cellStyle name="Comma [0] 3 38 2" xfId="661" xr:uid="{00000000-0005-0000-0000-000098020000}"/>
    <cellStyle name="Comma [0] 3 38 2 2" xfId="2491" xr:uid="{3222B351-3C04-4CE6-9612-3F3BECBF6644}"/>
    <cellStyle name="Comma [0] 3 38 3" xfId="2490" xr:uid="{E3E3D4A6-2CFC-4D17-9001-7E95DDCCFD33}"/>
    <cellStyle name="Comma [0] 3 39" xfId="662" xr:uid="{00000000-0005-0000-0000-000099020000}"/>
    <cellStyle name="Comma [0] 3 39 2" xfId="2492" xr:uid="{990DD10C-BC65-4472-98A9-3552F65CE7D4}"/>
    <cellStyle name="Comma [0] 3 4" xfId="663" xr:uid="{00000000-0005-0000-0000-00009A020000}"/>
    <cellStyle name="Comma [0] 3 4 2" xfId="2493" xr:uid="{DE552539-19D0-4FD8-837D-88F4F0B7FEFF}"/>
    <cellStyle name="Comma [0] 3 40" xfId="664" xr:uid="{00000000-0005-0000-0000-00009B020000}"/>
    <cellStyle name="Comma [0] 3 40 2" xfId="2494" xr:uid="{5EB6DDA0-C397-4FBC-A872-10B579543875}"/>
    <cellStyle name="Comma [0] 3 41" xfId="665" xr:uid="{00000000-0005-0000-0000-00009C020000}"/>
    <cellStyle name="Comma [0] 3 41 2" xfId="2495" xr:uid="{5DF51419-D743-4642-8AF5-9E899BFDE73E}"/>
    <cellStyle name="Comma [0] 3 42" xfId="666" xr:uid="{00000000-0005-0000-0000-00009D020000}"/>
    <cellStyle name="Comma [0] 3 42 2" xfId="2496" xr:uid="{7FCB7559-1E6E-444E-A729-14C4EAC3B314}"/>
    <cellStyle name="Comma [0] 3 43" xfId="667" xr:uid="{00000000-0005-0000-0000-00009E020000}"/>
    <cellStyle name="Comma [0] 3 43 2" xfId="2497" xr:uid="{9FB04958-DAB5-4C2B-8296-FECAB7714697}"/>
    <cellStyle name="Comma [0] 3 44" xfId="668" xr:uid="{00000000-0005-0000-0000-00009F020000}"/>
    <cellStyle name="Comma [0] 3 44 2" xfId="2498" xr:uid="{7D7631C5-5998-4354-9453-BE264FF7AE45}"/>
    <cellStyle name="Comma [0] 3 45" xfId="669" xr:uid="{00000000-0005-0000-0000-0000A0020000}"/>
    <cellStyle name="Comma [0] 3 45 2" xfId="2499" xr:uid="{A1B4101A-7E46-49FA-9AF7-2CD4C5FB3057}"/>
    <cellStyle name="Comma [0] 3 46" xfId="670" xr:uid="{00000000-0005-0000-0000-0000A1020000}"/>
    <cellStyle name="Comma [0] 3 46 2" xfId="2500" xr:uid="{F715C491-AB6D-40DB-B693-687B2BA96087}"/>
    <cellStyle name="Comma [0] 3 47" xfId="671" xr:uid="{00000000-0005-0000-0000-0000A2020000}"/>
    <cellStyle name="Comma [0] 3 47 2" xfId="2501" xr:uid="{D47AC59A-4230-45EF-A5E2-359692938ABA}"/>
    <cellStyle name="Comma [0] 3 48" xfId="672" xr:uid="{00000000-0005-0000-0000-0000A3020000}"/>
    <cellStyle name="Comma [0] 3 48 2" xfId="2502" xr:uid="{CAD2C9B8-BDA5-42CB-902B-D8C203D22236}"/>
    <cellStyle name="Comma [0] 3 49" xfId="673" xr:uid="{00000000-0005-0000-0000-0000A4020000}"/>
    <cellStyle name="Comma [0] 3 49 2" xfId="2503" xr:uid="{6ACCF695-6361-45E8-A04A-B7B1D4E8F91B}"/>
    <cellStyle name="Comma [0] 3 5" xfId="674" xr:uid="{00000000-0005-0000-0000-0000A5020000}"/>
    <cellStyle name="Comma [0] 3 5 2" xfId="2504" xr:uid="{C8192221-AD64-4D5A-AC6B-7F8FC356F097}"/>
    <cellStyle name="Comma [0] 3 50" xfId="675" xr:uid="{00000000-0005-0000-0000-0000A6020000}"/>
    <cellStyle name="Comma [0] 3 50 2" xfId="2505" xr:uid="{6C091B17-FF58-4555-8998-99A3B6837EA8}"/>
    <cellStyle name="Comma [0] 3 51" xfId="676" xr:uid="{00000000-0005-0000-0000-0000A7020000}"/>
    <cellStyle name="Comma [0] 3 51 2" xfId="2506" xr:uid="{CF92691C-C942-4CC2-9AF4-4783A0F8DF86}"/>
    <cellStyle name="Comma [0] 3 52" xfId="677" xr:uid="{00000000-0005-0000-0000-0000A8020000}"/>
    <cellStyle name="Comma [0] 3 52 2" xfId="2507" xr:uid="{A95BF4C2-4CE7-4943-9ADF-CE1E6DA403A4}"/>
    <cellStyle name="Comma [0] 3 53" xfId="2456" xr:uid="{F8170759-ABEF-4690-B0ED-0531FFABD3ED}"/>
    <cellStyle name="Comma [0] 3 6" xfId="678" xr:uid="{00000000-0005-0000-0000-0000A9020000}"/>
    <cellStyle name="Comma [0] 3 6 2" xfId="2508" xr:uid="{73CE71BB-3E7B-4FBE-889C-8E0F3723F33B}"/>
    <cellStyle name="Comma [0] 3 7" xfId="679" xr:uid="{00000000-0005-0000-0000-0000AA020000}"/>
    <cellStyle name="Comma [0] 3 7 2" xfId="2509" xr:uid="{E95E07EE-34B3-4C19-A4F0-DD66DC39B9F6}"/>
    <cellStyle name="Comma [0] 3 8" xfId="680" xr:uid="{00000000-0005-0000-0000-0000AB020000}"/>
    <cellStyle name="Comma [0] 3 8 2" xfId="2510" xr:uid="{23C6693C-10C9-473D-BE50-84A19BB7268F}"/>
    <cellStyle name="Comma [0] 3 9" xfId="681" xr:uid="{00000000-0005-0000-0000-0000AC020000}"/>
    <cellStyle name="Comma [0] 3 9 2" xfId="2511" xr:uid="{147792AD-D168-42D5-AFEA-E65D420C2062}"/>
    <cellStyle name="Comma [0] 4" xfId="682" xr:uid="{00000000-0005-0000-0000-0000AD020000}"/>
    <cellStyle name="Comma [0] 4 2" xfId="2512" xr:uid="{3FE42E7E-7559-4149-89E2-EB6E8D0A791A}"/>
    <cellStyle name="Comma [0] 5" xfId="683" xr:uid="{00000000-0005-0000-0000-0000AE020000}"/>
    <cellStyle name="Comma [0] 5 2" xfId="2513" xr:uid="{5AA490CB-FAD3-4BFD-B220-0CEA13BB0C87}"/>
    <cellStyle name="Comma [0] 6" xfId="684" xr:uid="{00000000-0005-0000-0000-0000AF020000}"/>
    <cellStyle name="Comma [0] 6 2" xfId="2514" xr:uid="{F6CE007B-E183-4A63-BE84-B3B63DD89089}"/>
    <cellStyle name="Comma [0] 7" xfId="685" xr:uid="{00000000-0005-0000-0000-0000B0020000}"/>
    <cellStyle name="Comma [0] 7 2" xfId="2515" xr:uid="{2B813AC2-C5BC-42FA-BECA-932F295E7CF6}"/>
    <cellStyle name="Comma [0] 8" xfId="2065" xr:uid="{00000000-0005-0000-0000-0000B1020000}"/>
    <cellStyle name="Comma [0] 9" xfId="2095" xr:uid="{00000000-0005-0000-0000-0000B2020000}"/>
    <cellStyle name="Comma [00]" xfId="686" xr:uid="{00000000-0005-0000-0000-0000B3020000}"/>
    <cellStyle name="Comma [00] 2" xfId="687" xr:uid="{00000000-0005-0000-0000-0000B4020000}"/>
    <cellStyle name="Comma [00] 2 2" xfId="2517" xr:uid="{45D8B14F-05FE-4980-A4E8-1BC8F98F3AD4}"/>
    <cellStyle name="Comma [00] 3" xfId="2516" xr:uid="{DFD44478-52F2-4FF7-AB75-A49635227C7D}"/>
    <cellStyle name="Comma [00]_Equipment" xfId="688" xr:uid="{00000000-0005-0000-0000-0000B5020000}"/>
    <cellStyle name="Comma 10" xfId="689" xr:uid="{00000000-0005-0000-0000-0000B6020000}"/>
    <cellStyle name="Comma 10 2" xfId="690" xr:uid="{00000000-0005-0000-0000-0000B7020000}"/>
    <cellStyle name="Comma 10 2 2" xfId="2519" xr:uid="{34572B0E-6945-47D0-915C-38B72CE1659C}"/>
    <cellStyle name="Comma 10 3" xfId="2518" xr:uid="{37FF5878-7398-486E-B16C-66CF69DCF835}"/>
    <cellStyle name="Comma 11" xfId="691" xr:uid="{00000000-0005-0000-0000-0000B8020000}"/>
    <cellStyle name="Comma 11 10" xfId="692" xr:uid="{00000000-0005-0000-0000-0000B9020000}"/>
    <cellStyle name="Comma 11 10 2" xfId="2521" xr:uid="{E98E5747-DCC3-4A94-81D0-DC18F34FF007}"/>
    <cellStyle name="Comma 11 11" xfId="693" xr:uid="{00000000-0005-0000-0000-0000BA020000}"/>
    <cellStyle name="Comma 11 11 2" xfId="2522" xr:uid="{16F8E3B1-C639-4BA5-A080-AC5C23A82BCA}"/>
    <cellStyle name="Comma 11 12" xfId="694" xr:uid="{00000000-0005-0000-0000-0000BB020000}"/>
    <cellStyle name="Comma 11 12 2" xfId="2523" xr:uid="{B51CD148-7177-4BE3-A329-1C1632AB197F}"/>
    <cellStyle name="Comma 11 13" xfId="695" xr:uid="{00000000-0005-0000-0000-0000BC020000}"/>
    <cellStyle name="Comma 11 13 2" xfId="2524" xr:uid="{2E647222-D94A-44B6-955F-EC239F5C2353}"/>
    <cellStyle name="Comma 11 14" xfId="696" xr:uid="{00000000-0005-0000-0000-0000BD020000}"/>
    <cellStyle name="Comma 11 14 2" xfId="2525" xr:uid="{63AA9743-166A-4E86-9870-EF9AAE98756C}"/>
    <cellStyle name="Comma 11 15" xfId="2520" xr:uid="{07A66482-0AA2-427D-84B6-6882518CB287}"/>
    <cellStyle name="Comma 11 2" xfId="697" xr:uid="{00000000-0005-0000-0000-0000BE020000}"/>
    <cellStyle name="Comma 11 2 2" xfId="2526" xr:uid="{FD237460-F230-4760-A6B7-8EDDA4DA26CE}"/>
    <cellStyle name="Comma 11 3" xfId="698" xr:uid="{00000000-0005-0000-0000-0000BF020000}"/>
    <cellStyle name="Comma 11 3 2" xfId="699" xr:uid="{00000000-0005-0000-0000-0000C0020000}"/>
    <cellStyle name="Comma 11 3 2 2" xfId="2528" xr:uid="{1B2FC115-6BA9-47F9-BF03-4213D80AA221}"/>
    <cellStyle name="Comma 11 3 3" xfId="2527" xr:uid="{0A7F3F2E-CDE1-4690-B6F9-56822CD9F320}"/>
    <cellStyle name="Comma 11 4" xfId="700" xr:uid="{00000000-0005-0000-0000-0000C1020000}"/>
    <cellStyle name="Comma 11 4 2" xfId="2529" xr:uid="{4B317CFF-70B0-4EDA-AD73-95ADDDBB98DC}"/>
    <cellStyle name="Comma 11 5" xfId="701" xr:uid="{00000000-0005-0000-0000-0000C2020000}"/>
    <cellStyle name="Comma 11 5 2" xfId="2530" xr:uid="{D40879D4-464A-4710-B036-B0710F35A49F}"/>
    <cellStyle name="Comma 11 6" xfId="702" xr:uid="{00000000-0005-0000-0000-0000C3020000}"/>
    <cellStyle name="Comma 11 6 2" xfId="2531" xr:uid="{785F7790-0F20-4430-8411-196E15E26A9F}"/>
    <cellStyle name="Comma 11 7" xfId="703" xr:uid="{00000000-0005-0000-0000-0000C4020000}"/>
    <cellStyle name="Comma 11 7 2" xfId="2532" xr:uid="{058B6562-B237-4543-A39A-AC40EC3A4E6D}"/>
    <cellStyle name="Comma 11 8" xfId="704" xr:uid="{00000000-0005-0000-0000-0000C5020000}"/>
    <cellStyle name="Comma 11 8 2" xfId="2533" xr:uid="{8DFB774F-DD36-446C-86E3-8D50B9A3EADB}"/>
    <cellStyle name="Comma 11 9" xfId="705" xr:uid="{00000000-0005-0000-0000-0000C6020000}"/>
    <cellStyle name="Comma 11 9 2" xfId="2534" xr:uid="{9EADCE89-C8A9-4791-B7AD-5657E31BB2E6}"/>
    <cellStyle name="Comma 12" xfId="706" xr:uid="{00000000-0005-0000-0000-0000C7020000}"/>
    <cellStyle name="Comma 12 10" xfId="707" xr:uid="{00000000-0005-0000-0000-0000C8020000}"/>
    <cellStyle name="Comma 12 10 2" xfId="2536" xr:uid="{7D09D0CA-55C7-47AE-9D31-49C880817662}"/>
    <cellStyle name="Comma 12 11" xfId="708" xr:uid="{00000000-0005-0000-0000-0000C9020000}"/>
    <cellStyle name="Comma 12 11 2" xfId="2537" xr:uid="{D6FD0F05-1303-46A6-A6DB-268DF3491863}"/>
    <cellStyle name="Comma 12 12" xfId="709" xr:uid="{00000000-0005-0000-0000-0000CA020000}"/>
    <cellStyle name="Comma 12 12 2" xfId="2538" xr:uid="{123C7F6A-5912-4A7C-9688-129C3FF86BD7}"/>
    <cellStyle name="Comma 12 13" xfId="710" xr:uid="{00000000-0005-0000-0000-0000CB020000}"/>
    <cellStyle name="Comma 12 13 2" xfId="2539" xr:uid="{600D9630-48F3-4BE7-AB73-890C350E7857}"/>
    <cellStyle name="Comma 12 14" xfId="711" xr:uid="{00000000-0005-0000-0000-0000CC020000}"/>
    <cellStyle name="Comma 12 14 2" xfId="2540" xr:uid="{F13A5F28-4D64-49D3-B656-20C0CB1EA372}"/>
    <cellStyle name="Comma 12 15" xfId="2535" xr:uid="{8C3BFD9B-633C-46DC-B727-F3E8CC3C626E}"/>
    <cellStyle name="Comma 12 2" xfId="712" xr:uid="{00000000-0005-0000-0000-0000CD020000}"/>
    <cellStyle name="Comma 12 2 2" xfId="2541" xr:uid="{3EB36B4B-3D8F-43B2-B7A3-52B3A90A49FF}"/>
    <cellStyle name="Comma 12 3" xfId="713" xr:uid="{00000000-0005-0000-0000-0000CE020000}"/>
    <cellStyle name="Comma 12 3 2" xfId="2542" xr:uid="{7C456AC8-F481-4412-A94B-7D2A8A6C340E}"/>
    <cellStyle name="Comma 12 4" xfId="714" xr:uid="{00000000-0005-0000-0000-0000CF020000}"/>
    <cellStyle name="Comma 12 4 2" xfId="715" xr:uid="{00000000-0005-0000-0000-0000D0020000}"/>
    <cellStyle name="Comma 12 4 2 2" xfId="2544" xr:uid="{BE2D5C43-B1D4-4634-9598-DB349FF8BCAB}"/>
    <cellStyle name="Comma 12 4 3" xfId="2543" xr:uid="{33F9ED5B-E02A-4D79-A3E8-C5BA20A70B36}"/>
    <cellStyle name="Comma 12 5" xfId="716" xr:uid="{00000000-0005-0000-0000-0000D1020000}"/>
    <cellStyle name="Comma 12 5 2" xfId="2545" xr:uid="{CEE416E2-137C-41EC-8098-CDC68C9662FE}"/>
    <cellStyle name="Comma 12 6" xfId="717" xr:uid="{00000000-0005-0000-0000-0000D2020000}"/>
    <cellStyle name="Comma 12 6 2" xfId="2546" xr:uid="{CA8F257E-8149-4C98-8BF8-CC156BD0860A}"/>
    <cellStyle name="Comma 12 7" xfId="718" xr:uid="{00000000-0005-0000-0000-0000D3020000}"/>
    <cellStyle name="Comma 12 7 2" xfId="2547" xr:uid="{EB18607E-FACB-4E0B-8F77-7F0662CE2EB6}"/>
    <cellStyle name="Comma 12 8" xfId="719" xr:uid="{00000000-0005-0000-0000-0000D4020000}"/>
    <cellStyle name="Comma 12 8 2" xfId="2548" xr:uid="{6114AEEC-E086-488D-8929-5D7DB4D3DA11}"/>
    <cellStyle name="Comma 12 9" xfId="720" xr:uid="{00000000-0005-0000-0000-0000D5020000}"/>
    <cellStyle name="Comma 12 9 2" xfId="2549" xr:uid="{D0AD4041-33B7-4433-9304-1E0E1A17BC56}"/>
    <cellStyle name="Comma 13" xfId="2064" xr:uid="{00000000-0005-0000-0000-0000D6020000}"/>
    <cellStyle name="Comma 13 10" xfId="721" xr:uid="{00000000-0005-0000-0000-0000D7020000}"/>
    <cellStyle name="Comma 13 10 2" xfId="2550" xr:uid="{FD66BE27-9B40-4D8F-8894-283A9A690239}"/>
    <cellStyle name="Comma 13 11" xfId="722" xr:uid="{00000000-0005-0000-0000-0000D8020000}"/>
    <cellStyle name="Comma 13 11 2" xfId="2551" xr:uid="{BBF14613-11AC-4EA4-BFE5-E4B6C28BB178}"/>
    <cellStyle name="Comma 13 12" xfId="723" xr:uid="{00000000-0005-0000-0000-0000D9020000}"/>
    <cellStyle name="Comma 13 12 2" xfId="2552" xr:uid="{CC731F59-7584-427E-B5E5-EE46604803C5}"/>
    <cellStyle name="Comma 13 13" xfId="724" xr:uid="{00000000-0005-0000-0000-0000DA020000}"/>
    <cellStyle name="Comma 13 13 2" xfId="2553" xr:uid="{17909743-8A20-4446-9B58-C8A1C6137808}"/>
    <cellStyle name="Comma 13 14" xfId="725" xr:uid="{00000000-0005-0000-0000-0000DB020000}"/>
    <cellStyle name="Comma 13 14 2" xfId="2554" xr:uid="{20BCB476-0C4F-41C2-A9FC-0A179DBE5E1D}"/>
    <cellStyle name="Comma 13 2" xfId="726" xr:uid="{00000000-0005-0000-0000-0000DC020000}"/>
    <cellStyle name="Comma 13 2 2" xfId="2555" xr:uid="{5BF08018-1D1B-4478-931C-BBB23CD8C344}"/>
    <cellStyle name="Comma 13 3" xfId="727" xr:uid="{00000000-0005-0000-0000-0000DD020000}"/>
    <cellStyle name="Comma 13 3 2" xfId="2556" xr:uid="{B78BEF22-9035-4811-B73F-67BC222727F2}"/>
    <cellStyle name="Comma 13 4" xfId="728" xr:uid="{00000000-0005-0000-0000-0000DE020000}"/>
    <cellStyle name="Comma 13 4 2" xfId="2557" xr:uid="{010E78F2-CC47-4274-9A53-D76003AC5C9E}"/>
    <cellStyle name="Comma 13 5" xfId="729" xr:uid="{00000000-0005-0000-0000-0000DF020000}"/>
    <cellStyle name="Comma 13 5 2" xfId="730" xr:uid="{00000000-0005-0000-0000-0000E0020000}"/>
    <cellStyle name="Comma 13 5 2 2" xfId="2559" xr:uid="{BC23B4E2-EC37-40EB-8F26-D375A219DA3F}"/>
    <cellStyle name="Comma 13 5 3" xfId="2558" xr:uid="{14F4D8A7-535D-4074-A667-4D73CDEBA8A5}"/>
    <cellStyle name="Comma 13 6" xfId="731" xr:uid="{00000000-0005-0000-0000-0000E1020000}"/>
    <cellStyle name="Comma 13 6 2" xfId="2560" xr:uid="{C324D1BD-74A0-4889-BEA8-079D1E4D9DF8}"/>
    <cellStyle name="Comma 13 7" xfId="732" xr:uid="{00000000-0005-0000-0000-0000E2020000}"/>
    <cellStyle name="Comma 13 7 2" xfId="2561" xr:uid="{31226666-9EAD-4F0F-9AC2-27B60E1AFB1E}"/>
    <cellStyle name="Comma 13 8" xfId="733" xr:uid="{00000000-0005-0000-0000-0000E3020000}"/>
    <cellStyle name="Comma 13 8 2" xfId="2562" xr:uid="{76028C96-069D-43F8-B895-1BD9B795A6DE}"/>
    <cellStyle name="Comma 13 9" xfId="734" xr:uid="{00000000-0005-0000-0000-0000E4020000}"/>
    <cellStyle name="Comma 13 9 2" xfId="2563" xr:uid="{ABF09C44-F43E-4E77-92AB-CBE23181E0E5}"/>
    <cellStyle name="Comma 14" xfId="2094" xr:uid="{00000000-0005-0000-0000-0000E5020000}"/>
    <cellStyle name="Comma 15" xfId="2098" xr:uid="{00000000-0005-0000-0000-0000E6020000}"/>
    <cellStyle name="Comma 16" xfId="735" xr:uid="{00000000-0005-0000-0000-0000E7020000}"/>
    <cellStyle name="Comma 16 10" xfId="736" xr:uid="{00000000-0005-0000-0000-0000E8020000}"/>
    <cellStyle name="Comma 16 10 2" xfId="2565" xr:uid="{CA4E3722-A72B-406E-A9A0-C75A120F4EA0}"/>
    <cellStyle name="Comma 16 11" xfId="737" xr:uid="{00000000-0005-0000-0000-0000E9020000}"/>
    <cellStyle name="Comma 16 11 2" xfId="2566" xr:uid="{1A5DC9BD-A85F-4FB7-B418-F950FCF4BED6}"/>
    <cellStyle name="Comma 16 12" xfId="738" xr:uid="{00000000-0005-0000-0000-0000EA020000}"/>
    <cellStyle name="Comma 16 12 2" xfId="2567" xr:uid="{A390B9A7-AA57-40E3-87A3-FD74E156F1CC}"/>
    <cellStyle name="Comma 16 13" xfId="739" xr:uid="{00000000-0005-0000-0000-0000EB020000}"/>
    <cellStyle name="Comma 16 13 2" xfId="2568" xr:uid="{830BD79C-A213-4B7F-954B-F4CC294EA0CC}"/>
    <cellStyle name="Comma 16 14" xfId="740" xr:uid="{00000000-0005-0000-0000-0000EC020000}"/>
    <cellStyle name="Comma 16 14 2" xfId="2569" xr:uid="{86FEACA3-8719-499B-9570-90ECC6B6F67B}"/>
    <cellStyle name="Comma 16 15" xfId="2564" xr:uid="{5B8E171A-7CC6-4C80-9136-BE0D5736D892}"/>
    <cellStyle name="Comma 16 2" xfId="741" xr:uid="{00000000-0005-0000-0000-0000ED020000}"/>
    <cellStyle name="Comma 16 2 2" xfId="2570" xr:uid="{2FF7331A-B9E3-4833-9103-6352D64CB06F}"/>
    <cellStyle name="Comma 16 3" xfId="742" xr:uid="{00000000-0005-0000-0000-0000EE020000}"/>
    <cellStyle name="Comma 16 3 2" xfId="2571" xr:uid="{7C2ED3AC-7FFF-435E-AFE4-E0BC6CE7564B}"/>
    <cellStyle name="Comma 16 4" xfId="743" xr:uid="{00000000-0005-0000-0000-0000EF020000}"/>
    <cellStyle name="Comma 16 4 2" xfId="2572" xr:uid="{BF13AED4-ACFE-489E-BD81-9047D81E44C6}"/>
    <cellStyle name="Comma 16 5" xfId="744" xr:uid="{00000000-0005-0000-0000-0000F0020000}"/>
    <cellStyle name="Comma 16 5 2" xfId="2573" xr:uid="{FA29CEF0-B78A-4F63-A697-4A5F42FF60B9}"/>
    <cellStyle name="Comma 16 6" xfId="745" xr:uid="{00000000-0005-0000-0000-0000F1020000}"/>
    <cellStyle name="Comma 16 6 2" xfId="746" xr:uid="{00000000-0005-0000-0000-0000F2020000}"/>
    <cellStyle name="Comma 16 6 2 2" xfId="2575" xr:uid="{1820104D-D52B-42F9-AB03-30A874F97F71}"/>
    <cellStyle name="Comma 16 6 3" xfId="2574" xr:uid="{32C589E3-4DEC-4260-8B21-9D8DFBA666E0}"/>
    <cellStyle name="Comma 16 7" xfId="747" xr:uid="{00000000-0005-0000-0000-0000F3020000}"/>
    <cellStyle name="Comma 16 7 2" xfId="2576" xr:uid="{64E09423-AB64-4814-A618-16029D1DD9A2}"/>
    <cellStyle name="Comma 16 8" xfId="748" xr:uid="{00000000-0005-0000-0000-0000F4020000}"/>
    <cellStyle name="Comma 16 8 2" xfId="2577" xr:uid="{93781CE7-80CB-486C-96B2-CF56BC393395}"/>
    <cellStyle name="Comma 16 9" xfId="749" xr:uid="{00000000-0005-0000-0000-0000F5020000}"/>
    <cellStyle name="Comma 16 9 2" xfId="2578" xr:uid="{AD1A22D8-86E6-4A52-9BC7-C374E4CB72C4}"/>
    <cellStyle name="Comma 17" xfId="2396" xr:uid="{A4C8ECB7-D58A-4041-B457-45CA6911F267}"/>
    <cellStyle name="Comma 17 10" xfId="750" xr:uid="{00000000-0005-0000-0000-0000F6020000}"/>
    <cellStyle name="Comma 17 10 2" xfId="2579" xr:uid="{6F99CF06-84CF-4ED4-8242-98BDA8909658}"/>
    <cellStyle name="Comma 17 11" xfId="751" xr:uid="{00000000-0005-0000-0000-0000F7020000}"/>
    <cellStyle name="Comma 17 11 2" xfId="2580" xr:uid="{12AE78D8-E81B-4C7F-A255-51D8B16B0AF3}"/>
    <cellStyle name="Comma 17 12" xfId="752" xr:uid="{00000000-0005-0000-0000-0000F8020000}"/>
    <cellStyle name="Comma 17 12 2" xfId="2581" xr:uid="{A6EC10D3-4A76-4F74-BB8F-04EF206554AB}"/>
    <cellStyle name="Comma 17 13" xfId="753" xr:uid="{00000000-0005-0000-0000-0000F9020000}"/>
    <cellStyle name="Comma 17 13 2" xfId="2582" xr:uid="{AF212B4F-F025-4076-8E46-9F80257A7F31}"/>
    <cellStyle name="Comma 17 14" xfId="754" xr:uid="{00000000-0005-0000-0000-0000FA020000}"/>
    <cellStyle name="Comma 17 14 2" xfId="2583" xr:uid="{F5D412A4-F755-4EF0-A946-6F133CE22E21}"/>
    <cellStyle name="Comma 17 2" xfId="755" xr:uid="{00000000-0005-0000-0000-0000FB020000}"/>
    <cellStyle name="Comma 17 2 2" xfId="2584" xr:uid="{FDED6CD7-EF2D-447A-89F4-CD9ABA54222E}"/>
    <cellStyle name="Comma 17 3" xfId="756" xr:uid="{00000000-0005-0000-0000-0000FC020000}"/>
    <cellStyle name="Comma 17 3 2" xfId="2585" xr:uid="{64947D3B-DD80-4CE3-B9DC-F89E53579000}"/>
    <cellStyle name="Comma 17 4" xfId="757" xr:uid="{00000000-0005-0000-0000-0000FD020000}"/>
    <cellStyle name="Comma 17 4 2" xfId="2586" xr:uid="{FFC20391-C484-4245-A104-5291CC50C326}"/>
    <cellStyle name="Comma 17 5" xfId="758" xr:uid="{00000000-0005-0000-0000-0000FE020000}"/>
    <cellStyle name="Comma 17 5 2" xfId="2587" xr:uid="{515842B0-55A8-4044-B421-FD283DAD0B59}"/>
    <cellStyle name="Comma 17 6" xfId="759" xr:uid="{00000000-0005-0000-0000-0000FF020000}"/>
    <cellStyle name="Comma 17 6 2" xfId="760" xr:uid="{00000000-0005-0000-0000-000000030000}"/>
    <cellStyle name="Comma 17 6 2 2" xfId="2589" xr:uid="{E48FF7B3-C8F1-4C16-BB6F-1340D3C094E4}"/>
    <cellStyle name="Comma 17 6 3" xfId="2588" xr:uid="{D4ABDC9A-803F-4BCD-979E-2499C0A17826}"/>
    <cellStyle name="Comma 17 7" xfId="761" xr:uid="{00000000-0005-0000-0000-000001030000}"/>
    <cellStyle name="Comma 17 7 2" xfId="2590" xr:uid="{9838ABAC-0BDB-4CA7-92B4-DEEADDF38302}"/>
    <cellStyle name="Comma 17 8" xfId="762" xr:uid="{00000000-0005-0000-0000-000002030000}"/>
    <cellStyle name="Comma 17 8 2" xfId="2591" xr:uid="{DEEF1D4E-8BF7-4F4B-878C-FFA1E7A2C7B1}"/>
    <cellStyle name="Comma 17 9" xfId="763" xr:uid="{00000000-0005-0000-0000-000003030000}"/>
    <cellStyle name="Comma 17 9 2" xfId="2592" xr:uid="{83A62175-EBEE-49BB-95A8-BCBCA3A2435B}"/>
    <cellStyle name="Comma 18 10" xfId="764" xr:uid="{00000000-0005-0000-0000-000004030000}"/>
    <cellStyle name="Comma 18 10 2" xfId="2593" xr:uid="{68FA0F58-8B98-4F61-B252-626B541437DA}"/>
    <cellStyle name="Comma 18 11" xfId="765" xr:uid="{00000000-0005-0000-0000-000005030000}"/>
    <cellStyle name="Comma 18 11 2" xfId="2594" xr:uid="{B3863E47-431B-4A9C-9A9B-5B944350AC6E}"/>
    <cellStyle name="Comma 18 12" xfId="766" xr:uid="{00000000-0005-0000-0000-000006030000}"/>
    <cellStyle name="Comma 18 12 2" xfId="2595" xr:uid="{E9189946-1576-4847-A08F-FAC37C9EE680}"/>
    <cellStyle name="Comma 18 13" xfId="767" xr:uid="{00000000-0005-0000-0000-000007030000}"/>
    <cellStyle name="Comma 18 13 2" xfId="2596" xr:uid="{F27D090A-E234-4334-99CE-928F632304A7}"/>
    <cellStyle name="Comma 18 14" xfId="768" xr:uid="{00000000-0005-0000-0000-000008030000}"/>
    <cellStyle name="Comma 18 14 2" xfId="2597" xr:uid="{484297B6-7BBB-4F2D-B008-810D7B440FDC}"/>
    <cellStyle name="Comma 18 2" xfId="769" xr:uid="{00000000-0005-0000-0000-000009030000}"/>
    <cellStyle name="Comma 18 2 2" xfId="2598" xr:uid="{79D04E9E-64DA-45FC-AF96-8D7BE6D0ED79}"/>
    <cellStyle name="Comma 18 3" xfId="770" xr:uid="{00000000-0005-0000-0000-00000A030000}"/>
    <cellStyle name="Comma 18 3 2" xfId="2599" xr:uid="{02D8C685-1229-44E5-9BDE-07BD2755F341}"/>
    <cellStyle name="Comma 18 4" xfId="771" xr:uid="{00000000-0005-0000-0000-00000B030000}"/>
    <cellStyle name="Comma 18 4 2" xfId="2600" xr:uid="{5FA2F9A1-8F65-4E55-B6FD-AF61B3A2F34F}"/>
    <cellStyle name="Comma 18 5" xfId="772" xr:uid="{00000000-0005-0000-0000-00000C030000}"/>
    <cellStyle name="Comma 18 5 2" xfId="2601" xr:uid="{3D4AD667-F657-4B90-8BD2-BC2DA21223A0}"/>
    <cellStyle name="Comma 18 6" xfId="773" xr:uid="{00000000-0005-0000-0000-00000D030000}"/>
    <cellStyle name="Comma 18 6 2" xfId="774" xr:uid="{00000000-0005-0000-0000-00000E030000}"/>
    <cellStyle name="Comma 18 6 2 2" xfId="2603" xr:uid="{7AE6C19D-D922-4688-B6F5-D1C764FD7C22}"/>
    <cellStyle name="Comma 18 6 3" xfId="2602" xr:uid="{E3F2966B-5228-4125-9405-4F066079BAE5}"/>
    <cellStyle name="Comma 18 7" xfId="775" xr:uid="{00000000-0005-0000-0000-00000F030000}"/>
    <cellStyle name="Comma 18 7 2" xfId="2604" xr:uid="{0A07D35B-9814-4811-9359-ACF6F04811F9}"/>
    <cellStyle name="Comma 18 8" xfId="776" xr:uid="{00000000-0005-0000-0000-000010030000}"/>
    <cellStyle name="Comma 18 8 2" xfId="2605" xr:uid="{8E39930C-79C4-4469-A881-6357046BD6D2}"/>
    <cellStyle name="Comma 18 9" xfId="777" xr:uid="{00000000-0005-0000-0000-000011030000}"/>
    <cellStyle name="Comma 18 9 2" xfId="2606" xr:uid="{7391BE0F-D088-4270-88C7-2FB199B1B4F1}"/>
    <cellStyle name="Comma 2" xfId="778" xr:uid="{00000000-0005-0000-0000-000012030000}"/>
    <cellStyle name="Comma 2 10" xfId="779" xr:uid="{00000000-0005-0000-0000-000013030000}"/>
    <cellStyle name="Comma 2 10 2" xfId="2608" xr:uid="{F5F13D11-738F-4A98-92F3-BED6C148F919}"/>
    <cellStyle name="Comma 2 11" xfId="780" xr:uid="{00000000-0005-0000-0000-000014030000}"/>
    <cellStyle name="Comma 2 11 2" xfId="2609" xr:uid="{623C8649-43B5-4478-8E0A-34E6884D361B}"/>
    <cellStyle name="Comma 2 12" xfId="781" xr:uid="{00000000-0005-0000-0000-000015030000}"/>
    <cellStyle name="Comma 2 12 2" xfId="2610" xr:uid="{67DEC7F6-00D2-4A9F-B4FC-1A29B3E1DA0F}"/>
    <cellStyle name="Comma 2 13" xfId="782" xr:uid="{00000000-0005-0000-0000-000016030000}"/>
    <cellStyle name="Comma 2 13 2" xfId="783" xr:uid="{00000000-0005-0000-0000-000017030000}"/>
    <cellStyle name="Comma 2 13 2 2" xfId="784" xr:uid="{00000000-0005-0000-0000-000018030000}"/>
    <cellStyle name="Comma 2 13 2 2 2" xfId="2613" xr:uid="{4B4AFB32-4548-43E3-B322-9814CA1819DD}"/>
    <cellStyle name="Comma 2 13 2 3" xfId="2612" xr:uid="{809A2940-F26D-4582-8002-027934A5FFD3}"/>
    <cellStyle name="Comma 2 13 3" xfId="785" xr:uid="{00000000-0005-0000-0000-000019030000}"/>
    <cellStyle name="Comma 2 13 3 2" xfId="2614" xr:uid="{67292566-4280-40DB-B69C-2C2B5F365537}"/>
    <cellStyle name="Comma 2 13 4" xfId="2611" xr:uid="{9DC15927-5271-493F-88AA-FD3078890D14}"/>
    <cellStyle name="Comma 2 14" xfId="786" xr:uid="{00000000-0005-0000-0000-00001A030000}"/>
    <cellStyle name="Comma 2 14 2" xfId="787" xr:uid="{00000000-0005-0000-0000-00001B030000}"/>
    <cellStyle name="Comma 2 14 2 2" xfId="2616" xr:uid="{EABE2A5F-1911-4BE3-8A59-3284A9D4D42E}"/>
    <cellStyle name="Comma 2 14 3" xfId="2615" xr:uid="{CAB7F7B2-CF7E-4A24-BA3A-639C1953F54F}"/>
    <cellStyle name="Comma 2 15" xfId="788" xr:uid="{00000000-0005-0000-0000-00001C030000}"/>
    <cellStyle name="Comma 2 15 2" xfId="2617" xr:uid="{918335C6-ED67-40F7-928B-B3F211EADA11}"/>
    <cellStyle name="Comma 2 16" xfId="789" xr:uid="{00000000-0005-0000-0000-00001D030000}"/>
    <cellStyle name="Comma 2 16 2" xfId="2618" xr:uid="{3B9B7639-CE39-4CC7-8B32-364A35E5186F}"/>
    <cellStyle name="Comma 2 17" xfId="790" xr:uid="{00000000-0005-0000-0000-00001E030000}"/>
    <cellStyle name="Comma 2 17 2" xfId="2619" xr:uid="{411E5D10-E165-47BE-BEC2-54E3842F0140}"/>
    <cellStyle name="Comma 2 18" xfId="791" xr:uid="{00000000-0005-0000-0000-00001F030000}"/>
    <cellStyle name="Comma 2 18 2" xfId="2620" xr:uid="{E9144FA3-F32E-4EB5-920E-ADECD60E278D}"/>
    <cellStyle name="Comma 2 19" xfId="792" xr:uid="{00000000-0005-0000-0000-000020030000}"/>
    <cellStyle name="Comma 2 19 2" xfId="2621" xr:uid="{25F34980-A26E-4523-891F-C719B237B2D4}"/>
    <cellStyle name="Comma 2 2" xfId="793" xr:uid="{00000000-0005-0000-0000-000021030000}"/>
    <cellStyle name="Comma 2 2 2" xfId="794" xr:uid="{00000000-0005-0000-0000-000022030000}"/>
    <cellStyle name="Comma 2 2 2 2" xfId="795" xr:uid="{00000000-0005-0000-0000-000023030000}"/>
    <cellStyle name="Comma 2 2 2 2 2" xfId="2624" xr:uid="{4CADC74B-7AA1-4277-92CD-D82B4FA47D86}"/>
    <cellStyle name="Comma 2 2 2 3" xfId="2623" xr:uid="{F6BE9C82-0DFA-46FC-B1A2-BF56175E1F73}"/>
    <cellStyle name="Comma 2 2 3" xfId="2622" xr:uid="{52836723-EB35-4D72-A922-1E27DD766771}"/>
    <cellStyle name="Comma 2 20" xfId="796" xr:uid="{00000000-0005-0000-0000-000024030000}"/>
    <cellStyle name="Comma 2 20 2" xfId="2625" xr:uid="{8DB2FF62-8DAA-44A5-99E1-822281220341}"/>
    <cellStyle name="Comma 2 21" xfId="797" xr:uid="{00000000-0005-0000-0000-000025030000}"/>
    <cellStyle name="Comma 2 21 2" xfId="2626" xr:uid="{007CFE17-8004-4501-B312-359F8C6F2D56}"/>
    <cellStyle name="Comma 2 22" xfId="798" xr:uid="{00000000-0005-0000-0000-000026030000}"/>
    <cellStyle name="Comma 2 22 2" xfId="2627" xr:uid="{A3D3A4EA-1EA2-4EA2-8F36-363AA223FC17}"/>
    <cellStyle name="Comma 2 23" xfId="799" xr:uid="{00000000-0005-0000-0000-000027030000}"/>
    <cellStyle name="Comma 2 23 2" xfId="2628" xr:uid="{260C082D-5E7E-4642-89AA-DDCA61435467}"/>
    <cellStyle name="Comma 2 24" xfId="800" xr:uid="{00000000-0005-0000-0000-000028030000}"/>
    <cellStyle name="Comma 2 24 2" xfId="2629" xr:uid="{6EF9C6E4-8C22-44FA-9969-CE21BA45F13B}"/>
    <cellStyle name="Comma 2 25" xfId="801" xr:uid="{00000000-0005-0000-0000-000029030000}"/>
    <cellStyle name="Comma 2 25 2" xfId="2630" xr:uid="{F16EF003-0971-4265-BF39-9E2690E53DC6}"/>
    <cellStyle name="Comma 2 26" xfId="802" xr:uid="{00000000-0005-0000-0000-00002A030000}"/>
    <cellStyle name="Comma 2 26 2" xfId="2631" xr:uid="{9B59AE1B-59D6-4A7B-AEAE-5B36968115B5}"/>
    <cellStyle name="Comma 2 27" xfId="803" xr:uid="{00000000-0005-0000-0000-00002B030000}"/>
    <cellStyle name="Comma 2 27 2" xfId="2632" xr:uid="{49ED51D7-2955-4344-AB2A-7743E904BE01}"/>
    <cellStyle name="Comma 2 28" xfId="804" xr:uid="{00000000-0005-0000-0000-00002C030000}"/>
    <cellStyle name="Comma 2 28 2" xfId="2633" xr:uid="{12CA2788-5C98-4A05-B3BB-E5AE07EC3C0E}"/>
    <cellStyle name="Comma 2 29" xfId="805" xr:uid="{00000000-0005-0000-0000-00002D030000}"/>
    <cellStyle name="Comma 2 29 2" xfId="2634" xr:uid="{04F534CB-D503-4BB8-8D9A-916800830341}"/>
    <cellStyle name="Comma 2 3" xfId="806" xr:uid="{00000000-0005-0000-0000-00002E030000}"/>
    <cellStyle name="Comma 2 3 2" xfId="2635" xr:uid="{5B7CC1DF-17DF-4DA4-BE82-D57AEE0F1589}"/>
    <cellStyle name="Comma 2 30" xfId="807" xr:uid="{00000000-0005-0000-0000-00002F030000}"/>
    <cellStyle name="Comma 2 30 2" xfId="2636" xr:uid="{E3D7705B-52E5-40BC-900A-5EB86EE8E773}"/>
    <cellStyle name="Comma 2 31" xfId="808" xr:uid="{00000000-0005-0000-0000-000030030000}"/>
    <cellStyle name="Comma 2 31 2" xfId="2637" xr:uid="{BC467A6E-2A95-45C6-9B34-5FED3F813F98}"/>
    <cellStyle name="Comma 2 32" xfId="809" xr:uid="{00000000-0005-0000-0000-000031030000}"/>
    <cellStyle name="Comma 2 32 2" xfId="2638" xr:uid="{FE6012CC-0509-412F-B838-3227E1B8DF09}"/>
    <cellStyle name="Comma 2 33" xfId="810" xr:uid="{00000000-0005-0000-0000-000032030000}"/>
    <cellStyle name="Comma 2 33 2" xfId="2639" xr:uid="{26483656-D151-4050-BCDC-B1CE35617F1D}"/>
    <cellStyle name="Comma 2 34" xfId="811" xr:uid="{00000000-0005-0000-0000-000033030000}"/>
    <cellStyle name="Comma 2 34 2" xfId="2640" xr:uid="{AA053F0E-CE97-4EB8-92C7-14E5CF7606DF}"/>
    <cellStyle name="Comma 2 35" xfId="812" xr:uid="{00000000-0005-0000-0000-000034030000}"/>
    <cellStyle name="Comma 2 35 2" xfId="2641" xr:uid="{346644EB-7C0D-475E-A261-293ACBEA1E20}"/>
    <cellStyle name="Comma 2 36" xfId="2607" xr:uid="{8F9D9ECB-52A8-4EBC-839E-0FDD1537F90E}"/>
    <cellStyle name="Comma 2 4" xfId="813" xr:uid="{00000000-0005-0000-0000-000035030000}"/>
    <cellStyle name="Comma 2 4 2" xfId="2642" xr:uid="{08B5366D-4875-4A97-A14B-554B3C48581D}"/>
    <cellStyle name="Comma 2 41" xfId="2058" xr:uid="{00000000-0005-0000-0000-000036030000}"/>
    <cellStyle name="Comma 2 5" xfId="814" xr:uid="{00000000-0005-0000-0000-000037030000}"/>
    <cellStyle name="Comma 2 5 2" xfId="2643" xr:uid="{4EE3DEF1-4611-46C2-A9C0-D1A1ADFF8C5E}"/>
    <cellStyle name="Comma 2 6" xfId="815" xr:uid="{00000000-0005-0000-0000-000038030000}"/>
    <cellStyle name="Comma 2 6 2" xfId="2644" xr:uid="{4F27D9F5-2F13-4F43-B773-DA44AC21872F}"/>
    <cellStyle name="Comma 2 7" xfId="816" xr:uid="{00000000-0005-0000-0000-000039030000}"/>
    <cellStyle name="Comma 2 7 2" xfId="2645" xr:uid="{44B4E679-E8EE-430A-9C50-7A9CEED84A7A}"/>
    <cellStyle name="Comma 2 8" xfId="817" xr:uid="{00000000-0005-0000-0000-00003A030000}"/>
    <cellStyle name="Comma 2 8 2" xfId="2646" xr:uid="{A8C69D03-F741-4A8A-873B-7979D0DFBE64}"/>
    <cellStyle name="Comma 2 9" xfId="818" xr:uid="{00000000-0005-0000-0000-00003B030000}"/>
    <cellStyle name="Comma 2 9 2" xfId="2647" xr:uid="{4449E82A-3FB5-41BB-8C43-28EFC61D65D8}"/>
    <cellStyle name="Comma 2_08. Monthly Report_Aug_2011" xfId="819" xr:uid="{00000000-0005-0000-0000-00003C030000}"/>
    <cellStyle name="Comma 21" xfId="820" xr:uid="{00000000-0005-0000-0000-00003D030000}"/>
    <cellStyle name="Comma 21 2" xfId="821" xr:uid="{00000000-0005-0000-0000-00003E030000}"/>
    <cellStyle name="Comma 21 2 2" xfId="2649" xr:uid="{FD7F781A-6E97-41F0-87D3-5CCBE47A1034}"/>
    <cellStyle name="Comma 21 3" xfId="822" xr:uid="{00000000-0005-0000-0000-00003F030000}"/>
    <cellStyle name="Comma 21 3 2" xfId="2650" xr:uid="{7BAACD8E-4463-4F6B-8A3A-6BC8F6B4524C}"/>
    <cellStyle name="Comma 21 4" xfId="823" xr:uid="{00000000-0005-0000-0000-000040030000}"/>
    <cellStyle name="Comma 21 4 2" xfId="2651" xr:uid="{7D70D0F6-383F-4B10-89DC-1E6E0EA1472D}"/>
    <cellStyle name="Comma 21 5" xfId="2648" xr:uid="{73EBBBB0-3405-448D-8815-CDDD71F9DC5D}"/>
    <cellStyle name="Comma 22" xfId="824" xr:uid="{00000000-0005-0000-0000-000041030000}"/>
    <cellStyle name="Comma 22 2" xfId="825" xr:uid="{00000000-0005-0000-0000-000042030000}"/>
    <cellStyle name="Comma 22 2 2" xfId="2653" xr:uid="{ED297E81-4626-43CF-B940-1104F827E038}"/>
    <cellStyle name="Comma 22 3" xfId="826" xr:uid="{00000000-0005-0000-0000-000043030000}"/>
    <cellStyle name="Comma 22 3 2" xfId="2654" xr:uid="{A18369DA-FEC0-46A8-A5B2-59CA46CD3B39}"/>
    <cellStyle name="Comma 22 4" xfId="827" xr:uid="{00000000-0005-0000-0000-000044030000}"/>
    <cellStyle name="Comma 22 4 2" xfId="2655" xr:uid="{9EB735F2-226E-4AC8-A353-1F8E906F07D4}"/>
    <cellStyle name="Comma 22 5" xfId="2652" xr:uid="{07F329B2-2F17-476E-ACA8-474E99789994}"/>
    <cellStyle name="Comma 23 10" xfId="828" xr:uid="{00000000-0005-0000-0000-000045030000}"/>
    <cellStyle name="Comma 23 10 2" xfId="2656" xr:uid="{DADB9879-3163-4BD2-A230-83A5BD159EE7}"/>
    <cellStyle name="Comma 23 11" xfId="829" xr:uid="{00000000-0005-0000-0000-000046030000}"/>
    <cellStyle name="Comma 23 11 2" xfId="2657" xr:uid="{3D18BA58-A523-4A61-BEBF-5B8463BFFFD4}"/>
    <cellStyle name="Comma 23 12" xfId="830" xr:uid="{00000000-0005-0000-0000-000047030000}"/>
    <cellStyle name="Comma 23 12 2" xfId="2658" xr:uid="{4468CF81-ABA1-4F5D-8057-DC0DA3E32DCC}"/>
    <cellStyle name="Comma 23 13" xfId="831" xr:uid="{00000000-0005-0000-0000-000048030000}"/>
    <cellStyle name="Comma 23 13 2" xfId="2659" xr:uid="{BDDE5255-8BAB-4F32-A953-C674E5BB2F8F}"/>
    <cellStyle name="Comma 23 14" xfId="832" xr:uid="{00000000-0005-0000-0000-000049030000}"/>
    <cellStyle name="Comma 23 14 2" xfId="2660" xr:uid="{1A50A60B-38C4-4B04-B68B-809654DF59E4}"/>
    <cellStyle name="Comma 23 2" xfId="833" xr:uid="{00000000-0005-0000-0000-00004A030000}"/>
    <cellStyle name="Comma 23 2 2" xfId="2661" xr:uid="{E9824C78-F307-4AD0-8B87-4308B8A85794}"/>
    <cellStyle name="Comma 23 3" xfId="834" xr:uid="{00000000-0005-0000-0000-00004B030000}"/>
    <cellStyle name="Comma 23 3 2" xfId="2662" xr:uid="{5FD7F41B-EEC6-4C82-86F4-47AD4054859B}"/>
    <cellStyle name="Comma 23 4" xfId="835" xr:uid="{00000000-0005-0000-0000-00004C030000}"/>
    <cellStyle name="Comma 23 4 2" xfId="2663" xr:uid="{EAD2D3F5-5B99-428B-A66F-B81511AE0D23}"/>
    <cellStyle name="Comma 23 5" xfId="836" xr:uid="{00000000-0005-0000-0000-00004D030000}"/>
    <cellStyle name="Comma 23 5 2" xfId="2664" xr:uid="{AF16B486-C41E-4CF1-81BA-9680D9ECAD3F}"/>
    <cellStyle name="Comma 23 6" xfId="837" xr:uid="{00000000-0005-0000-0000-00004E030000}"/>
    <cellStyle name="Comma 23 6 2" xfId="2665" xr:uid="{D8892F19-727B-4E15-A3E1-034E93F175B9}"/>
    <cellStyle name="Comma 23 7" xfId="838" xr:uid="{00000000-0005-0000-0000-00004F030000}"/>
    <cellStyle name="Comma 23 7 2" xfId="839" xr:uid="{00000000-0005-0000-0000-000050030000}"/>
    <cellStyle name="Comma 23 7 2 2" xfId="2667" xr:uid="{BD65CF48-27F9-4C3A-8917-6356D6DF360A}"/>
    <cellStyle name="Comma 23 7 3" xfId="2666" xr:uid="{962381BE-0F31-416A-A357-8EA8AB049CF4}"/>
    <cellStyle name="Comma 23 8" xfId="840" xr:uid="{00000000-0005-0000-0000-000051030000}"/>
    <cellStyle name="Comma 23 8 2" xfId="2668" xr:uid="{B9098DB9-FC29-439C-9020-78731D8F6FE3}"/>
    <cellStyle name="Comma 23 9" xfId="841" xr:uid="{00000000-0005-0000-0000-000052030000}"/>
    <cellStyle name="Comma 23 9 2" xfId="2669" xr:uid="{0166A61B-D8CE-473B-9051-FDA0315AFB44}"/>
    <cellStyle name="Comma 24 10" xfId="842" xr:uid="{00000000-0005-0000-0000-000053030000}"/>
    <cellStyle name="Comma 24 10 2" xfId="2670" xr:uid="{86BEC814-D3AF-4B87-A0A0-905835D0EC55}"/>
    <cellStyle name="Comma 24 11" xfId="843" xr:uid="{00000000-0005-0000-0000-000054030000}"/>
    <cellStyle name="Comma 24 11 2" xfId="2671" xr:uid="{609C7741-1136-465B-BBB2-480EDEF39D99}"/>
    <cellStyle name="Comma 24 12" xfId="844" xr:uid="{00000000-0005-0000-0000-000055030000}"/>
    <cellStyle name="Comma 24 12 2" xfId="2672" xr:uid="{4D6D304D-BDA3-4B7C-AD26-210FA806EA02}"/>
    <cellStyle name="Comma 24 13" xfId="845" xr:uid="{00000000-0005-0000-0000-000056030000}"/>
    <cellStyle name="Comma 24 13 2" xfId="2673" xr:uid="{9A367482-D0DC-43FA-8F68-831D6CA9F740}"/>
    <cellStyle name="Comma 24 14" xfId="846" xr:uid="{00000000-0005-0000-0000-000057030000}"/>
    <cellStyle name="Comma 24 14 2" xfId="2674" xr:uid="{A1092A15-C829-4F27-B06F-0197876020B4}"/>
    <cellStyle name="Comma 24 2" xfId="847" xr:uid="{00000000-0005-0000-0000-000058030000}"/>
    <cellStyle name="Comma 24 2 2" xfId="2675" xr:uid="{F4EAB811-9ACF-47C0-993C-F67B54BF899F}"/>
    <cellStyle name="Comma 24 3" xfId="848" xr:uid="{00000000-0005-0000-0000-000059030000}"/>
    <cellStyle name="Comma 24 3 2" xfId="2676" xr:uid="{900AA956-401F-440D-A7E4-19AD2B2E04B9}"/>
    <cellStyle name="Comma 24 4" xfId="849" xr:uid="{00000000-0005-0000-0000-00005A030000}"/>
    <cellStyle name="Comma 24 4 2" xfId="2677" xr:uid="{EF416BD3-FA43-48FB-8039-1A93EF5EDEF0}"/>
    <cellStyle name="Comma 24 5" xfId="850" xr:uid="{00000000-0005-0000-0000-00005B030000}"/>
    <cellStyle name="Comma 24 5 2" xfId="2678" xr:uid="{CD033DB2-5F3C-4632-9114-5880A53D7853}"/>
    <cellStyle name="Comma 24 6" xfId="851" xr:uid="{00000000-0005-0000-0000-00005C030000}"/>
    <cellStyle name="Comma 24 6 2" xfId="2679" xr:uid="{D7A3453B-9827-4D50-A901-06F544BCBE4A}"/>
    <cellStyle name="Comma 24 7" xfId="852" xr:uid="{00000000-0005-0000-0000-00005D030000}"/>
    <cellStyle name="Comma 24 7 2" xfId="2680" xr:uid="{41E8E153-60F2-4691-8735-A1E37C56CEEF}"/>
    <cellStyle name="Comma 24 8" xfId="853" xr:uid="{00000000-0005-0000-0000-00005E030000}"/>
    <cellStyle name="Comma 24 8 2" xfId="854" xr:uid="{00000000-0005-0000-0000-00005F030000}"/>
    <cellStyle name="Comma 24 8 2 2" xfId="2682" xr:uid="{5D7E00E0-4363-4506-A497-DEAC6272D7F4}"/>
    <cellStyle name="Comma 24 8 3" xfId="2681" xr:uid="{D311422D-E2B0-43EA-9EC1-2149A8DB1E22}"/>
    <cellStyle name="Comma 24 9" xfId="855" xr:uid="{00000000-0005-0000-0000-000060030000}"/>
    <cellStyle name="Comma 24 9 2" xfId="2683" xr:uid="{E4338D8F-D826-41FA-826A-96AA2AF8A33D}"/>
    <cellStyle name="Comma 27" xfId="856" xr:uid="{00000000-0005-0000-0000-000061030000}"/>
    <cellStyle name="Comma 27 10" xfId="857" xr:uid="{00000000-0005-0000-0000-000062030000}"/>
    <cellStyle name="Comma 27 10 2" xfId="2685" xr:uid="{C10CD201-AC95-4867-8032-E4F63CECD517}"/>
    <cellStyle name="Comma 27 11" xfId="858" xr:uid="{00000000-0005-0000-0000-000063030000}"/>
    <cellStyle name="Comma 27 11 2" xfId="2686" xr:uid="{F4626BFA-9918-4710-988A-2CF80A1CB6FB}"/>
    <cellStyle name="Comma 27 12" xfId="859" xr:uid="{00000000-0005-0000-0000-000064030000}"/>
    <cellStyle name="Comma 27 12 2" xfId="2687" xr:uid="{82A6833D-8A66-40DC-B23D-64DB1D8478F5}"/>
    <cellStyle name="Comma 27 13" xfId="860" xr:uid="{00000000-0005-0000-0000-000065030000}"/>
    <cellStyle name="Comma 27 13 2" xfId="2688" xr:uid="{D32B6A4B-D76F-446A-8BAB-F420EA22E637}"/>
    <cellStyle name="Comma 27 14" xfId="861" xr:uid="{00000000-0005-0000-0000-000066030000}"/>
    <cellStyle name="Comma 27 14 2" xfId="2689" xr:uid="{93285C18-8B72-4706-8AD3-FF451B6D5282}"/>
    <cellStyle name="Comma 27 15" xfId="2684" xr:uid="{BE876695-29B2-4970-A33A-A779A2A07490}"/>
    <cellStyle name="Comma 27 2" xfId="862" xr:uid="{00000000-0005-0000-0000-000067030000}"/>
    <cellStyle name="Comma 27 2 2" xfId="2690" xr:uid="{13311353-09A2-4BA7-86BD-2A79C8AABDE4}"/>
    <cellStyle name="Comma 27 3" xfId="863" xr:uid="{00000000-0005-0000-0000-000068030000}"/>
    <cellStyle name="Comma 27 3 2" xfId="2691" xr:uid="{7B5FC435-382E-49C3-9B58-748B6FA6467C}"/>
    <cellStyle name="Comma 27 4" xfId="864" xr:uid="{00000000-0005-0000-0000-000069030000}"/>
    <cellStyle name="Comma 27 4 2" xfId="2692" xr:uid="{7793457E-8AA1-4650-A7AE-73C6BDA55DD1}"/>
    <cellStyle name="Comma 27 5" xfId="865" xr:uid="{00000000-0005-0000-0000-00006A030000}"/>
    <cellStyle name="Comma 27 5 2" xfId="2693" xr:uid="{D6942833-FD61-457D-BB52-DF81263382F8}"/>
    <cellStyle name="Comma 27 6" xfId="866" xr:uid="{00000000-0005-0000-0000-00006B030000}"/>
    <cellStyle name="Comma 27 6 2" xfId="2694" xr:uid="{68039F92-2AD1-453B-97B8-BBF7524C2EA9}"/>
    <cellStyle name="Comma 27 7" xfId="867" xr:uid="{00000000-0005-0000-0000-00006C030000}"/>
    <cellStyle name="Comma 27 7 2" xfId="2695" xr:uid="{551FA5DE-2837-46C9-BB94-758F8A185936}"/>
    <cellStyle name="Comma 27 8" xfId="868" xr:uid="{00000000-0005-0000-0000-00006D030000}"/>
    <cellStyle name="Comma 27 8 2" xfId="2696" xr:uid="{639617C7-3B26-4567-9750-98EF853E8407}"/>
    <cellStyle name="Comma 27 9" xfId="869" xr:uid="{00000000-0005-0000-0000-00006E030000}"/>
    <cellStyle name="Comma 27 9 2" xfId="2697" xr:uid="{E5A3F0F3-9691-49D5-96C8-629AEE3D4FC8}"/>
    <cellStyle name="Comma 29 10" xfId="870" xr:uid="{00000000-0005-0000-0000-00006F030000}"/>
    <cellStyle name="Comma 29 10 2" xfId="2698" xr:uid="{8154267F-D35C-4A05-89C3-F8B2FEDF7198}"/>
    <cellStyle name="Comma 29 11" xfId="871" xr:uid="{00000000-0005-0000-0000-000070030000}"/>
    <cellStyle name="Comma 29 11 2" xfId="2699" xr:uid="{9ECB1422-747A-4105-B9DD-9DBEF2595743}"/>
    <cellStyle name="Comma 29 12" xfId="872" xr:uid="{00000000-0005-0000-0000-000071030000}"/>
    <cellStyle name="Comma 29 12 2" xfId="2700" xr:uid="{272395B0-5BB6-4E78-8809-24326D4A5840}"/>
    <cellStyle name="Comma 29 13" xfId="873" xr:uid="{00000000-0005-0000-0000-000072030000}"/>
    <cellStyle name="Comma 29 13 2" xfId="2701" xr:uid="{17383443-8085-43EF-AF87-77D3FBB31B9F}"/>
    <cellStyle name="Comma 29 14" xfId="874" xr:uid="{00000000-0005-0000-0000-000073030000}"/>
    <cellStyle name="Comma 29 14 2" xfId="2702" xr:uid="{6DD9DEE6-F856-4C4E-8C74-7FBB7EA113CD}"/>
    <cellStyle name="Comma 29 2" xfId="875" xr:uid="{00000000-0005-0000-0000-000074030000}"/>
    <cellStyle name="Comma 29 2 2" xfId="2703" xr:uid="{0341621B-A9F8-4447-A24D-6E68619A72C3}"/>
    <cellStyle name="Comma 29 3" xfId="876" xr:uid="{00000000-0005-0000-0000-000075030000}"/>
    <cellStyle name="Comma 29 3 2" xfId="2704" xr:uid="{4493F037-F3B3-4F78-8D80-2E40D568B475}"/>
    <cellStyle name="Comma 29 4" xfId="877" xr:uid="{00000000-0005-0000-0000-000076030000}"/>
    <cellStyle name="Comma 29 4 2" xfId="2705" xr:uid="{1E67D0C0-6E8A-468F-BEF3-681BBCD2C8C6}"/>
    <cellStyle name="Comma 29 5" xfId="878" xr:uid="{00000000-0005-0000-0000-000077030000}"/>
    <cellStyle name="Comma 29 5 2" xfId="2706" xr:uid="{12A4A6AF-9CFF-4057-A7C6-734A30486DEA}"/>
    <cellStyle name="Comma 29 6" xfId="879" xr:uid="{00000000-0005-0000-0000-000078030000}"/>
    <cellStyle name="Comma 29 6 2" xfId="2707" xr:uid="{C212041C-8EC4-437D-A7B8-CB2DA6EBE731}"/>
    <cellStyle name="Comma 29 7" xfId="880" xr:uid="{00000000-0005-0000-0000-000079030000}"/>
    <cellStyle name="Comma 29 7 2" xfId="2708" xr:uid="{6F1694DC-21AB-44B9-BEE1-7CF24C8DE6FC}"/>
    <cellStyle name="Comma 29 8" xfId="881" xr:uid="{00000000-0005-0000-0000-00007A030000}"/>
    <cellStyle name="Comma 29 8 2" xfId="2709" xr:uid="{C7F584B8-79E8-418C-8443-B546730A178D}"/>
    <cellStyle name="Comma 29 9" xfId="882" xr:uid="{00000000-0005-0000-0000-00007B030000}"/>
    <cellStyle name="Comma 29 9 2" xfId="2710" xr:uid="{B672D2E2-1E0A-4738-8F27-7CC96C504312}"/>
    <cellStyle name="Comma 3" xfId="883" xr:uid="{00000000-0005-0000-0000-00007C030000}"/>
    <cellStyle name="Comma 3 10" xfId="884" xr:uid="{00000000-0005-0000-0000-00007D030000}"/>
    <cellStyle name="Comma 3 10 2" xfId="2712" xr:uid="{C697242C-2D76-4E34-A7B2-635A81846BFA}"/>
    <cellStyle name="Comma 3 11" xfId="885" xr:uid="{00000000-0005-0000-0000-00007E030000}"/>
    <cellStyle name="Comma 3 11 2" xfId="2713" xr:uid="{CFC488AC-CFF6-4514-95EE-B2AD11E410CC}"/>
    <cellStyle name="Comma 3 12" xfId="886" xr:uid="{00000000-0005-0000-0000-00007F030000}"/>
    <cellStyle name="Comma 3 12 2" xfId="2714" xr:uid="{E733F26A-6E08-418C-9212-46D5AB5E0BC5}"/>
    <cellStyle name="Comma 3 13" xfId="887" xr:uid="{00000000-0005-0000-0000-000080030000}"/>
    <cellStyle name="Comma 3 13 2" xfId="2715" xr:uid="{A4515345-5A58-44EF-A270-E7247B76F50F}"/>
    <cellStyle name="Comma 3 14" xfId="888" xr:uid="{00000000-0005-0000-0000-000081030000}"/>
    <cellStyle name="Comma 3 14 2" xfId="2716" xr:uid="{4944B9F3-4AA5-4C4B-98B4-91AB7D4FCED5}"/>
    <cellStyle name="Comma 3 15" xfId="889" xr:uid="{00000000-0005-0000-0000-000082030000}"/>
    <cellStyle name="Comma 3 15 2" xfId="2717" xr:uid="{0A0AABE1-A110-44D5-A0A4-E041E7DC6FFD}"/>
    <cellStyle name="Comma 3 16" xfId="890" xr:uid="{00000000-0005-0000-0000-000083030000}"/>
    <cellStyle name="Comma 3 16 2" xfId="2718" xr:uid="{49A9D51E-701D-476D-A8BC-7B5909A39B5E}"/>
    <cellStyle name="Comma 3 17" xfId="891" xr:uid="{00000000-0005-0000-0000-000084030000}"/>
    <cellStyle name="Comma 3 17 2" xfId="2719" xr:uid="{5B560E52-AB71-48C9-9FD9-D07C70F33C39}"/>
    <cellStyle name="Comma 3 18" xfId="892" xr:uid="{00000000-0005-0000-0000-000085030000}"/>
    <cellStyle name="Comma 3 18 2" xfId="2720" xr:uid="{9F0058A6-6784-43C4-9F86-045DF7C6B63A}"/>
    <cellStyle name="Comma 3 19" xfId="893" xr:uid="{00000000-0005-0000-0000-000086030000}"/>
    <cellStyle name="Comma 3 19 2" xfId="2721" xr:uid="{E4AF86DF-8E4E-4E11-90BC-622A830A87D9}"/>
    <cellStyle name="Comma 3 2" xfId="894" xr:uid="{00000000-0005-0000-0000-000087030000}"/>
    <cellStyle name="Comma 3 2 2" xfId="2063" xr:uid="{00000000-0005-0000-0000-000088030000}"/>
    <cellStyle name="Comma 3 2 3" xfId="2722" xr:uid="{D59FB825-2C42-4C72-8614-A50BB6A3B7F9}"/>
    <cellStyle name="Comma 3 20" xfId="895" xr:uid="{00000000-0005-0000-0000-000089030000}"/>
    <cellStyle name="Comma 3 20 2" xfId="2723" xr:uid="{DB4A7821-51A7-4962-B604-4E726606C314}"/>
    <cellStyle name="Comma 3 21" xfId="896" xr:uid="{00000000-0005-0000-0000-00008A030000}"/>
    <cellStyle name="Comma 3 21 2" xfId="2724" xr:uid="{8BDF0363-2322-402F-8883-D8605E375549}"/>
    <cellStyle name="Comma 3 22" xfId="897" xr:uid="{00000000-0005-0000-0000-00008B030000}"/>
    <cellStyle name="Comma 3 22 2" xfId="2725" xr:uid="{249A441A-667D-435A-9719-E8F621B77CC4}"/>
    <cellStyle name="Comma 3 23" xfId="898" xr:uid="{00000000-0005-0000-0000-00008C030000}"/>
    <cellStyle name="Comma 3 23 2" xfId="2726" xr:uid="{680B19F6-D75F-4DBE-A96B-378B81742085}"/>
    <cellStyle name="Comma 3 24" xfId="899" xr:uid="{00000000-0005-0000-0000-00008D030000}"/>
    <cellStyle name="Comma 3 24 2" xfId="2727" xr:uid="{F391996F-FEFE-474D-BCBF-163A98ADC97C}"/>
    <cellStyle name="Comma 3 25" xfId="900" xr:uid="{00000000-0005-0000-0000-00008E030000}"/>
    <cellStyle name="Comma 3 25 2" xfId="2728" xr:uid="{94CCE860-19BA-42E4-A5DE-C538A3BC36C8}"/>
    <cellStyle name="Comma 3 26" xfId="901" xr:uid="{00000000-0005-0000-0000-00008F030000}"/>
    <cellStyle name="Comma 3 26 2" xfId="2729" xr:uid="{E6E70FB4-2071-4C89-A482-B5302A592C7D}"/>
    <cellStyle name="Comma 3 27" xfId="902" xr:uid="{00000000-0005-0000-0000-000090030000}"/>
    <cellStyle name="Comma 3 27 2" xfId="2730" xr:uid="{86F3C855-C573-489D-A206-AA0635B26453}"/>
    <cellStyle name="Comma 3 28" xfId="903" xr:uid="{00000000-0005-0000-0000-000091030000}"/>
    <cellStyle name="Comma 3 28 2" xfId="2731" xr:uid="{6A6C83D9-D947-492E-ADCC-D5EC3C72186B}"/>
    <cellStyle name="Comma 3 29" xfId="904" xr:uid="{00000000-0005-0000-0000-000092030000}"/>
    <cellStyle name="Comma 3 29 2" xfId="2732" xr:uid="{A16B3023-44BD-47AC-8129-469C3D605AF5}"/>
    <cellStyle name="Comma 3 3" xfId="905" xr:uid="{00000000-0005-0000-0000-000093030000}"/>
    <cellStyle name="Comma 3 3 2" xfId="2733" xr:uid="{5A7ADF11-04F8-46E4-ACD9-4C8BD478418D}"/>
    <cellStyle name="Comma 3 30" xfId="906" xr:uid="{00000000-0005-0000-0000-000094030000}"/>
    <cellStyle name="Comma 3 30 2" xfId="2734" xr:uid="{8FD34056-0EC7-4D26-A52D-D009F3201ABB}"/>
    <cellStyle name="Comma 3 31" xfId="907" xr:uid="{00000000-0005-0000-0000-000095030000}"/>
    <cellStyle name="Comma 3 31 2" xfId="2735" xr:uid="{57A3FE84-3D48-4448-BFAD-B42AF268BCC0}"/>
    <cellStyle name="Comma 3 32" xfId="908" xr:uid="{00000000-0005-0000-0000-000096030000}"/>
    <cellStyle name="Comma 3 32 2" xfId="2736" xr:uid="{ACD2ECCC-152C-4F8D-9E3E-8036305AEC06}"/>
    <cellStyle name="Comma 3 33" xfId="909" xr:uid="{00000000-0005-0000-0000-000097030000}"/>
    <cellStyle name="Comma 3 33 2" xfId="2737" xr:uid="{727E2705-0418-4D41-889B-97C159362E6A}"/>
    <cellStyle name="Comma 3 34" xfId="910" xr:uid="{00000000-0005-0000-0000-000098030000}"/>
    <cellStyle name="Comma 3 34 2" xfId="2738" xr:uid="{1C2D3CBA-017F-4ADD-BCDF-478EAA8A78E1}"/>
    <cellStyle name="Comma 3 35" xfId="911" xr:uid="{00000000-0005-0000-0000-000099030000}"/>
    <cellStyle name="Comma 3 35 2" xfId="2739" xr:uid="{45ECF52F-C1E2-46C7-85DD-F41D43869866}"/>
    <cellStyle name="Comma 3 36" xfId="912" xr:uid="{00000000-0005-0000-0000-00009A030000}"/>
    <cellStyle name="Comma 3 36 2" xfId="2740" xr:uid="{0529DF44-4F36-4B7D-AA3F-7CAFF8AA638E}"/>
    <cellStyle name="Comma 3 37" xfId="913" xr:uid="{00000000-0005-0000-0000-00009B030000}"/>
    <cellStyle name="Comma 3 37 2" xfId="2741" xr:uid="{FCF82A55-182E-4565-9EC7-94114EB2C3B6}"/>
    <cellStyle name="Comma 3 38" xfId="914" xr:uid="{00000000-0005-0000-0000-00009C030000}"/>
    <cellStyle name="Comma 3 38 2" xfId="2742" xr:uid="{6F433AB8-8DCE-44BA-ADC7-D6079A72FEB5}"/>
    <cellStyle name="Comma 3 39" xfId="915" xr:uid="{00000000-0005-0000-0000-00009D030000}"/>
    <cellStyle name="Comma 3 39 2" xfId="2743" xr:uid="{3F9EA7AE-4AA3-4B30-8B0F-887633E2AB12}"/>
    <cellStyle name="Comma 3 4" xfId="916" xr:uid="{00000000-0005-0000-0000-00009E030000}"/>
    <cellStyle name="Comma 3 4 2" xfId="2744" xr:uid="{BEFF6480-DCDD-4104-8554-B822A58A3394}"/>
    <cellStyle name="Comma 3 40" xfId="917" xr:uid="{00000000-0005-0000-0000-00009F030000}"/>
    <cellStyle name="Comma 3 40 2" xfId="2745" xr:uid="{B4B04C9E-15CE-4459-BB90-7B395E72055E}"/>
    <cellStyle name="Comma 3 41" xfId="918" xr:uid="{00000000-0005-0000-0000-0000A0030000}"/>
    <cellStyle name="Comma 3 41 2" xfId="2746" xr:uid="{8A0A7572-E5E4-4BBC-81DE-A38EF2DF7235}"/>
    <cellStyle name="Comma 3 42" xfId="919" xr:uid="{00000000-0005-0000-0000-0000A1030000}"/>
    <cellStyle name="Comma 3 42 2" xfId="2747" xr:uid="{00CBB9E0-FB13-4933-999D-CA6DFFED57C3}"/>
    <cellStyle name="Comma 3 43" xfId="920" xr:uid="{00000000-0005-0000-0000-0000A2030000}"/>
    <cellStyle name="Comma 3 43 2" xfId="2748" xr:uid="{EDFFB4A9-F006-4A39-AA0B-0576CF4505AC}"/>
    <cellStyle name="Comma 3 44" xfId="921" xr:uid="{00000000-0005-0000-0000-0000A3030000}"/>
    <cellStyle name="Comma 3 44 2" xfId="2749" xr:uid="{1DE52484-8CA2-440A-A0CE-BF51C2D98D24}"/>
    <cellStyle name="Comma 3 45" xfId="922" xr:uid="{00000000-0005-0000-0000-0000A4030000}"/>
    <cellStyle name="Comma 3 45 2" xfId="2750" xr:uid="{6E2CC6EB-3EAE-4034-A1E4-67AD51F8F736}"/>
    <cellStyle name="Comma 3 46" xfId="923" xr:uid="{00000000-0005-0000-0000-0000A5030000}"/>
    <cellStyle name="Comma 3 46 2" xfId="2751" xr:uid="{7EAB78F0-8996-43AF-81FF-95FFE8304090}"/>
    <cellStyle name="Comma 3 47" xfId="924" xr:uid="{00000000-0005-0000-0000-0000A6030000}"/>
    <cellStyle name="Comma 3 47 2" xfId="2752" xr:uid="{AE7D8D06-25E8-4C6F-8A28-2DAFD383ABFD}"/>
    <cellStyle name="Comma 3 48" xfId="925" xr:uid="{00000000-0005-0000-0000-0000A7030000}"/>
    <cellStyle name="Comma 3 48 2" xfId="2753" xr:uid="{E2F6DE81-1A77-4EBF-8FE3-65792E9E69B9}"/>
    <cellStyle name="Comma 3 49" xfId="926" xr:uid="{00000000-0005-0000-0000-0000A8030000}"/>
    <cellStyle name="Comma 3 49 2" xfId="2754" xr:uid="{B19EEB6B-95F2-4CC1-B4B0-0C2F20BF4D6E}"/>
    <cellStyle name="Comma 3 5" xfId="927" xr:uid="{00000000-0005-0000-0000-0000A9030000}"/>
    <cellStyle name="Comma 3 5 2" xfId="2755" xr:uid="{C1F19F96-4BFE-4CB3-A56F-CA313F89B349}"/>
    <cellStyle name="Comma 3 50" xfId="928" xr:uid="{00000000-0005-0000-0000-0000AA030000}"/>
    <cellStyle name="Comma 3 50 2" xfId="2756" xr:uid="{46782BA7-6446-42EF-B8FD-9C422F883CF1}"/>
    <cellStyle name="Comma 3 51" xfId="929" xr:uid="{00000000-0005-0000-0000-0000AB030000}"/>
    <cellStyle name="Comma 3 51 2" xfId="2757" xr:uid="{6D25AB3A-958B-4014-92CF-08D5DE1F04D6}"/>
    <cellStyle name="Comma 3 52" xfId="930" xr:uid="{00000000-0005-0000-0000-0000AC030000}"/>
    <cellStyle name="Comma 3 52 2" xfId="2758" xr:uid="{082104C9-A70F-464A-AF5B-9599A53E2167}"/>
    <cellStyle name="Comma 3 53" xfId="931" xr:uid="{00000000-0005-0000-0000-0000AD030000}"/>
    <cellStyle name="Comma 3 53 2" xfId="2759" xr:uid="{3A96892B-83BE-46D0-A5FF-5A565AE0A55B}"/>
    <cellStyle name="Comma 3 54" xfId="932" xr:uid="{00000000-0005-0000-0000-0000AE030000}"/>
    <cellStyle name="Comma 3 54 2" xfId="2760" xr:uid="{377668E7-65D3-4368-9026-AD4A20F7D198}"/>
    <cellStyle name="Comma 3 55" xfId="933" xr:uid="{00000000-0005-0000-0000-0000AF030000}"/>
    <cellStyle name="Comma 3 55 2" xfId="2761" xr:uid="{17D29A9C-1867-41C0-9A24-9D76FD4363BF}"/>
    <cellStyle name="Comma 3 56" xfId="934" xr:uid="{00000000-0005-0000-0000-0000B0030000}"/>
    <cellStyle name="Comma 3 56 2" xfId="2762" xr:uid="{0080A48D-1A41-4AC6-980E-10EAB3F895B4}"/>
    <cellStyle name="Comma 3 57" xfId="935" xr:uid="{00000000-0005-0000-0000-0000B1030000}"/>
    <cellStyle name="Comma 3 57 2" xfId="2763" xr:uid="{F8A6E168-F19E-422F-A2EB-B3CB47146267}"/>
    <cellStyle name="Comma 3 58" xfId="936" xr:uid="{00000000-0005-0000-0000-0000B2030000}"/>
    <cellStyle name="Comma 3 58 2" xfId="2764" xr:uid="{5D19591D-8473-464F-87E5-02C9E46F6B6B}"/>
    <cellStyle name="Comma 3 59" xfId="937" xr:uid="{00000000-0005-0000-0000-0000B3030000}"/>
    <cellStyle name="Comma 3 59 2" xfId="2765" xr:uid="{B447F053-01A7-45A1-912F-487125250D8C}"/>
    <cellStyle name="Comma 3 6" xfId="938" xr:uid="{00000000-0005-0000-0000-0000B4030000}"/>
    <cellStyle name="Comma 3 6 2" xfId="2766" xr:uid="{A0B8DF07-DA5D-48AE-B88E-F39875C4E6C9}"/>
    <cellStyle name="Comma 3 60" xfId="939" xr:uid="{00000000-0005-0000-0000-0000B5030000}"/>
    <cellStyle name="Comma 3 60 2" xfId="2767" xr:uid="{6C42FC65-6731-41FD-B40E-4412860006CC}"/>
    <cellStyle name="Comma 3 61" xfId="940" xr:uid="{00000000-0005-0000-0000-0000B6030000}"/>
    <cellStyle name="Comma 3 61 2" xfId="2768" xr:uid="{E1A2EFC8-26DD-4991-BA0E-82A6108C9C5B}"/>
    <cellStyle name="Comma 3 62" xfId="941" xr:uid="{00000000-0005-0000-0000-0000B7030000}"/>
    <cellStyle name="Comma 3 62 2" xfId="2769" xr:uid="{39084635-F026-4E4E-8A96-4826BE9A8D85}"/>
    <cellStyle name="Comma 3 63" xfId="942" xr:uid="{00000000-0005-0000-0000-0000B8030000}"/>
    <cellStyle name="Comma 3 63 2" xfId="2770" xr:uid="{261C47DA-9BF2-4EEC-AA23-DBAD2E3B15C5}"/>
    <cellStyle name="Comma 3 64" xfId="943" xr:uid="{00000000-0005-0000-0000-0000B9030000}"/>
    <cellStyle name="Comma 3 64 2" xfId="2771" xr:uid="{49C98A24-934F-4B81-AF7C-FF59EC077431}"/>
    <cellStyle name="Comma 3 65" xfId="944" xr:uid="{00000000-0005-0000-0000-0000BA030000}"/>
    <cellStyle name="Comma 3 65 2" xfId="2772" xr:uid="{6C281EE1-715E-4C20-8FB8-035698408D38}"/>
    <cellStyle name="Comma 3 66" xfId="945" xr:uid="{00000000-0005-0000-0000-0000BB030000}"/>
    <cellStyle name="Comma 3 66 2" xfId="2773" xr:uid="{996755EA-7ACF-41C7-84BF-3D2DCBCFBF08}"/>
    <cellStyle name="Comma 3 67" xfId="946" xr:uid="{00000000-0005-0000-0000-0000BC030000}"/>
    <cellStyle name="Comma 3 67 2" xfId="2774" xr:uid="{2CBE8211-AA34-4E96-B8E3-F0E19A10AE4F}"/>
    <cellStyle name="Comma 3 68" xfId="947" xr:uid="{00000000-0005-0000-0000-0000BD030000}"/>
    <cellStyle name="Comma 3 68 2" xfId="2775" xr:uid="{BAC5C2DF-F667-42C2-BDB3-6D342BA1443A}"/>
    <cellStyle name="Comma 3 69" xfId="2711" xr:uid="{5049CDF7-F02B-4498-A160-41714D00FA7D}"/>
    <cellStyle name="Comma 3 7" xfId="948" xr:uid="{00000000-0005-0000-0000-0000BE030000}"/>
    <cellStyle name="Comma 3 7 2" xfId="2776" xr:uid="{D7F3AC22-B764-49BB-8D5A-F0B1D2615FEF}"/>
    <cellStyle name="Comma 3 8" xfId="949" xr:uid="{00000000-0005-0000-0000-0000BF030000}"/>
    <cellStyle name="Comma 3 8 2" xfId="2777" xr:uid="{9348B437-8B6E-428F-80E3-C3E1C233C424}"/>
    <cellStyle name="Comma 3 9" xfId="950" xr:uid="{00000000-0005-0000-0000-0000C0030000}"/>
    <cellStyle name="Comma 3 9 2" xfId="2778" xr:uid="{7136929A-5E88-4E02-BCFC-46AB7C61B2E7}"/>
    <cellStyle name="Comma 30 10" xfId="951" xr:uid="{00000000-0005-0000-0000-0000C1030000}"/>
    <cellStyle name="Comma 30 10 2" xfId="2779" xr:uid="{7FFCDFB8-7C23-4D62-8E3C-6D8EE85CC22F}"/>
    <cellStyle name="Comma 30 11" xfId="952" xr:uid="{00000000-0005-0000-0000-0000C2030000}"/>
    <cellStyle name="Comma 30 11 2" xfId="2780" xr:uid="{91B49DA5-FB97-4AE0-9068-057E4B1227A2}"/>
    <cellStyle name="Comma 30 12" xfId="953" xr:uid="{00000000-0005-0000-0000-0000C3030000}"/>
    <cellStyle name="Comma 30 12 2" xfId="2781" xr:uid="{F37640B4-D182-492D-ADEB-69BCA4B9B080}"/>
    <cellStyle name="Comma 30 13" xfId="954" xr:uid="{00000000-0005-0000-0000-0000C4030000}"/>
    <cellStyle name="Comma 30 13 2" xfId="2782" xr:uid="{F4E87F72-BDB0-42F2-9CE9-7ADCBFC09251}"/>
    <cellStyle name="Comma 30 14" xfId="955" xr:uid="{00000000-0005-0000-0000-0000C5030000}"/>
    <cellStyle name="Comma 30 14 2" xfId="2783" xr:uid="{E2F4481C-27FD-493D-A43C-7FF14BC6C3A0}"/>
    <cellStyle name="Comma 30 2" xfId="956" xr:uid="{00000000-0005-0000-0000-0000C6030000}"/>
    <cellStyle name="Comma 30 2 2" xfId="2784" xr:uid="{3AE8A503-D1C9-4545-A636-0696595B10EB}"/>
    <cellStyle name="Comma 30 3" xfId="957" xr:uid="{00000000-0005-0000-0000-0000C7030000}"/>
    <cellStyle name="Comma 30 3 2" xfId="2785" xr:uid="{9AD4DEAB-27DF-4802-B7AC-2C1C14321D98}"/>
    <cellStyle name="Comma 30 4" xfId="958" xr:uid="{00000000-0005-0000-0000-0000C8030000}"/>
    <cellStyle name="Comma 30 4 2" xfId="2786" xr:uid="{6A10D9D1-88D6-45F3-8479-EA9F6711CEB8}"/>
    <cellStyle name="Comma 30 5" xfId="959" xr:uid="{00000000-0005-0000-0000-0000C9030000}"/>
    <cellStyle name="Comma 30 5 2" xfId="2787" xr:uid="{F094EEE3-84AE-45D2-B91B-7678B4F19ADA}"/>
    <cellStyle name="Comma 30 6" xfId="960" xr:uid="{00000000-0005-0000-0000-0000CA030000}"/>
    <cellStyle name="Comma 30 6 2" xfId="2788" xr:uid="{196AE673-B440-43A4-A804-9FB42D713F46}"/>
    <cellStyle name="Comma 30 7" xfId="961" xr:uid="{00000000-0005-0000-0000-0000CB030000}"/>
    <cellStyle name="Comma 30 7 2" xfId="2789" xr:uid="{75C32DC5-6169-483B-88FF-22CB3B7E6495}"/>
    <cellStyle name="Comma 30 8" xfId="962" xr:uid="{00000000-0005-0000-0000-0000CC030000}"/>
    <cellStyle name="Comma 30 8 2" xfId="2790" xr:uid="{7FF39080-B314-4908-BCFC-6B11ADB62A76}"/>
    <cellStyle name="Comma 30 9" xfId="963" xr:uid="{00000000-0005-0000-0000-0000CD030000}"/>
    <cellStyle name="Comma 30 9 2" xfId="2791" xr:uid="{22AB9EED-3EDA-4822-B755-7CBE94559D43}"/>
    <cellStyle name="Comma 36 2" xfId="964" xr:uid="{00000000-0005-0000-0000-0000CE030000}"/>
    <cellStyle name="Comma 36 2 2" xfId="2792" xr:uid="{6B243015-ED38-4606-8DAB-C9163EB9483B}"/>
    <cellStyle name="Comma 36 3" xfId="965" xr:uid="{00000000-0005-0000-0000-0000CF030000}"/>
    <cellStyle name="Comma 36 3 2" xfId="2793" xr:uid="{5B86C775-A428-441F-803D-78B43982B329}"/>
    <cellStyle name="Comma 36 4" xfId="966" xr:uid="{00000000-0005-0000-0000-0000D0030000}"/>
    <cellStyle name="Comma 36 4 2" xfId="2794" xr:uid="{4F8FB322-1FB3-49A4-B415-10B205AB1653}"/>
    <cellStyle name="Comma 37 2" xfId="967" xr:uid="{00000000-0005-0000-0000-0000D1030000}"/>
    <cellStyle name="Comma 37 2 2" xfId="2795" xr:uid="{30BB85EB-97D5-4E1E-8A39-A3364C4C0376}"/>
    <cellStyle name="Comma 37 3" xfId="968" xr:uid="{00000000-0005-0000-0000-0000D2030000}"/>
    <cellStyle name="Comma 37 3 2" xfId="2796" xr:uid="{3AB94B76-AAB5-4F28-8399-37D1FF806C91}"/>
    <cellStyle name="Comma 37 4" xfId="969" xr:uid="{00000000-0005-0000-0000-0000D3030000}"/>
    <cellStyle name="Comma 37 4 2" xfId="2797" xr:uid="{355876AD-2F84-4624-B9EB-90F61DE9B7F3}"/>
    <cellStyle name="Comma 38 2" xfId="970" xr:uid="{00000000-0005-0000-0000-0000D4030000}"/>
    <cellStyle name="Comma 38 2 2" xfId="2798" xr:uid="{37F498FC-901E-42FA-A257-247EAB4FE1A6}"/>
    <cellStyle name="Comma 38 3" xfId="971" xr:uid="{00000000-0005-0000-0000-0000D5030000}"/>
    <cellStyle name="Comma 38 3 2" xfId="2799" xr:uid="{847AC6B8-8357-42CD-82F5-C33C9FEDD56B}"/>
    <cellStyle name="Comma 38 4" xfId="972" xr:uid="{00000000-0005-0000-0000-0000D6030000}"/>
    <cellStyle name="Comma 38 4 2" xfId="2800" xr:uid="{125CE5F5-AB69-4A74-BFBB-BE61E6DDD205}"/>
    <cellStyle name="Comma 39 2" xfId="973" xr:uid="{00000000-0005-0000-0000-0000D7030000}"/>
    <cellStyle name="Comma 39 2 2" xfId="2801" xr:uid="{60F92DB7-9013-4F0F-83DC-A39435480586}"/>
    <cellStyle name="Comma 39 3" xfId="974" xr:uid="{00000000-0005-0000-0000-0000D8030000}"/>
    <cellStyle name="Comma 39 3 2" xfId="2802" xr:uid="{5399054E-3B4E-4C40-A3C8-CC6D33E88DFE}"/>
    <cellStyle name="Comma 39 4" xfId="975" xr:uid="{00000000-0005-0000-0000-0000D9030000}"/>
    <cellStyle name="Comma 39 4 2" xfId="2803" xr:uid="{E91E85DE-D380-4F6B-836D-9A94BCDE76BB}"/>
    <cellStyle name="Comma 4" xfId="976" xr:uid="{00000000-0005-0000-0000-0000DA030000}"/>
    <cellStyle name="Comma 4 10" xfId="977" xr:uid="{00000000-0005-0000-0000-0000DB030000}"/>
    <cellStyle name="Comma 4 10 2" xfId="2805" xr:uid="{208F8DFA-8F31-414C-AF85-2D00B198860A}"/>
    <cellStyle name="Comma 4 11" xfId="978" xr:uid="{00000000-0005-0000-0000-0000DC030000}"/>
    <cellStyle name="Comma 4 11 2" xfId="2806" xr:uid="{21A024E8-E7F6-4C27-9336-C6D012263894}"/>
    <cellStyle name="Comma 4 12" xfId="979" xr:uid="{00000000-0005-0000-0000-0000DD030000}"/>
    <cellStyle name="Comma 4 12 2" xfId="2807" xr:uid="{91A42EB7-6FE2-4755-8BDE-9464CEFE7D6B}"/>
    <cellStyle name="Comma 4 13" xfId="980" xr:uid="{00000000-0005-0000-0000-0000DE030000}"/>
    <cellStyle name="Comma 4 13 2" xfId="2808" xr:uid="{E7D5CD61-D21D-4FC2-BEA7-169A87882916}"/>
    <cellStyle name="Comma 4 14" xfId="981" xr:uid="{00000000-0005-0000-0000-0000DF030000}"/>
    <cellStyle name="Comma 4 14 2" xfId="2809" xr:uid="{7FB5AFE8-22C7-4C0C-8E65-1C5C347DEE61}"/>
    <cellStyle name="Comma 4 15" xfId="982" xr:uid="{00000000-0005-0000-0000-0000E0030000}"/>
    <cellStyle name="Comma 4 15 2" xfId="2810" xr:uid="{07FCAE30-9A1B-49B3-A9BA-6785893601BD}"/>
    <cellStyle name="Comma 4 16" xfId="983" xr:uid="{00000000-0005-0000-0000-0000E1030000}"/>
    <cellStyle name="Comma 4 16 2" xfId="2811" xr:uid="{4A961D11-1831-4098-8CA4-04DEE7969692}"/>
    <cellStyle name="Comma 4 17" xfId="984" xr:uid="{00000000-0005-0000-0000-0000E2030000}"/>
    <cellStyle name="Comma 4 17 2" xfId="2812" xr:uid="{25757710-484D-4A4E-9958-E31E8882AB29}"/>
    <cellStyle name="Comma 4 18" xfId="985" xr:uid="{00000000-0005-0000-0000-0000E3030000}"/>
    <cellStyle name="Comma 4 18 2" xfId="2813" xr:uid="{474D578C-2DD4-486C-B359-DFFF6B30BCED}"/>
    <cellStyle name="Comma 4 19" xfId="986" xr:uid="{00000000-0005-0000-0000-0000E4030000}"/>
    <cellStyle name="Comma 4 19 2" xfId="2814" xr:uid="{4F76BE7C-54F6-419E-BA1B-83709BB13138}"/>
    <cellStyle name="Comma 4 2" xfId="987" xr:uid="{00000000-0005-0000-0000-0000E5030000}"/>
    <cellStyle name="Comma 4 2 2" xfId="2815" xr:uid="{BCBDB7BB-E6E6-43A3-9676-CE5971317AD7}"/>
    <cellStyle name="Comma 4 20" xfId="988" xr:uid="{00000000-0005-0000-0000-0000E6030000}"/>
    <cellStyle name="Comma 4 20 2" xfId="2816" xr:uid="{6AEF1C1F-2327-4C69-B936-9A8B4BD0E98D}"/>
    <cellStyle name="Comma 4 21" xfId="989" xr:uid="{00000000-0005-0000-0000-0000E7030000}"/>
    <cellStyle name="Comma 4 21 2" xfId="2817" xr:uid="{EB4493C3-FE2A-4614-B5D2-2A4C083A9C6F}"/>
    <cellStyle name="Comma 4 22" xfId="990" xr:uid="{00000000-0005-0000-0000-0000E8030000}"/>
    <cellStyle name="Comma 4 22 2" xfId="2818" xr:uid="{1AB5F350-8BF8-4C09-8D65-1C9057988384}"/>
    <cellStyle name="Comma 4 23" xfId="991" xr:uid="{00000000-0005-0000-0000-0000E9030000}"/>
    <cellStyle name="Comma 4 23 2" xfId="2819" xr:uid="{5257D5A3-9A1B-4568-A710-1A6EF42A421C}"/>
    <cellStyle name="Comma 4 24" xfId="992" xr:uid="{00000000-0005-0000-0000-0000EA030000}"/>
    <cellStyle name="Comma 4 24 2" xfId="2820" xr:uid="{2666EB4F-E13E-49CC-84AF-6623401202E5}"/>
    <cellStyle name="Comma 4 25" xfId="993" xr:uid="{00000000-0005-0000-0000-0000EB030000}"/>
    <cellStyle name="Comma 4 25 2" xfId="2821" xr:uid="{2F5F3FBE-2647-4850-A760-A4F31FEBFC1C}"/>
    <cellStyle name="Comma 4 26" xfId="994" xr:uid="{00000000-0005-0000-0000-0000EC030000}"/>
    <cellStyle name="Comma 4 26 2" xfId="2822" xr:uid="{C4F90D8F-372B-4272-8C10-5479A24FC466}"/>
    <cellStyle name="Comma 4 27" xfId="995" xr:uid="{00000000-0005-0000-0000-0000ED030000}"/>
    <cellStyle name="Comma 4 27 2" xfId="2823" xr:uid="{E7DBB4B2-F46C-4A9F-AA35-6079ED048445}"/>
    <cellStyle name="Comma 4 28" xfId="996" xr:uid="{00000000-0005-0000-0000-0000EE030000}"/>
    <cellStyle name="Comma 4 28 2" xfId="2824" xr:uid="{069C49EF-47E6-48C1-947E-6175FD4AA63E}"/>
    <cellStyle name="Comma 4 29" xfId="997" xr:uid="{00000000-0005-0000-0000-0000EF030000}"/>
    <cellStyle name="Comma 4 29 2" xfId="2825" xr:uid="{3670AA84-D64A-4195-AD5A-27F273A4F5D8}"/>
    <cellStyle name="Comma 4 3" xfId="998" xr:uid="{00000000-0005-0000-0000-0000F0030000}"/>
    <cellStyle name="Comma 4 3 2" xfId="2826" xr:uid="{9719D617-E27E-4F33-8C43-9F657EBC50F8}"/>
    <cellStyle name="Comma 4 30" xfId="999" xr:uid="{00000000-0005-0000-0000-0000F1030000}"/>
    <cellStyle name="Comma 4 30 2" xfId="2827" xr:uid="{E449885A-1738-4EE7-9C68-C9F38D72B7B0}"/>
    <cellStyle name="Comma 4 31" xfId="1000" xr:uid="{00000000-0005-0000-0000-0000F2030000}"/>
    <cellStyle name="Comma 4 31 2" xfId="2828" xr:uid="{569AA514-0789-4423-BA2D-58C487400D97}"/>
    <cellStyle name="Comma 4 32" xfId="1001" xr:uid="{00000000-0005-0000-0000-0000F3030000}"/>
    <cellStyle name="Comma 4 32 2" xfId="2829" xr:uid="{A4CA54DD-B330-4A1F-945B-E3255FA2CAD1}"/>
    <cellStyle name="Comma 4 33" xfId="1002" xr:uid="{00000000-0005-0000-0000-0000F4030000}"/>
    <cellStyle name="Comma 4 33 2" xfId="2830" xr:uid="{530D275D-5B6C-4A53-8710-7A3E5937E468}"/>
    <cellStyle name="Comma 4 34" xfId="1003" xr:uid="{00000000-0005-0000-0000-0000F5030000}"/>
    <cellStyle name="Comma 4 34 2" xfId="2831" xr:uid="{79F0D4FE-7B62-4FD0-99CB-6214366D6999}"/>
    <cellStyle name="Comma 4 35" xfId="1004" xr:uid="{00000000-0005-0000-0000-0000F6030000}"/>
    <cellStyle name="Comma 4 35 2" xfId="2832" xr:uid="{F5F02CD4-1146-49BA-AF9C-75B27091AC67}"/>
    <cellStyle name="Comma 4 36" xfId="1005" xr:uid="{00000000-0005-0000-0000-0000F7030000}"/>
    <cellStyle name="Comma 4 36 2" xfId="2833" xr:uid="{3BDCF8B9-DD26-470E-8087-24ADB18DB348}"/>
    <cellStyle name="Comma 4 37" xfId="1006" xr:uid="{00000000-0005-0000-0000-0000F8030000}"/>
    <cellStyle name="Comma 4 37 2" xfId="2834" xr:uid="{3C42F46B-9532-46F8-8B29-2356287688F4}"/>
    <cellStyle name="Comma 4 38" xfId="2067" xr:uid="{00000000-0005-0000-0000-0000F9030000}"/>
    <cellStyle name="Comma 4 39" xfId="2804" xr:uid="{8A33821B-633E-4729-B87B-E85EE8981DFA}"/>
    <cellStyle name="Comma 4 4" xfId="1007" xr:uid="{00000000-0005-0000-0000-0000FA030000}"/>
    <cellStyle name="Comma 4 4 2" xfId="2835" xr:uid="{4A277928-FF1B-44C3-A1C3-7A8D4F37A23F}"/>
    <cellStyle name="Comma 4 5" xfId="1008" xr:uid="{00000000-0005-0000-0000-0000FB030000}"/>
    <cellStyle name="Comma 4 5 2" xfId="2836" xr:uid="{838B9569-385F-4E01-8B2F-BD2D108E3F0A}"/>
    <cellStyle name="Comma 4 6" xfId="1009" xr:uid="{00000000-0005-0000-0000-0000FC030000}"/>
    <cellStyle name="Comma 4 6 2" xfId="2837" xr:uid="{55DD335D-5518-4F78-BCB3-CB79CD02C4E3}"/>
    <cellStyle name="Comma 4 7" xfId="1010" xr:uid="{00000000-0005-0000-0000-0000FD030000}"/>
    <cellStyle name="Comma 4 7 2" xfId="2838" xr:uid="{BC772357-6338-4589-A740-984C791E5AAA}"/>
    <cellStyle name="Comma 4 8" xfId="1011" xr:uid="{00000000-0005-0000-0000-0000FE030000}"/>
    <cellStyle name="Comma 4 8 2" xfId="2839" xr:uid="{B5E30E59-88D8-4AA6-B32B-0D78AD91354B}"/>
    <cellStyle name="Comma 4 9" xfId="1012" xr:uid="{00000000-0005-0000-0000-0000FF030000}"/>
    <cellStyle name="Comma 4 9 2" xfId="2840" xr:uid="{08B990AE-1BAF-4129-A392-ACF3630966EA}"/>
    <cellStyle name="Comma 4_Equipment" xfId="1013" xr:uid="{00000000-0005-0000-0000-000000040000}"/>
    <cellStyle name="Comma 5" xfId="1014" xr:uid="{00000000-0005-0000-0000-000001040000}"/>
    <cellStyle name="Comma 5 2" xfId="1015" xr:uid="{00000000-0005-0000-0000-000002040000}"/>
    <cellStyle name="Comma 5 2 2" xfId="2842" xr:uid="{BC759F98-7242-46F8-A0DF-573B58C81D04}"/>
    <cellStyle name="Comma 5 3" xfId="1016" xr:uid="{00000000-0005-0000-0000-000003040000}"/>
    <cellStyle name="Comma 5 3 2" xfId="2843" xr:uid="{F9799F12-7DDE-4347-92B2-79A7787F90A5}"/>
    <cellStyle name="Comma 5 4" xfId="1017" xr:uid="{00000000-0005-0000-0000-000004040000}"/>
    <cellStyle name="Comma 5 4 2" xfId="2844" xr:uid="{F563666F-BB35-4487-A377-E0B35C532054}"/>
    <cellStyle name="Comma 5 5" xfId="1018" xr:uid="{00000000-0005-0000-0000-000005040000}"/>
    <cellStyle name="Comma 5 5 2" xfId="2845" xr:uid="{B3B66964-D1A5-48E4-B6D3-84AF73717F23}"/>
    <cellStyle name="Comma 5 6" xfId="1019" xr:uid="{00000000-0005-0000-0000-000006040000}"/>
    <cellStyle name="Comma 5 6 2" xfId="2846" xr:uid="{E54853F2-1D6D-4276-9405-FF40C5849DA7}"/>
    <cellStyle name="Comma 5 7" xfId="2073" xr:uid="{00000000-0005-0000-0000-000007040000}"/>
    <cellStyle name="Comma 5 8" xfId="2841" xr:uid="{2324B814-2B9B-4453-AC04-F46180A3BE63}"/>
    <cellStyle name="Comma 6" xfId="1020" xr:uid="{00000000-0005-0000-0000-000008040000}"/>
    <cellStyle name="Comma 6 2" xfId="1021" xr:uid="{00000000-0005-0000-0000-000009040000}"/>
    <cellStyle name="Comma 6 2 2" xfId="2848" xr:uid="{BC04F937-1973-4196-88DD-049C8E1F99CB}"/>
    <cellStyle name="Comma 6 3" xfId="1022" xr:uid="{00000000-0005-0000-0000-00000A040000}"/>
    <cellStyle name="Comma 6 3 2" xfId="2849" xr:uid="{1179F467-2B15-4B17-A857-04ACE3332169}"/>
    <cellStyle name="Comma 6 4" xfId="1023" xr:uid="{00000000-0005-0000-0000-00000B040000}"/>
    <cellStyle name="Comma 6 4 2" xfId="2850" xr:uid="{CAE889ED-2F58-4C24-B613-EC65590C7892}"/>
    <cellStyle name="Comma 6 5" xfId="1024" xr:uid="{00000000-0005-0000-0000-00000C040000}"/>
    <cellStyle name="Comma 6 5 2" xfId="2851" xr:uid="{AAB25EFD-D883-4A0F-AED3-CE195CAE476C}"/>
    <cellStyle name="Comma 6 6" xfId="2847" xr:uid="{829A98A7-6831-44FC-A064-5AC65A8185DA}"/>
    <cellStyle name="Comma 7" xfId="1025" xr:uid="{00000000-0005-0000-0000-00000D040000}"/>
    <cellStyle name="Comma 7 2" xfId="2852" xr:uid="{584F0F6E-BE8A-4D39-AC45-5BC3530AA2B4}"/>
    <cellStyle name="Comma 8" xfId="1026" xr:uid="{00000000-0005-0000-0000-00000E040000}"/>
    <cellStyle name="Comma 8 2" xfId="1027" xr:uid="{00000000-0005-0000-0000-00000F040000}"/>
    <cellStyle name="Comma 8 2 2" xfId="2854" xr:uid="{6E2E7D86-F113-471D-B8F2-DC02DF116AAC}"/>
    <cellStyle name="Comma 8 3" xfId="1028" xr:uid="{00000000-0005-0000-0000-000010040000}"/>
    <cellStyle name="Comma 8 3 2" xfId="2855" xr:uid="{B661E5E0-F444-4432-A321-21109B4371DC}"/>
    <cellStyle name="Comma 8 4" xfId="2853" xr:uid="{3B330EAD-A47B-46F9-AD7C-56F5F21E64C0}"/>
    <cellStyle name="Comma 9" xfId="1029" xr:uid="{00000000-0005-0000-0000-000011040000}"/>
    <cellStyle name="Comma 9 2" xfId="1030" xr:uid="{00000000-0005-0000-0000-000012040000}"/>
    <cellStyle name="Comma 9 2 2" xfId="2857" xr:uid="{FE78ACC1-9A1F-4340-B488-0889A737E130}"/>
    <cellStyle name="Comma 9 3" xfId="2856" xr:uid="{A2E1B6BB-BA91-47FD-B7F4-CCE5C9C5875F}"/>
    <cellStyle name="comma zerodec" xfId="1031" xr:uid="{00000000-0005-0000-0000-000013040000}"/>
    <cellStyle name="Comma0" xfId="1032" xr:uid="{00000000-0005-0000-0000-000014040000}"/>
    <cellStyle name="Comma0 2" xfId="2858" xr:uid="{827D3760-6BE5-43EC-9342-3D79554AAE5E}"/>
    <cellStyle name="Curren - Style3" xfId="2077" xr:uid="{00000000-0005-0000-0000-000015040000}"/>
    <cellStyle name="Curren - Style4" xfId="2078" xr:uid="{00000000-0005-0000-0000-000016040000}"/>
    <cellStyle name="Currency (0.00)" xfId="1033" xr:uid="{00000000-0005-0000-0000-000017040000}"/>
    <cellStyle name="Currency (0.00) 2" xfId="1034" xr:uid="{00000000-0005-0000-0000-000018040000}"/>
    <cellStyle name="Currency (0.00) 2 2" xfId="2860" xr:uid="{99813D77-8185-4BAE-A24D-4BE63A5A86B4}"/>
    <cellStyle name="Currency (0.00) 3" xfId="2859" xr:uid="{8CBD9818-934F-4F89-A689-44AAAF2468C3}"/>
    <cellStyle name="Currency (0.00)_Equipment" xfId="1035" xr:uid="{00000000-0005-0000-0000-000019040000}"/>
    <cellStyle name="Currency [00]" xfId="1036" xr:uid="{00000000-0005-0000-0000-00001A040000}"/>
    <cellStyle name="Currency [00] 2" xfId="1037" xr:uid="{00000000-0005-0000-0000-00001B040000}"/>
    <cellStyle name="Currency [00] 2 2" xfId="2862" xr:uid="{A6751650-11AD-4E55-8AB8-AB21C4024203}"/>
    <cellStyle name="Currency [00] 3" xfId="2861" xr:uid="{C343E5E1-E773-4540-8FCA-4981616AB8D3}"/>
    <cellStyle name="Currency [00]_Equipment" xfId="1038" xr:uid="{00000000-0005-0000-0000-00001C040000}"/>
    <cellStyle name="Currency 2" xfId="1039" xr:uid="{00000000-0005-0000-0000-00001D040000}"/>
    <cellStyle name="Currency 2 2" xfId="1040" xr:uid="{00000000-0005-0000-0000-00001E040000}"/>
    <cellStyle name="Currency 2 2 2" xfId="2864" xr:uid="{AD76C404-0336-4D59-A7EE-28EE5D5C54D6}"/>
    <cellStyle name="Currency 2 3" xfId="1041" xr:uid="{00000000-0005-0000-0000-00001F040000}"/>
    <cellStyle name="Currency 2 3 2" xfId="2865" xr:uid="{4F7E7E83-76B2-4927-9F99-4967FEC9387C}"/>
    <cellStyle name="Currency 2 4" xfId="2074" xr:uid="{00000000-0005-0000-0000-000020040000}"/>
    <cellStyle name="Currency 2 5" xfId="2863" xr:uid="{ACBC4EFE-7942-40E9-9E29-62FA76D67B9A}"/>
    <cellStyle name="Currency 3" xfId="1042" xr:uid="{00000000-0005-0000-0000-000021040000}"/>
    <cellStyle name="Currency 3 2" xfId="2866" xr:uid="{FCA6F03B-EA94-4EE3-B34D-84F903DEEABE}"/>
    <cellStyle name="Currency0" xfId="1043" xr:uid="{00000000-0005-0000-0000-000022040000}"/>
    <cellStyle name="Currency0 2" xfId="1044" xr:uid="{00000000-0005-0000-0000-000023040000}"/>
    <cellStyle name="Currency0 2 2" xfId="2868" xr:uid="{08299320-EA50-4286-9A26-268FDE4A73A1}"/>
    <cellStyle name="Currency0 3" xfId="2867" xr:uid="{777A7502-67D9-4337-94EA-B893BA753F38}"/>
    <cellStyle name="Currency1" xfId="1045" xr:uid="{00000000-0005-0000-0000-000024040000}"/>
    <cellStyle name="Date" xfId="1046" xr:uid="{00000000-0005-0000-0000-000025040000}"/>
    <cellStyle name="Date 2" xfId="1047" xr:uid="{00000000-0005-0000-0000-000026040000}"/>
    <cellStyle name="Date 2 2" xfId="1048" xr:uid="{00000000-0005-0000-0000-000027040000}"/>
    <cellStyle name="Date 2 2 2" xfId="2871" xr:uid="{CB9596E4-C61B-4BD6-A205-812FFBB3F165}"/>
    <cellStyle name="Date 2 3" xfId="2870" xr:uid="{AE305A9F-4516-4EAE-B0BC-1E935E3614A5}"/>
    <cellStyle name="Date 3" xfId="1049" xr:uid="{00000000-0005-0000-0000-000028040000}"/>
    <cellStyle name="Date 3 2" xfId="2872" xr:uid="{52786922-EE63-4E41-B8E4-346FC5F60D14}"/>
    <cellStyle name="Date 4" xfId="2079" xr:uid="{00000000-0005-0000-0000-000029040000}"/>
    <cellStyle name="Date 5" xfId="2869" xr:uid="{01BDF61D-84A1-4ED3-A0EE-9A804D8CD367}"/>
    <cellStyle name="Date Short" xfId="1050" xr:uid="{00000000-0005-0000-0000-00002A040000}"/>
    <cellStyle name="Dollar (zero dec)" xfId="1051" xr:uid="{00000000-0005-0000-0000-00002B040000}"/>
    <cellStyle name="Enter Currency (0)" xfId="1052" xr:uid="{00000000-0005-0000-0000-00002C040000}"/>
    <cellStyle name="Enter Currency (0) 2" xfId="1053" xr:uid="{00000000-0005-0000-0000-00002D040000}"/>
    <cellStyle name="Enter Currency (0)_Equipment" xfId="1054" xr:uid="{00000000-0005-0000-0000-00002E040000}"/>
    <cellStyle name="Enter Currency (2)" xfId="1055" xr:uid="{00000000-0005-0000-0000-00002F040000}"/>
    <cellStyle name="Enter Currency (2) 2" xfId="1056" xr:uid="{00000000-0005-0000-0000-000030040000}"/>
    <cellStyle name="Enter Currency (2)_Equipment" xfId="1057" xr:uid="{00000000-0005-0000-0000-000031040000}"/>
    <cellStyle name="Enter Units (0)" xfId="1058" xr:uid="{00000000-0005-0000-0000-000032040000}"/>
    <cellStyle name="Enter Units (0) 2" xfId="1059" xr:uid="{00000000-0005-0000-0000-000033040000}"/>
    <cellStyle name="Enter Units (0)_Equipment" xfId="1060" xr:uid="{00000000-0005-0000-0000-000034040000}"/>
    <cellStyle name="Enter Units (1)" xfId="1061" xr:uid="{00000000-0005-0000-0000-000035040000}"/>
    <cellStyle name="Enter Units (1) 2" xfId="1062" xr:uid="{00000000-0005-0000-0000-000036040000}"/>
    <cellStyle name="Enter Units (1)_Equipment" xfId="1063" xr:uid="{00000000-0005-0000-0000-000037040000}"/>
    <cellStyle name="Enter Units (2)" xfId="1064" xr:uid="{00000000-0005-0000-0000-000038040000}"/>
    <cellStyle name="Enter Units (2) 2" xfId="1065" xr:uid="{00000000-0005-0000-0000-000039040000}"/>
    <cellStyle name="Enter Units (2)_Equipment" xfId="1066" xr:uid="{00000000-0005-0000-0000-00003A040000}"/>
    <cellStyle name="Excel Built-in Comma" xfId="1067" xr:uid="{00000000-0005-0000-0000-00003B040000}"/>
    <cellStyle name="Excel Built-in Comma [0]" xfId="1068" xr:uid="{00000000-0005-0000-0000-00003C040000}"/>
    <cellStyle name="Excel Built-in Comma_Buma Equipment List update" xfId="1069" xr:uid="{00000000-0005-0000-0000-00003D040000}"/>
    <cellStyle name="Excel Built-in Normal" xfId="1070" xr:uid="{00000000-0005-0000-0000-00003E040000}"/>
    <cellStyle name="Excel Built-in Normal 2" xfId="1071" xr:uid="{00000000-0005-0000-0000-00003F040000}"/>
    <cellStyle name="Excel Built-in Normal 3" xfId="2873" xr:uid="{345970F6-10F9-4825-871B-44B05102BD5A}"/>
    <cellStyle name="Excel Built-in Normal_Buma Equipment List update" xfId="1072" xr:uid="{00000000-0005-0000-0000-000040040000}"/>
    <cellStyle name="Excel_BuiltIn_Percent 1" xfId="1073" xr:uid="{00000000-0005-0000-0000-000041040000}"/>
    <cellStyle name="Explanatory Text" xfId="1074" builtinId="53" customBuiltin="1"/>
    <cellStyle name="Explanatory Text 2" xfId="1075" xr:uid="{00000000-0005-0000-0000-000043040000}"/>
    <cellStyle name="Explanatory Text 2 2" xfId="1076" xr:uid="{00000000-0005-0000-0000-000044040000}"/>
    <cellStyle name="Explanatory Text 2 2 2" xfId="2875" xr:uid="{14664E24-0223-4BF5-BDBA-72F7BEFDC512}"/>
    <cellStyle name="Explanatory Text 2 3" xfId="1077" xr:uid="{00000000-0005-0000-0000-000045040000}"/>
    <cellStyle name="Explanatory Text 2 3 2" xfId="2876" xr:uid="{A43FF6FA-2F47-4318-8CF4-C9CC275708EC}"/>
    <cellStyle name="Explanatory Text 2 4" xfId="1078" xr:uid="{00000000-0005-0000-0000-000046040000}"/>
    <cellStyle name="Explanatory Text 2 4 2" xfId="2877" xr:uid="{1BAAA538-C0D4-46C8-9C47-2D322A33079F}"/>
    <cellStyle name="Explanatory Text 2 5" xfId="1079" xr:uid="{00000000-0005-0000-0000-000047040000}"/>
    <cellStyle name="Explanatory Text 2 5 2" xfId="2878" xr:uid="{C5E5D0D4-1B26-4493-BC4F-67B0337C18C0}"/>
    <cellStyle name="Explanatory Text 2 6" xfId="1080" xr:uid="{00000000-0005-0000-0000-000048040000}"/>
    <cellStyle name="Explanatory Text 2 6 2" xfId="2879" xr:uid="{5FFD13CE-ECFC-4F45-AAE9-6D45A929BCBE}"/>
    <cellStyle name="Explanatory Text 2 7" xfId="2874" xr:uid="{2A3F9FCA-EC43-409A-9FA7-862AB6D400AC}"/>
    <cellStyle name="Explanatory Text 3" xfId="1081" xr:uid="{00000000-0005-0000-0000-000049040000}"/>
    <cellStyle name="Explanatory Text 3 2" xfId="1082" xr:uid="{00000000-0005-0000-0000-00004A040000}"/>
    <cellStyle name="Explanatory Text 3 2 2" xfId="2881" xr:uid="{56027513-D44D-4684-BBF7-0681A44AE99F}"/>
    <cellStyle name="Explanatory Text 3 3" xfId="2880" xr:uid="{11EE0D0E-F10A-46A5-A1F5-53A56130DFAE}"/>
    <cellStyle name="Explanatory Text 4" xfId="1083" xr:uid="{00000000-0005-0000-0000-00004B040000}"/>
    <cellStyle name="Explanatory Text 4 2" xfId="1084" xr:uid="{00000000-0005-0000-0000-00004C040000}"/>
    <cellStyle name="Explanatory Text 4 2 2" xfId="2883" xr:uid="{E2942865-1B4D-4305-86A2-1244F5E38431}"/>
    <cellStyle name="Explanatory Text 4 3" xfId="2882" xr:uid="{64A70572-350B-458B-B7A7-FE3946DB559D}"/>
    <cellStyle name="Fixed" xfId="1085" xr:uid="{00000000-0005-0000-0000-00004D040000}"/>
    <cellStyle name="Fixed 2" xfId="2080" xr:uid="{00000000-0005-0000-0000-00004E040000}"/>
    <cellStyle name="Fixed 3" xfId="2884" xr:uid="{52CB6157-5E17-49B8-A55D-0F8BD0325B2C}"/>
    <cellStyle name="Good" xfId="1086" builtinId="26" customBuiltin="1"/>
    <cellStyle name="Good 2" xfId="1087" xr:uid="{00000000-0005-0000-0000-000050040000}"/>
    <cellStyle name="Good 2 2" xfId="1088" xr:uid="{00000000-0005-0000-0000-000051040000}"/>
    <cellStyle name="Good 2 2 2" xfId="2886" xr:uid="{1680FC82-CD76-440C-A4BA-FA3011E4F167}"/>
    <cellStyle name="Good 2 3" xfId="1089" xr:uid="{00000000-0005-0000-0000-000052040000}"/>
    <cellStyle name="Good 2 3 2" xfId="2887" xr:uid="{B79BEA7A-0165-4DFB-8B1E-451C6F42156C}"/>
    <cellStyle name="Good 2 4" xfId="1090" xr:uid="{00000000-0005-0000-0000-000053040000}"/>
    <cellStyle name="Good 2 4 2" xfId="2888" xr:uid="{8E453965-F62F-4146-AA20-1FC5D8ECFD19}"/>
    <cellStyle name="Good 2 5" xfId="1091" xr:uid="{00000000-0005-0000-0000-000054040000}"/>
    <cellStyle name="Good 2 5 2" xfId="2889" xr:uid="{5264856F-38F4-4119-8B7B-55493F0EC448}"/>
    <cellStyle name="Good 2 6" xfId="1092" xr:uid="{00000000-0005-0000-0000-000055040000}"/>
    <cellStyle name="Good 2 6 2" xfId="2890" xr:uid="{3F3EC787-DC36-43CA-A677-6AE505664334}"/>
    <cellStyle name="Good 2 7" xfId="2885" xr:uid="{CC1FEC14-77BB-4479-AC9C-A494298C3E14}"/>
    <cellStyle name="Good 3" xfId="1093" xr:uid="{00000000-0005-0000-0000-000056040000}"/>
    <cellStyle name="Good 3 2" xfId="1094" xr:uid="{00000000-0005-0000-0000-000057040000}"/>
    <cellStyle name="Good 3 2 2" xfId="2892" xr:uid="{5EE4E904-5DE2-483F-83EA-05C302D1EFB4}"/>
    <cellStyle name="Good 3 3" xfId="2891" xr:uid="{B0A6DD10-A770-46B3-BCAA-7EDDB93145BB}"/>
    <cellStyle name="Good 4" xfId="1095" xr:uid="{00000000-0005-0000-0000-000058040000}"/>
    <cellStyle name="Good 4 2" xfId="1096" xr:uid="{00000000-0005-0000-0000-000059040000}"/>
    <cellStyle name="Good 4 2 2" xfId="2894" xr:uid="{F736C938-0DAF-416D-AF55-D3D6E4C13A6D}"/>
    <cellStyle name="Good 4 3" xfId="2893" xr:uid="{75AEF77E-90E0-430F-A0C1-9A3F3BF0D8DA}"/>
    <cellStyle name="Grey" xfId="1097" xr:uid="{00000000-0005-0000-0000-00005A040000}"/>
    <cellStyle name="Grey 2" xfId="2895" xr:uid="{60AD74FF-20BD-4722-A808-78780F39C8A4}"/>
    <cellStyle name="header" xfId="1098" xr:uid="{00000000-0005-0000-0000-00005B040000}"/>
    <cellStyle name="header 2" xfId="1099" xr:uid="{00000000-0005-0000-0000-00005C040000}"/>
    <cellStyle name="header 2 2" xfId="1100" xr:uid="{00000000-0005-0000-0000-00005D040000}"/>
    <cellStyle name="header 2 2 2" xfId="2898" xr:uid="{3E66278C-F55A-4C95-A2EE-734079D1B761}"/>
    <cellStyle name="header 2 3" xfId="2897" xr:uid="{EF6594C6-2762-42BA-B92F-5C5CEA5D9090}"/>
    <cellStyle name="header 3" xfId="1101" xr:uid="{00000000-0005-0000-0000-00005E040000}"/>
    <cellStyle name="header 3 2" xfId="2899" xr:uid="{4175DC7B-7FF0-4231-A90D-B5510CD4A239}"/>
    <cellStyle name="header 4" xfId="2896" xr:uid="{117BB917-5042-421F-9CE7-804E4A20E6E8}"/>
    <cellStyle name="HEADER_08. Monthly Report_Aug_2011" xfId="1102" xr:uid="{00000000-0005-0000-0000-00005F040000}"/>
    <cellStyle name="Header1" xfId="1103" xr:uid="{00000000-0005-0000-0000-000060040000}"/>
    <cellStyle name="Header1 2" xfId="1104" xr:uid="{00000000-0005-0000-0000-000061040000}"/>
    <cellStyle name="Header1 2 2" xfId="1105" xr:uid="{00000000-0005-0000-0000-000062040000}"/>
    <cellStyle name="Header1 2 2 2" xfId="2902" xr:uid="{07D4AB5E-22A6-4567-8FFF-4EB4FA3A74FB}"/>
    <cellStyle name="Header1 2 3" xfId="2901" xr:uid="{0B683821-173F-4922-B474-508AA34F602F}"/>
    <cellStyle name="Header1 3" xfId="1106" xr:uid="{00000000-0005-0000-0000-000063040000}"/>
    <cellStyle name="Header1 3 2" xfId="2903" xr:uid="{8AE2A4E4-D86D-44A8-ADA8-36948C9C4D1C}"/>
    <cellStyle name="Header1 4" xfId="1107" xr:uid="{00000000-0005-0000-0000-000064040000}"/>
    <cellStyle name="Header1 4 2" xfId="2904" xr:uid="{4D4CED05-3003-405F-9D8F-D687FFB8571F}"/>
    <cellStyle name="Header1 5" xfId="1108" xr:uid="{00000000-0005-0000-0000-000065040000}"/>
    <cellStyle name="Header1 5 2" xfId="2905" xr:uid="{09CD98A6-597C-40E9-B1AA-54E53BF35F3C}"/>
    <cellStyle name="Header1 6" xfId="2900" xr:uid="{3E7D54EB-5C59-478C-8E1B-70AC004A1981}"/>
    <cellStyle name="Header2" xfId="1109" xr:uid="{00000000-0005-0000-0000-000066040000}"/>
    <cellStyle name="Header2 2" xfId="1110" xr:uid="{00000000-0005-0000-0000-000067040000}"/>
    <cellStyle name="Header2 2 2" xfId="1111" xr:uid="{00000000-0005-0000-0000-000068040000}"/>
    <cellStyle name="Header2 2 2 2" xfId="2908" xr:uid="{E1964661-1EEB-40D0-89C0-8F2D7A7C2337}"/>
    <cellStyle name="Header2 2 3" xfId="2907" xr:uid="{545749A1-A4B1-4294-8708-DEB7B39526B2}"/>
    <cellStyle name="Header2 3" xfId="1112" xr:uid="{00000000-0005-0000-0000-000069040000}"/>
    <cellStyle name="Header2 3 2" xfId="2909" xr:uid="{0E55DCD0-D8C5-4A9F-BFCF-C1EAAC0E09B2}"/>
    <cellStyle name="Header2 4" xfId="1113" xr:uid="{00000000-0005-0000-0000-00006A040000}"/>
    <cellStyle name="Header2 4 2" xfId="2910" xr:uid="{45326241-1A09-4376-9E67-A5558B11CBF7}"/>
    <cellStyle name="Header2 5" xfId="1114" xr:uid="{00000000-0005-0000-0000-00006B040000}"/>
    <cellStyle name="Header2 5 2" xfId="2911" xr:uid="{EAF9EED0-86C8-4723-A165-4D2881C97277}"/>
    <cellStyle name="Header2 6" xfId="2906" xr:uid="{67057D51-880C-4B20-96B5-067058945539}"/>
    <cellStyle name="Header2_Equipment" xfId="1115" xr:uid="{00000000-0005-0000-0000-00006C040000}"/>
    <cellStyle name="Heading 1" xfId="1116" builtinId="16" customBuiltin="1"/>
    <cellStyle name="Heading 1 2" xfId="1117" xr:uid="{00000000-0005-0000-0000-00006E040000}"/>
    <cellStyle name="Heading 1 2 2" xfId="1118" xr:uid="{00000000-0005-0000-0000-00006F040000}"/>
    <cellStyle name="Heading 1 2 2 2" xfId="1119" xr:uid="{00000000-0005-0000-0000-000070040000}"/>
    <cellStyle name="Heading 1 2 2 2 2" xfId="2914" xr:uid="{83FD95CA-ED1F-43F9-8732-F52C023F57CB}"/>
    <cellStyle name="Heading 1 2 2 3" xfId="1120" xr:uid="{00000000-0005-0000-0000-000071040000}"/>
    <cellStyle name="Heading 1 2 2 3 2" xfId="2915" xr:uid="{4E178D08-63F1-4274-BD1E-8A48F7F8429C}"/>
    <cellStyle name="Heading 1 2 2 4" xfId="2913" xr:uid="{E2B6AE16-A150-45C9-8419-863504D353B1}"/>
    <cellStyle name="Heading 1 2 2_Buma Equipment List update" xfId="1121" xr:uid="{00000000-0005-0000-0000-000072040000}"/>
    <cellStyle name="Heading 1 2 3" xfId="1122" xr:uid="{00000000-0005-0000-0000-000073040000}"/>
    <cellStyle name="Heading 1 2 3 2" xfId="2916" xr:uid="{6DFA63D3-3323-4CBE-A7AA-D7ECA13E72D4}"/>
    <cellStyle name="Heading 1 2 4" xfId="1123" xr:uid="{00000000-0005-0000-0000-000074040000}"/>
    <cellStyle name="Heading 1 2 4 2" xfId="2917" xr:uid="{9318E1E6-169D-4CC4-82CF-75698E3D8459}"/>
    <cellStyle name="Heading 1 2 5" xfId="1124" xr:uid="{00000000-0005-0000-0000-000075040000}"/>
    <cellStyle name="Heading 1 2 5 2" xfId="2918" xr:uid="{E7F87D9B-F44F-44FA-AB5C-91092565318A}"/>
    <cellStyle name="Heading 1 2 6" xfId="1125" xr:uid="{00000000-0005-0000-0000-000076040000}"/>
    <cellStyle name="Heading 1 2 6 2" xfId="2919" xr:uid="{9EE26A6E-E7BA-47FC-9BDB-DA4D15C8E305}"/>
    <cellStyle name="Heading 1 2 7" xfId="1126" xr:uid="{00000000-0005-0000-0000-000077040000}"/>
    <cellStyle name="Heading 1 2 7 2" xfId="2920" xr:uid="{8A940416-35D4-48BA-A843-B7A3D8CF28ED}"/>
    <cellStyle name="Heading 1 2 8" xfId="2912" xr:uid="{4A783282-D355-4FF0-8C4C-6B45144E107B}"/>
    <cellStyle name="Heading 1 3" xfId="1127" xr:uid="{00000000-0005-0000-0000-000078040000}"/>
    <cellStyle name="Heading 1 3 2" xfId="1128" xr:uid="{00000000-0005-0000-0000-000079040000}"/>
    <cellStyle name="Heading 1 3 2 2" xfId="2922" xr:uid="{F5ED9B73-C674-45A0-B2CC-74F95C600A7E}"/>
    <cellStyle name="Heading 1 3 3" xfId="2921" xr:uid="{F04065B9-EADE-48B7-9856-41DCC5B04970}"/>
    <cellStyle name="Heading 1 3_Buma Equipment List update" xfId="1129" xr:uid="{00000000-0005-0000-0000-00007A040000}"/>
    <cellStyle name="Heading 1 4" xfId="1130" xr:uid="{00000000-0005-0000-0000-00007B040000}"/>
    <cellStyle name="Heading 1 4 2" xfId="1131" xr:uid="{00000000-0005-0000-0000-00007C040000}"/>
    <cellStyle name="Heading 1 4 2 2" xfId="2924" xr:uid="{67CE74AB-3D44-43C5-92C2-D8AA26C6715C}"/>
    <cellStyle name="Heading 1 4 3" xfId="2923" xr:uid="{E48964B3-0018-471E-9030-DBA87297C890}"/>
    <cellStyle name="Heading 1 4_Buma Equipment List update" xfId="1132" xr:uid="{00000000-0005-0000-0000-00007D040000}"/>
    <cellStyle name="Heading 2" xfId="1133" builtinId="17" customBuiltin="1"/>
    <cellStyle name="Heading 2 2" xfId="1134" xr:uid="{00000000-0005-0000-0000-00007F040000}"/>
    <cellStyle name="Heading 2 2 2" xfId="1135" xr:uid="{00000000-0005-0000-0000-000080040000}"/>
    <cellStyle name="Heading 2 2 2 2" xfId="1136" xr:uid="{00000000-0005-0000-0000-000081040000}"/>
    <cellStyle name="Heading 2 2 2 2 2" xfId="2927" xr:uid="{660FE1A6-77C1-4C59-88D3-CD5D57668B8D}"/>
    <cellStyle name="Heading 2 2 2 3" xfId="1137" xr:uid="{00000000-0005-0000-0000-000082040000}"/>
    <cellStyle name="Heading 2 2 2 3 2" xfId="2928" xr:uid="{876132F7-1441-4C7A-8571-C2BFB2BD2CD5}"/>
    <cellStyle name="Heading 2 2 2 4" xfId="2926" xr:uid="{37243789-90D4-4B6E-881F-7D2AD133371F}"/>
    <cellStyle name="Heading 2 2 2_Buma Equipment List update" xfId="1138" xr:uid="{00000000-0005-0000-0000-000083040000}"/>
    <cellStyle name="Heading 2 2 3" xfId="1139" xr:uid="{00000000-0005-0000-0000-000084040000}"/>
    <cellStyle name="Heading 2 2 3 2" xfId="2929" xr:uid="{EDD66BE7-E138-4622-9DC0-1BE5904D3AE4}"/>
    <cellStyle name="Heading 2 2 4" xfId="1140" xr:uid="{00000000-0005-0000-0000-000085040000}"/>
    <cellStyle name="Heading 2 2 4 2" xfId="2930" xr:uid="{2094C26C-2BA2-4E4A-B47E-8632557D86C7}"/>
    <cellStyle name="Heading 2 2 5" xfId="1141" xr:uid="{00000000-0005-0000-0000-000086040000}"/>
    <cellStyle name="Heading 2 2 5 2" xfId="2931" xr:uid="{3EFBE28F-5314-43AF-B2CF-96A99326DF67}"/>
    <cellStyle name="Heading 2 2 6" xfId="1142" xr:uid="{00000000-0005-0000-0000-000087040000}"/>
    <cellStyle name="Heading 2 2 6 2" xfId="2932" xr:uid="{B9F115C7-EF34-4654-90CD-FA1EE6FF0CCE}"/>
    <cellStyle name="Heading 2 2 7" xfId="1143" xr:uid="{00000000-0005-0000-0000-000088040000}"/>
    <cellStyle name="Heading 2 2 7 2" xfId="2933" xr:uid="{80E036EA-26A7-4C06-899C-A61220CCD469}"/>
    <cellStyle name="Heading 2 2 8" xfId="2925" xr:uid="{D72EAD1F-B258-43AE-98A5-157090CB3144}"/>
    <cellStyle name="Heading 2 3" xfId="1144" xr:uid="{00000000-0005-0000-0000-000089040000}"/>
    <cellStyle name="Heading 2 3 2" xfId="1145" xr:uid="{00000000-0005-0000-0000-00008A040000}"/>
    <cellStyle name="Heading 2 3 2 2" xfId="2935" xr:uid="{92854373-ADD9-476C-9AD0-0DC06451D335}"/>
    <cellStyle name="Heading 2 3 3" xfId="2934" xr:uid="{CD47D9E1-EEE2-4E23-94E6-90296D253059}"/>
    <cellStyle name="Heading 2 3_Buma Equipment List update" xfId="1146" xr:uid="{00000000-0005-0000-0000-00008B040000}"/>
    <cellStyle name="Heading 2 4" xfId="1147" xr:uid="{00000000-0005-0000-0000-00008C040000}"/>
    <cellStyle name="Heading 2 4 2" xfId="1148" xr:uid="{00000000-0005-0000-0000-00008D040000}"/>
    <cellStyle name="Heading 2 4 2 2" xfId="2937" xr:uid="{6734A29A-654E-4343-9CF9-85980A22A4A7}"/>
    <cellStyle name="Heading 2 4 3" xfId="2936" xr:uid="{9BF7269F-0999-4AA3-814B-BD2736397ECC}"/>
    <cellStyle name="Heading 2 4_Buma Equipment List update" xfId="1149" xr:uid="{00000000-0005-0000-0000-00008E040000}"/>
    <cellStyle name="Heading 3" xfId="1150" builtinId="18" customBuiltin="1"/>
    <cellStyle name="Heading 3 2" xfId="1151" xr:uid="{00000000-0005-0000-0000-000090040000}"/>
    <cellStyle name="Heading 3 2 2" xfId="1152" xr:uid="{00000000-0005-0000-0000-000091040000}"/>
    <cellStyle name="Heading 3 2 2 2" xfId="2939" xr:uid="{E2C281CF-9D92-401F-8776-1C6CC6A17996}"/>
    <cellStyle name="Heading 3 2 3" xfId="1153" xr:uid="{00000000-0005-0000-0000-000092040000}"/>
    <cellStyle name="Heading 3 2 3 2" xfId="2940" xr:uid="{23038CF6-7EA2-45FE-A4DA-90E679A60809}"/>
    <cellStyle name="Heading 3 2 4" xfId="1154" xr:uid="{00000000-0005-0000-0000-000093040000}"/>
    <cellStyle name="Heading 3 2 4 2" xfId="2941" xr:uid="{CE9F787D-ED4F-4E52-AFD1-549CED12961A}"/>
    <cellStyle name="Heading 3 2 5" xfId="1155" xr:uid="{00000000-0005-0000-0000-000094040000}"/>
    <cellStyle name="Heading 3 2 5 2" xfId="2942" xr:uid="{A6AF5EDA-F051-4656-9EDF-4261E2D95F13}"/>
    <cellStyle name="Heading 3 2 6" xfId="1156" xr:uid="{00000000-0005-0000-0000-000095040000}"/>
    <cellStyle name="Heading 3 2 6 2" xfId="2943" xr:uid="{04A2037A-0A51-468E-8526-A5D3BF597122}"/>
    <cellStyle name="Heading 3 2 7" xfId="2069" xr:uid="{00000000-0005-0000-0000-000096040000}"/>
    <cellStyle name="Heading 3 2 8" xfId="2938" xr:uid="{06A123FA-DEB0-4E35-A5CE-E70360E2D971}"/>
    <cellStyle name="Heading 3 2_Buma Equipment List update" xfId="1157" xr:uid="{00000000-0005-0000-0000-000097040000}"/>
    <cellStyle name="Heading 3 3" xfId="1158" xr:uid="{00000000-0005-0000-0000-000098040000}"/>
    <cellStyle name="Heading 3 3 2" xfId="1159" xr:uid="{00000000-0005-0000-0000-000099040000}"/>
    <cellStyle name="Heading 3 3 2 2" xfId="2945" xr:uid="{83B35D67-D1FB-4168-B653-FDD4F46C0787}"/>
    <cellStyle name="Heading 3 3 3" xfId="2944" xr:uid="{5A07F7DC-0EC1-472B-9C77-4EA6C64CF177}"/>
    <cellStyle name="Heading 3 3_Buma Equipment List update" xfId="1160" xr:uid="{00000000-0005-0000-0000-00009A040000}"/>
    <cellStyle name="Heading 3 4" xfId="1161" xr:uid="{00000000-0005-0000-0000-00009B040000}"/>
    <cellStyle name="Heading 3 4 2" xfId="1162" xr:uid="{00000000-0005-0000-0000-00009C040000}"/>
    <cellStyle name="Heading 3 4 2 2" xfId="2947" xr:uid="{5A1A77BA-3A91-4E0B-8976-A5FA2CD045EC}"/>
    <cellStyle name="Heading 3 4 3" xfId="2946" xr:uid="{0C7C30C1-2E58-4607-A4AD-57DDC8C41D9F}"/>
    <cellStyle name="Heading 3 4_Buma Equipment List update" xfId="1163" xr:uid="{00000000-0005-0000-0000-00009D040000}"/>
    <cellStyle name="Heading 4" xfId="1164" builtinId="19" customBuiltin="1"/>
    <cellStyle name="Heading 4 2" xfId="1165" xr:uid="{00000000-0005-0000-0000-00009F040000}"/>
    <cellStyle name="Heading 4 2 2" xfId="1166" xr:uid="{00000000-0005-0000-0000-0000A0040000}"/>
    <cellStyle name="Heading 4 2 2 2" xfId="2949" xr:uid="{5EE2DE10-4BF0-4536-9188-27A91EBF0FEC}"/>
    <cellStyle name="Heading 4 2 3" xfId="1167" xr:uid="{00000000-0005-0000-0000-0000A1040000}"/>
    <cellStyle name="Heading 4 2 3 2" xfId="2950" xr:uid="{D59DDF9A-842D-4FE0-8EA6-8672E59715B6}"/>
    <cellStyle name="Heading 4 2 4" xfId="1168" xr:uid="{00000000-0005-0000-0000-0000A2040000}"/>
    <cellStyle name="Heading 4 2 4 2" xfId="2951" xr:uid="{E567FC7E-8C39-4C9D-914E-1427245AECB2}"/>
    <cellStyle name="Heading 4 2 5" xfId="1169" xr:uid="{00000000-0005-0000-0000-0000A3040000}"/>
    <cellStyle name="Heading 4 2 5 2" xfId="2952" xr:uid="{DD7C28D5-B558-49FF-94F9-4741A5B17D94}"/>
    <cellStyle name="Heading 4 2 6" xfId="1170" xr:uid="{00000000-0005-0000-0000-0000A4040000}"/>
    <cellStyle name="Heading 4 2 6 2" xfId="2953" xr:uid="{2732DB64-E756-492A-A690-F6BB26EC7633}"/>
    <cellStyle name="Heading 4 2 7" xfId="2948" xr:uid="{8304C564-4227-4823-9CE9-D9898B5316E8}"/>
    <cellStyle name="Heading 4 3" xfId="1171" xr:uid="{00000000-0005-0000-0000-0000A5040000}"/>
    <cellStyle name="Heading 4 3 2" xfId="1172" xr:uid="{00000000-0005-0000-0000-0000A6040000}"/>
    <cellStyle name="Heading 4 3 2 2" xfId="2955" xr:uid="{D60082CE-A5BA-456F-9635-67BDCE7AD1B7}"/>
    <cellStyle name="Heading 4 3 3" xfId="2954" xr:uid="{3821E930-C49A-4E5B-94B6-76EF2730CBDC}"/>
    <cellStyle name="Heading 4 4" xfId="1173" xr:uid="{00000000-0005-0000-0000-0000A7040000}"/>
    <cellStyle name="Heading 4 4 2" xfId="1174" xr:uid="{00000000-0005-0000-0000-0000A8040000}"/>
    <cellStyle name="Heading 4 4 2 2" xfId="2957" xr:uid="{D32405CC-3B5C-4EC7-A492-0ED5BF096CD4}"/>
    <cellStyle name="Heading 4 4 3" xfId="2956" xr:uid="{E4F01E96-DAF9-4282-815B-0783296F404E}"/>
    <cellStyle name="Heading1" xfId="2081" xr:uid="{00000000-0005-0000-0000-0000A9040000}"/>
    <cellStyle name="Heading2" xfId="2082" xr:uid="{00000000-0005-0000-0000-0000AA040000}"/>
    <cellStyle name="Input" xfId="1175" builtinId="20" customBuiltin="1"/>
    <cellStyle name="Input [yellow]" xfId="1176" xr:uid="{00000000-0005-0000-0000-0000AC040000}"/>
    <cellStyle name="Input [yellow] 2" xfId="2958" xr:uid="{C3A8DFD1-BA39-4707-8609-C5992B23353E}"/>
    <cellStyle name="Input 2" xfId="1177" xr:uid="{00000000-0005-0000-0000-0000AD040000}"/>
    <cellStyle name="Input 2 2" xfId="1178" xr:uid="{00000000-0005-0000-0000-0000AE040000}"/>
    <cellStyle name="Input 2 2 2" xfId="2960" xr:uid="{C259E4DA-9B02-4B27-8D25-350CE33BADE3}"/>
    <cellStyle name="Input 2 3" xfId="1179" xr:uid="{00000000-0005-0000-0000-0000AF040000}"/>
    <cellStyle name="Input 2 3 2" xfId="2961" xr:uid="{A8F2C8A6-FE59-474F-9E28-11FCA8476A2F}"/>
    <cellStyle name="Input 2 4" xfId="1180" xr:uid="{00000000-0005-0000-0000-0000B0040000}"/>
    <cellStyle name="Input 2 4 2" xfId="2962" xr:uid="{9CC9E751-6C92-4E16-A39B-C9DA815F15AA}"/>
    <cellStyle name="Input 2 5" xfId="1181" xr:uid="{00000000-0005-0000-0000-0000B1040000}"/>
    <cellStyle name="Input 2 5 2" xfId="2963" xr:uid="{0497B8CD-E9D7-4A72-8718-E56707E87CF3}"/>
    <cellStyle name="Input 2 6" xfId="1182" xr:uid="{00000000-0005-0000-0000-0000B2040000}"/>
    <cellStyle name="Input 2 6 2" xfId="2964" xr:uid="{2F588808-E12A-4485-B634-1AF3A95BCEBD}"/>
    <cellStyle name="Input 2 7" xfId="2959" xr:uid="{7985980E-5BA9-40C1-B7D1-CBCD966CE2F8}"/>
    <cellStyle name="Input 2_Buma Equipment List update" xfId="1183" xr:uid="{00000000-0005-0000-0000-0000B3040000}"/>
    <cellStyle name="Input 3" xfId="1184" xr:uid="{00000000-0005-0000-0000-0000B4040000}"/>
    <cellStyle name="Input 3 2" xfId="1185" xr:uid="{00000000-0005-0000-0000-0000B5040000}"/>
    <cellStyle name="Input 3 2 2" xfId="2966" xr:uid="{80C4229E-3F7A-4A8D-AB0A-ADE98E88578B}"/>
    <cellStyle name="Input 3 3" xfId="2965" xr:uid="{5F3C499D-EAA4-43BA-AD67-0DF6EA20BDF6}"/>
    <cellStyle name="Input 3_Buma Equipment List update" xfId="1186" xr:uid="{00000000-0005-0000-0000-0000B6040000}"/>
    <cellStyle name="Input 4" xfId="1187" xr:uid="{00000000-0005-0000-0000-0000B7040000}"/>
    <cellStyle name="Input 4 2" xfId="1188" xr:uid="{00000000-0005-0000-0000-0000B8040000}"/>
    <cellStyle name="Input 4 2 2" xfId="2968" xr:uid="{834B3AFD-9B84-4EAB-9AED-2D783ABD93EC}"/>
    <cellStyle name="Input 4 3" xfId="2967" xr:uid="{D5A85B38-8D2D-4AC2-9592-8332CF0892F3}"/>
    <cellStyle name="Input 4_Buma Equipment List update" xfId="1189" xr:uid="{00000000-0005-0000-0000-0000B9040000}"/>
    <cellStyle name="Link Currency (0)" xfId="1190" xr:uid="{00000000-0005-0000-0000-0000BA040000}"/>
    <cellStyle name="Link Currency (0) 2" xfId="1191" xr:uid="{00000000-0005-0000-0000-0000BB040000}"/>
    <cellStyle name="Link Currency (0)_Equipment" xfId="1192" xr:uid="{00000000-0005-0000-0000-0000BC040000}"/>
    <cellStyle name="Link Currency (2)" xfId="1193" xr:uid="{00000000-0005-0000-0000-0000BD040000}"/>
    <cellStyle name="Link Currency (2) 2" xfId="1194" xr:uid="{00000000-0005-0000-0000-0000BE040000}"/>
    <cellStyle name="Link Currency (2)_Equipment" xfId="1195" xr:uid="{00000000-0005-0000-0000-0000BF040000}"/>
    <cellStyle name="Link Units (0)" xfId="1196" xr:uid="{00000000-0005-0000-0000-0000C0040000}"/>
    <cellStyle name="Link Units (0) 2" xfId="1197" xr:uid="{00000000-0005-0000-0000-0000C1040000}"/>
    <cellStyle name="Link Units (0)_Equipment" xfId="1198" xr:uid="{00000000-0005-0000-0000-0000C2040000}"/>
    <cellStyle name="Link Units (1)" xfId="1199" xr:uid="{00000000-0005-0000-0000-0000C3040000}"/>
    <cellStyle name="Link Units (1) 2" xfId="1200" xr:uid="{00000000-0005-0000-0000-0000C4040000}"/>
    <cellStyle name="Link Units (1)_Equipment" xfId="1201" xr:uid="{00000000-0005-0000-0000-0000C5040000}"/>
    <cellStyle name="Link Units (2)" xfId="1202" xr:uid="{00000000-0005-0000-0000-0000C6040000}"/>
    <cellStyle name="Link Units (2) 2" xfId="1203" xr:uid="{00000000-0005-0000-0000-0000C7040000}"/>
    <cellStyle name="Link Units (2)_Equipment" xfId="1204" xr:uid="{00000000-0005-0000-0000-0000C8040000}"/>
    <cellStyle name="Linked Cell" xfId="1205" builtinId="24" customBuiltin="1"/>
    <cellStyle name="Linked Cell 2" xfId="1206" xr:uid="{00000000-0005-0000-0000-0000CA040000}"/>
    <cellStyle name="Linked Cell 2 2" xfId="1207" xr:uid="{00000000-0005-0000-0000-0000CB040000}"/>
    <cellStyle name="Linked Cell 2 2 2" xfId="2970" xr:uid="{E4DD441F-F273-443D-AF82-3A8B4B6FA256}"/>
    <cellStyle name="Linked Cell 2 3" xfId="1208" xr:uid="{00000000-0005-0000-0000-0000CC040000}"/>
    <cellStyle name="Linked Cell 2 3 2" xfId="2971" xr:uid="{0F30FBCC-A1C5-4E98-99ED-0C9FC5651918}"/>
    <cellStyle name="Linked Cell 2 4" xfId="1209" xr:uid="{00000000-0005-0000-0000-0000CD040000}"/>
    <cellStyle name="Linked Cell 2 4 2" xfId="2972" xr:uid="{4F8256C0-D270-430F-9692-8002FE9E5172}"/>
    <cellStyle name="Linked Cell 2 5" xfId="1210" xr:uid="{00000000-0005-0000-0000-0000CE040000}"/>
    <cellStyle name="Linked Cell 2 5 2" xfId="2973" xr:uid="{063AB64F-46E8-4B38-9B6E-521CB43F0C2B}"/>
    <cellStyle name="Linked Cell 2 6" xfId="1211" xr:uid="{00000000-0005-0000-0000-0000CF040000}"/>
    <cellStyle name="Linked Cell 2 6 2" xfId="2974" xr:uid="{E7009DE4-2662-42A7-9E31-1CD823A1F286}"/>
    <cellStyle name="Linked Cell 2 7" xfId="2969" xr:uid="{F0B78B5B-9F6A-4D61-B9C0-5427FC3D28FE}"/>
    <cellStyle name="Linked Cell 2_Buma Equipment List update" xfId="1212" xr:uid="{00000000-0005-0000-0000-0000D0040000}"/>
    <cellStyle name="Linked Cell 3" xfId="1213" xr:uid="{00000000-0005-0000-0000-0000D1040000}"/>
    <cellStyle name="Linked Cell 3 2" xfId="1214" xr:uid="{00000000-0005-0000-0000-0000D2040000}"/>
    <cellStyle name="Linked Cell 3 2 2" xfId="2976" xr:uid="{F8AEEECF-A6E1-4AFD-BF1A-C354E5836FA0}"/>
    <cellStyle name="Linked Cell 3 3" xfId="2975" xr:uid="{452899A0-10E2-4309-AB50-C979989CFD10}"/>
    <cellStyle name="Linked Cell 3_Buma Equipment List update" xfId="1215" xr:uid="{00000000-0005-0000-0000-0000D3040000}"/>
    <cellStyle name="Linked Cell 4" xfId="1216" xr:uid="{00000000-0005-0000-0000-0000D4040000}"/>
    <cellStyle name="Linked Cell 4 2" xfId="1217" xr:uid="{00000000-0005-0000-0000-0000D5040000}"/>
    <cellStyle name="Linked Cell 4 2 2" xfId="2978" xr:uid="{0C1F08A0-8E90-49B9-91A8-E6F278AC2E97}"/>
    <cellStyle name="Linked Cell 4 3" xfId="2977" xr:uid="{F9AEA58C-4838-4663-A3F7-C4687ECCCB23}"/>
    <cellStyle name="Linked Cell 4_Buma Equipment List update" xfId="1218" xr:uid="{00000000-0005-0000-0000-0000D6040000}"/>
    <cellStyle name="Milliers [0]_AR1194" xfId="2083" xr:uid="{00000000-0005-0000-0000-0000D7040000}"/>
    <cellStyle name="Milliers_AR1194" xfId="2084" xr:uid="{00000000-0005-0000-0000-0000D8040000}"/>
    <cellStyle name="Model" xfId="1219" xr:uid="{00000000-0005-0000-0000-0000D9040000}"/>
    <cellStyle name="Model 2" xfId="2979" xr:uid="{FFB7159E-1EB2-4CE9-A2A4-D9C396436A7B}"/>
    <cellStyle name="Monétaire [0]_AR1194" xfId="2085" xr:uid="{00000000-0005-0000-0000-0000DA040000}"/>
    <cellStyle name="Monétaire_AR1194" xfId="2086" xr:uid="{00000000-0005-0000-0000-0000DB040000}"/>
    <cellStyle name="Neutral" xfId="1220" builtinId="28" customBuiltin="1"/>
    <cellStyle name="Neutral 2" xfId="1221" xr:uid="{00000000-0005-0000-0000-0000DD040000}"/>
    <cellStyle name="Neutral 2 2" xfId="1222" xr:uid="{00000000-0005-0000-0000-0000DE040000}"/>
    <cellStyle name="Neutral 2 2 2" xfId="2981" xr:uid="{B829895E-B839-4813-9950-04DCA18615B8}"/>
    <cellStyle name="Neutral 2 3" xfId="1223" xr:uid="{00000000-0005-0000-0000-0000DF040000}"/>
    <cellStyle name="Neutral 2 3 2" xfId="2982" xr:uid="{47A9993E-F1F6-4616-8F97-DBCCADA27205}"/>
    <cellStyle name="Neutral 2 4" xfId="1224" xr:uid="{00000000-0005-0000-0000-0000E0040000}"/>
    <cellStyle name="Neutral 2 4 2" xfId="2983" xr:uid="{FFC6C1DD-BBA5-400E-AE44-0DAF2E8FA91C}"/>
    <cellStyle name="Neutral 2 5" xfId="1225" xr:uid="{00000000-0005-0000-0000-0000E1040000}"/>
    <cellStyle name="Neutral 2 5 2" xfId="2984" xr:uid="{DE10F692-5500-404C-BF21-A1A58CABE46A}"/>
    <cellStyle name="Neutral 2 6" xfId="1226" xr:uid="{00000000-0005-0000-0000-0000E2040000}"/>
    <cellStyle name="Neutral 2 6 2" xfId="2985" xr:uid="{8DD0408E-2E95-4D00-A320-287BF9229386}"/>
    <cellStyle name="Neutral 2 7" xfId="2980" xr:uid="{2C072284-AECC-47D3-8843-C241A9D348C0}"/>
    <cellStyle name="Neutral 3" xfId="1227" xr:uid="{00000000-0005-0000-0000-0000E3040000}"/>
    <cellStyle name="Neutral 3 2" xfId="1228" xr:uid="{00000000-0005-0000-0000-0000E4040000}"/>
    <cellStyle name="Neutral 3 2 2" xfId="2987" xr:uid="{E8C27B5A-E075-407D-9237-EEA05BF6A78B}"/>
    <cellStyle name="Neutral 3 3" xfId="2986" xr:uid="{4912BBC1-C64E-483F-9F35-8E4724957E13}"/>
    <cellStyle name="Neutral 4" xfId="1229" xr:uid="{00000000-0005-0000-0000-0000E5040000}"/>
    <cellStyle name="Neutral 4 2" xfId="1230" xr:uid="{00000000-0005-0000-0000-0000E6040000}"/>
    <cellStyle name="Neutral 4 2 2" xfId="2989" xr:uid="{0F262181-F57D-46F1-9DDD-E8D0AC80B641}"/>
    <cellStyle name="Neutral 4 3" xfId="2988" xr:uid="{40FA3CD0-058F-4903-A79F-0D40EDCE98DE}"/>
    <cellStyle name="Normal" xfId="0" builtinId="0"/>
    <cellStyle name="Normal - Style1" xfId="1231" xr:uid="{00000000-0005-0000-0000-0000E8040000}"/>
    <cellStyle name="Normal - Style1 2" xfId="1232" xr:uid="{00000000-0005-0000-0000-0000E9040000}"/>
    <cellStyle name="Normal - Style1 2 2" xfId="2991" xr:uid="{797D022C-2D0C-487A-A17A-F2EBB422D75F}"/>
    <cellStyle name="Normal - Style1 3" xfId="1233" xr:uid="{00000000-0005-0000-0000-0000EA040000}"/>
    <cellStyle name="Normal - Style1 3 2" xfId="2992" xr:uid="{B723DE87-ACD1-4D57-BD21-BA24B6A70D67}"/>
    <cellStyle name="Normal - Style1 4" xfId="2990" xr:uid="{A8B351D4-70C9-4F22-8C71-18C9DD4FC2EE}"/>
    <cellStyle name="Normal - Style1_08. Monthly Report_Aug_2011" xfId="1234" xr:uid="{00000000-0005-0000-0000-0000EB040000}"/>
    <cellStyle name="Normal - Style5" xfId="2087" xr:uid="{00000000-0005-0000-0000-0000EC040000}"/>
    <cellStyle name="Normal 10" xfId="1235" xr:uid="{00000000-0005-0000-0000-0000ED040000}"/>
    <cellStyle name="Normal 10 2" xfId="1236" xr:uid="{00000000-0005-0000-0000-0000EE040000}"/>
    <cellStyle name="Normal 10 2 2" xfId="1237" xr:uid="{00000000-0005-0000-0000-0000EF040000}"/>
    <cellStyle name="Normal 10 2 2 2" xfId="2995" xr:uid="{BA4CAAB5-2DD8-4311-B779-ADD7684D99CA}"/>
    <cellStyle name="Normal 10 2 3" xfId="2994" xr:uid="{332FCAE8-4AD8-4699-BB4A-AFBBF63A79E7}"/>
    <cellStyle name="Normal 10 3" xfId="1238" xr:uid="{00000000-0005-0000-0000-0000F0040000}"/>
    <cellStyle name="Normal 10 3 2" xfId="2996" xr:uid="{CF724E1C-4E7A-42F8-AD50-6C36DBB9240B}"/>
    <cellStyle name="Normal 10 4" xfId="1239" xr:uid="{00000000-0005-0000-0000-0000F1040000}"/>
    <cellStyle name="Normal 10 5" xfId="1240" xr:uid="{00000000-0005-0000-0000-0000F2040000}"/>
    <cellStyle name="Normal 10 6" xfId="2091" xr:uid="{00000000-0005-0000-0000-0000F3040000}"/>
    <cellStyle name="Normal 10 7" xfId="2993" xr:uid="{56464765-A1CB-4A91-8914-956BC37A3067}"/>
    <cellStyle name="Normal 11" xfId="1241" xr:uid="{00000000-0005-0000-0000-0000F4040000}"/>
    <cellStyle name="Normal 11 2" xfId="1242" xr:uid="{00000000-0005-0000-0000-0000F5040000}"/>
    <cellStyle name="Normal 11 2 2" xfId="1243" xr:uid="{00000000-0005-0000-0000-0000F6040000}"/>
    <cellStyle name="Normal 11 2 2 2" xfId="2999" xr:uid="{C09154A5-12FA-40B2-ACD1-7A342FD3AA3A}"/>
    <cellStyle name="Normal 11 2 3" xfId="2998" xr:uid="{59E8B807-F9E4-4906-80F6-016628ECF663}"/>
    <cellStyle name="Normal 11 3" xfId="1244" xr:uid="{00000000-0005-0000-0000-0000F7040000}"/>
    <cellStyle name="Normal 11 3 2" xfId="3000" xr:uid="{50EA22C9-079F-4046-BD66-584F9B723CAA}"/>
    <cellStyle name="Normal 11 4" xfId="2997" xr:uid="{D4872151-A052-4B27-8662-F682408863ED}"/>
    <cellStyle name="Normal 12" xfId="1245" xr:uid="{00000000-0005-0000-0000-0000F8040000}"/>
    <cellStyle name="Normal 12 2" xfId="1246" xr:uid="{00000000-0005-0000-0000-0000F9040000}"/>
    <cellStyle name="Normal 12 2 2" xfId="1247" xr:uid="{00000000-0005-0000-0000-0000FA040000}"/>
    <cellStyle name="Normal 12 2 2 2" xfId="3003" xr:uid="{0B038C38-3ACC-4CC9-8B8F-252A4767B6FF}"/>
    <cellStyle name="Normal 12 2 3" xfId="3002" xr:uid="{46B3E5B3-586E-41D5-8DF3-5648D86CD5AD}"/>
    <cellStyle name="Normal 12 3" xfId="1248" xr:uid="{00000000-0005-0000-0000-0000FB040000}"/>
    <cellStyle name="Normal 12 3 2" xfId="3004" xr:uid="{0E9CBAD8-FB1E-4660-B69B-799A8843E27D}"/>
    <cellStyle name="Normal 12 4" xfId="3001" xr:uid="{7002B304-BD87-42E1-A80A-E7BAB93B7EFA}"/>
    <cellStyle name="Normal 13" xfId="1249" xr:uid="{00000000-0005-0000-0000-0000FC040000}"/>
    <cellStyle name="Normal 13 2" xfId="1250" xr:uid="{00000000-0005-0000-0000-0000FD040000}"/>
    <cellStyle name="Normal 13 2 2" xfId="1251" xr:uid="{00000000-0005-0000-0000-0000FE040000}"/>
    <cellStyle name="Normal 13 2 2 2" xfId="3007" xr:uid="{C93E0602-87A9-4E1D-A3AD-8AE2C7D9FA11}"/>
    <cellStyle name="Normal 13 2 3" xfId="3006" xr:uid="{C9953587-F22F-4BEB-91D2-94FA524B49AB}"/>
    <cellStyle name="Normal 13 2_Buma Equipment List update" xfId="1252" xr:uid="{00000000-0005-0000-0000-0000FF040000}"/>
    <cellStyle name="Normal 13 3" xfId="1253" xr:uid="{00000000-0005-0000-0000-000000050000}"/>
    <cellStyle name="Normal 13 3 2" xfId="3008" xr:uid="{736422B7-3B10-4961-B21D-13BC95E449FE}"/>
    <cellStyle name="Normal 13 4" xfId="1254" xr:uid="{00000000-0005-0000-0000-000001050000}"/>
    <cellStyle name="Normal 13 4 2" xfId="3009" xr:uid="{ED5454FC-B3C4-4186-813D-C0011E0112AA}"/>
    <cellStyle name="Normal 13 5" xfId="1255" xr:uid="{00000000-0005-0000-0000-000002050000}"/>
    <cellStyle name="Normal 13 5 2" xfId="3010" xr:uid="{F306291B-06F8-49DE-B2F1-71DF2CF525AD}"/>
    <cellStyle name="Normal 13 6" xfId="1256" xr:uid="{00000000-0005-0000-0000-000003050000}"/>
    <cellStyle name="Normal 13 6 2" xfId="3011" xr:uid="{3F8FEFAE-A63A-47AC-B12F-355EE11B1576}"/>
    <cellStyle name="Normal 13 7" xfId="3005" xr:uid="{196C095C-BE5B-48F9-88DB-43DE2F68551B}"/>
    <cellStyle name="Normal 13_Buma Equipment List update" xfId="1257" xr:uid="{00000000-0005-0000-0000-000004050000}"/>
    <cellStyle name="Normal 14" xfId="1258" xr:uid="{00000000-0005-0000-0000-000005050000}"/>
    <cellStyle name="Normal 14 2" xfId="1259" xr:uid="{00000000-0005-0000-0000-000006050000}"/>
    <cellStyle name="Normal 14 2 2" xfId="1260" xr:uid="{00000000-0005-0000-0000-000007050000}"/>
    <cellStyle name="Normal 14 2 2 2" xfId="3014" xr:uid="{1ABC3705-70F8-494C-BC82-90C9CE574492}"/>
    <cellStyle name="Normal 14 2 3" xfId="3013" xr:uid="{124048C4-BE72-488C-9313-3DDA66D86E70}"/>
    <cellStyle name="Normal 14 3" xfId="1261" xr:uid="{00000000-0005-0000-0000-000008050000}"/>
    <cellStyle name="Normal 14 3 2" xfId="3015" xr:uid="{C096F565-9842-4014-87B0-00EEBDFB1D77}"/>
    <cellStyle name="Normal 14 4" xfId="3012" xr:uid="{566A34D8-A79D-4F91-A365-BCDEB54E3655}"/>
    <cellStyle name="Normal 15" xfId="1262" xr:uid="{00000000-0005-0000-0000-000009050000}"/>
    <cellStyle name="Normal 15 2" xfId="1263" xr:uid="{00000000-0005-0000-0000-00000A050000}"/>
    <cellStyle name="Normal 16" xfId="1264" xr:uid="{00000000-0005-0000-0000-00000B050000}"/>
    <cellStyle name="Normal 17" xfId="1265" xr:uid="{00000000-0005-0000-0000-00000C050000}"/>
    <cellStyle name="Normal 18" xfId="1266" xr:uid="{00000000-0005-0000-0000-00000D050000}"/>
    <cellStyle name="Normal 18 2" xfId="3016" xr:uid="{4B3E1F24-8EC7-4F59-A8A2-77F529405081}"/>
    <cellStyle name="Normal 19" xfId="1267" xr:uid="{00000000-0005-0000-0000-00000E050000}"/>
    <cellStyle name="Normal 19 2" xfId="3017" xr:uid="{DBF586D0-F64A-4F33-8A42-C308DD9D7F7B}"/>
    <cellStyle name="Normal 2" xfId="1268" xr:uid="{00000000-0005-0000-0000-00000F050000}"/>
    <cellStyle name="Normal 2 10" xfId="1269" xr:uid="{00000000-0005-0000-0000-000010050000}"/>
    <cellStyle name="Normal 2 2" xfId="1270" xr:uid="{00000000-0005-0000-0000-000011050000}"/>
    <cellStyle name="Normal 2 2 2" xfId="1271" xr:uid="{00000000-0005-0000-0000-000012050000}"/>
    <cellStyle name="Normal 2 2 2 2" xfId="1272" xr:uid="{00000000-0005-0000-0000-000013050000}"/>
    <cellStyle name="Normal 2 2 2 2 2" xfId="1273" xr:uid="{00000000-0005-0000-0000-000014050000}"/>
    <cellStyle name="Normal 2 2 2 2 2 2" xfId="1274" xr:uid="{00000000-0005-0000-0000-000015050000}"/>
    <cellStyle name="Normal 2 2 2 2 2 2 2" xfId="3021" xr:uid="{4C3BCF90-52DB-4332-95A4-510A7C808C49}"/>
    <cellStyle name="Normal 2 2 2 2 2 3" xfId="1275" xr:uid="{00000000-0005-0000-0000-000016050000}"/>
    <cellStyle name="Normal 2 2 2 2 2 3 2" xfId="3022" xr:uid="{57A5E474-FE03-4118-B320-1EDDB7C8EE2A}"/>
    <cellStyle name="Normal 2 2 2 2 2 4" xfId="3020" xr:uid="{6CCC908C-42A3-49DF-9F76-114DB2C1A8AC}"/>
    <cellStyle name="Normal 2 2 2 2 3" xfId="1276" xr:uid="{00000000-0005-0000-0000-000017050000}"/>
    <cellStyle name="Normal 2 2 2 2 3 2" xfId="3023" xr:uid="{87986728-FE79-4936-A8D0-4F46FDD5DE7A}"/>
    <cellStyle name="Normal 2 2 2 2 4" xfId="3019" xr:uid="{9F1AD644-D672-4BC1-ADAB-F47F9FA40BF0}"/>
    <cellStyle name="Normal 2 2 2 3" xfId="1277" xr:uid="{00000000-0005-0000-0000-000018050000}"/>
    <cellStyle name="Normal 2 2 2 3 2" xfId="1278" xr:uid="{00000000-0005-0000-0000-000019050000}"/>
    <cellStyle name="Normal 2 2 2 3 2 2" xfId="3025" xr:uid="{99FF0742-882F-4BA2-B1A5-FA4308F8EB14}"/>
    <cellStyle name="Normal 2 2 2 3 3" xfId="3024" xr:uid="{72539DED-8689-447E-BD18-E598A2D9F51B}"/>
    <cellStyle name="Normal 2 2 2 4" xfId="1279" xr:uid="{00000000-0005-0000-0000-00001A050000}"/>
    <cellStyle name="Normal 2 2 2 4 2" xfId="1280" xr:uid="{00000000-0005-0000-0000-00001B050000}"/>
    <cellStyle name="Normal 2 2 2 4 2 2" xfId="3027" xr:uid="{91059D88-1884-4FD6-850D-A7D271B1E155}"/>
    <cellStyle name="Normal 2 2 2 4 3" xfId="3026" xr:uid="{8A9C2E61-FFE5-4023-8E4D-399D13A38B19}"/>
    <cellStyle name="Normal 2 2 2 5" xfId="1281" xr:uid="{00000000-0005-0000-0000-00001C050000}"/>
    <cellStyle name="Normal 2 2 2 5 2" xfId="3028" xr:uid="{0CBFFC37-D960-4E2F-B9E9-930D0E9A75E4}"/>
    <cellStyle name="Normal 2 2 2 6" xfId="1282" xr:uid="{00000000-0005-0000-0000-00001D050000}"/>
    <cellStyle name="Normal 2 2 2 6 2" xfId="3029" xr:uid="{BCF78652-A19A-47F8-9A59-7071BA94B7CE}"/>
    <cellStyle name="Normal 2 2 2 7" xfId="1283" xr:uid="{00000000-0005-0000-0000-00001E050000}"/>
    <cellStyle name="Normal 2 2 2 7 2" xfId="3030" xr:uid="{B3AA754E-1290-42CC-B0F7-04ED6444AC3F}"/>
    <cellStyle name="Normal 2 2 2 8" xfId="3018" xr:uid="{5DE5EE0A-1EC7-4388-ABAC-84C4A52934F9}"/>
    <cellStyle name="Normal 2 2 3" xfId="1284" xr:uid="{00000000-0005-0000-0000-00001F050000}"/>
    <cellStyle name="Normal 2 2 3 2" xfId="1285" xr:uid="{00000000-0005-0000-0000-000020050000}"/>
    <cellStyle name="Normal 2 2 3 2 2" xfId="3032" xr:uid="{9C4B14DE-0018-47F1-98CE-28D24E04820F}"/>
    <cellStyle name="Normal 2 2 3 3" xfId="1286" xr:uid="{00000000-0005-0000-0000-000021050000}"/>
    <cellStyle name="Normal 2 2 3 3 2" xfId="3033" xr:uid="{13C35D8B-35EB-4D88-887C-D0C29A115BFF}"/>
    <cellStyle name="Normal 2 2 3 4" xfId="1287" xr:uid="{00000000-0005-0000-0000-000022050000}"/>
    <cellStyle name="Normal 2 2 3 4 2" xfId="3034" xr:uid="{8F10946D-5787-4454-A9AB-C2DB7F2F0843}"/>
    <cellStyle name="Normal 2 2 3 5" xfId="3031" xr:uid="{85E9E70A-8155-41EB-A50C-97B0532D2523}"/>
    <cellStyle name="Normal 2 2 4" xfId="1288" xr:uid="{00000000-0005-0000-0000-000023050000}"/>
    <cellStyle name="Normal 2 2 4 2" xfId="1289" xr:uid="{00000000-0005-0000-0000-000024050000}"/>
    <cellStyle name="Normal 2 2 4 2 2" xfId="3036" xr:uid="{7FDB9E4F-39DF-4B28-AA57-A0FECD93C840}"/>
    <cellStyle name="Normal 2 2 4 3" xfId="1290" xr:uid="{00000000-0005-0000-0000-000025050000}"/>
    <cellStyle name="Normal 2 2 4 3 2" xfId="3037" xr:uid="{3CCA6DFE-3ABA-46B6-80AF-5E68A2C7FB3A}"/>
    <cellStyle name="Normal 2 2 4 4" xfId="1291" xr:uid="{00000000-0005-0000-0000-000026050000}"/>
    <cellStyle name="Normal 2 2 4 4 2" xfId="3038" xr:uid="{9ABAAFC4-3A9C-4644-B962-F524D41F9D0C}"/>
    <cellStyle name="Normal 2 2 4 5" xfId="3035" xr:uid="{DB92B30C-3F74-431D-BEF9-FA9B445F7089}"/>
    <cellStyle name="Normal 2 2 5" xfId="1292" xr:uid="{00000000-0005-0000-0000-000027050000}"/>
    <cellStyle name="Normal 2 2 5 2" xfId="1293" xr:uid="{00000000-0005-0000-0000-000028050000}"/>
    <cellStyle name="Normal 2 2 5 2 2" xfId="3039" xr:uid="{A1E76A60-C375-4C57-A1B2-CA41C59CB981}"/>
    <cellStyle name="Normal 2 2 5 3" xfId="1294" xr:uid="{00000000-0005-0000-0000-000029050000}"/>
    <cellStyle name="Normal 2 2 5 3 2" xfId="3040" xr:uid="{3B6B91B5-1836-40BD-8A74-17E074DF05BC}"/>
    <cellStyle name="Normal 2 2 6" xfId="1295" xr:uid="{00000000-0005-0000-0000-00002A050000}"/>
    <cellStyle name="Normal 2 2 6 2" xfId="1296" xr:uid="{00000000-0005-0000-0000-00002B050000}"/>
    <cellStyle name="Normal 2 2 6 3" xfId="1297" xr:uid="{00000000-0005-0000-0000-00002C050000}"/>
    <cellStyle name="Normal 2 2 6 4" xfId="3041" xr:uid="{F96CE2E5-3F7A-44B8-BE2E-848B4CFA0947}"/>
    <cellStyle name="Normal 2 2 7" xfId="1298" xr:uid="{00000000-0005-0000-0000-00002D050000}"/>
    <cellStyle name="Normal 2 2 8" xfId="1299" xr:uid="{00000000-0005-0000-0000-00002E050000}"/>
    <cellStyle name="Normal 2 2_Equipment" xfId="1300" xr:uid="{00000000-0005-0000-0000-00002F050000}"/>
    <cellStyle name="Normal 2 3" xfId="1301" xr:uid="{00000000-0005-0000-0000-000030050000}"/>
    <cellStyle name="Normal 2 3 2" xfId="1302" xr:uid="{00000000-0005-0000-0000-000031050000}"/>
    <cellStyle name="Normal 2 3 2 2" xfId="1303" xr:uid="{00000000-0005-0000-0000-000032050000}"/>
    <cellStyle name="Normal 2 3 2 2 2" xfId="3043" xr:uid="{0C6C17B2-90F3-42FF-9619-8F8B580A4A6E}"/>
    <cellStyle name="Normal 2 3 2 3" xfId="1304" xr:uid="{00000000-0005-0000-0000-000033050000}"/>
    <cellStyle name="Normal 2 3 2 3 2" xfId="3044" xr:uid="{2CC8D86E-3D45-48EA-B23C-20FF1C8998C3}"/>
    <cellStyle name="Normal 2 3 2 4" xfId="1305" xr:uid="{00000000-0005-0000-0000-000034050000}"/>
    <cellStyle name="Normal 2 3 2 4 2" xfId="3045" xr:uid="{664DC427-765C-4807-B524-DAC3B536E695}"/>
    <cellStyle name="Normal 2 3 2 5" xfId="3042" xr:uid="{42437FA9-0878-4C2A-ACA0-4591CA503C63}"/>
    <cellStyle name="Normal 2 3 3" xfId="1306" xr:uid="{00000000-0005-0000-0000-000035050000}"/>
    <cellStyle name="Normal 2 3 3 2" xfId="1307" xr:uid="{00000000-0005-0000-0000-000036050000}"/>
    <cellStyle name="Normal 2 3 3 3" xfId="1308" xr:uid="{00000000-0005-0000-0000-000037050000}"/>
    <cellStyle name="Normal 2 3 3 4" xfId="3046" xr:uid="{42A65D23-C53F-48DC-B1BB-E848A734210A}"/>
    <cellStyle name="Normal 2 3 4" xfId="1309" xr:uid="{00000000-0005-0000-0000-000038050000}"/>
    <cellStyle name="Normal 2 3 4 2" xfId="3047" xr:uid="{C80697E9-0097-40DA-BEAA-7C6A3AC5CFF7}"/>
    <cellStyle name="Normal 2 3 5" xfId="1310" xr:uid="{00000000-0005-0000-0000-000039050000}"/>
    <cellStyle name="Normal 2 3 5 2" xfId="3048" xr:uid="{607674EA-C7D0-4549-B034-C6BAE1C3C06C}"/>
    <cellStyle name="Normal 2 3_Equipment" xfId="1311" xr:uid="{00000000-0005-0000-0000-00003A050000}"/>
    <cellStyle name="Normal 2 4" xfId="1312" xr:uid="{00000000-0005-0000-0000-00003B050000}"/>
    <cellStyle name="Normal 2 4 2" xfId="1313" xr:uid="{00000000-0005-0000-0000-00003C050000}"/>
    <cellStyle name="Normal 2 4 2 2" xfId="1314" xr:uid="{00000000-0005-0000-0000-00003D050000}"/>
    <cellStyle name="Normal 2 4 2 2 2" xfId="1315" xr:uid="{00000000-0005-0000-0000-00003E050000}"/>
    <cellStyle name="Normal 2 4 2 2 3" xfId="1316" xr:uid="{00000000-0005-0000-0000-00003F050000}"/>
    <cellStyle name="Normal 2 4 2 2 4" xfId="3051" xr:uid="{6320A762-7C3B-4593-8778-221C6F33A0BE}"/>
    <cellStyle name="Normal 2 4 2 3" xfId="1317" xr:uid="{00000000-0005-0000-0000-000040050000}"/>
    <cellStyle name="Normal 2 4 2 4" xfId="1318" xr:uid="{00000000-0005-0000-0000-000041050000}"/>
    <cellStyle name="Normal 2 4 2 5" xfId="3050" xr:uid="{AF169A7F-9E21-4469-B2EC-59059152EFB2}"/>
    <cellStyle name="Normal 2 4 3" xfId="1319" xr:uid="{00000000-0005-0000-0000-000042050000}"/>
    <cellStyle name="Normal 2 4 3 2" xfId="3052" xr:uid="{3E16559A-7802-42F3-BAB9-18E514D69AEA}"/>
    <cellStyle name="Normal 2 4 4" xfId="1320" xr:uid="{00000000-0005-0000-0000-000043050000}"/>
    <cellStyle name="Normal 2 4 5" xfId="1321" xr:uid="{00000000-0005-0000-0000-000044050000}"/>
    <cellStyle name="Normal 2 4 6" xfId="3049" xr:uid="{A6906721-00FC-4265-A988-418C36AABFDD}"/>
    <cellStyle name="Normal 2 5" xfId="1322" xr:uid="{00000000-0005-0000-0000-000045050000}"/>
    <cellStyle name="Normal 2 5 2" xfId="1323" xr:uid="{00000000-0005-0000-0000-000046050000}"/>
    <cellStyle name="Normal 2 5 2 2" xfId="1324" xr:uid="{00000000-0005-0000-0000-000047050000}"/>
    <cellStyle name="Normal 2 5 2 2 2" xfId="3055" xr:uid="{8F7D9017-6591-42BA-96BF-806F4D3AD155}"/>
    <cellStyle name="Normal 2 5 2 3" xfId="3054" xr:uid="{2B326BCC-67F3-4958-8607-4008B9ECF055}"/>
    <cellStyle name="Normal 2 5 2_Buma Equipment List update" xfId="1325" xr:uid="{00000000-0005-0000-0000-000048050000}"/>
    <cellStyle name="Normal 2 5 3" xfId="1326" xr:uid="{00000000-0005-0000-0000-000049050000}"/>
    <cellStyle name="Normal 2 5 3 2" xfId="1327" xr:uid="{00000000-0005-0000-0000-00004A050000}"/>
    <cellStyle name="Normal 2 5 3 2 2" xfId="3057" xr:uid="{0A1D3668-DF5F-4354-883B-EE6A3347FC5F}"/>
    <cellStyle name="Normal 2 5 3 3" xfId="3056" xr:uid="{A83568FA-8567-4F4E-ACE2-A664B1A4BDF5}"/>
    <cellStyle name="Normal 2 5 3_Buma Equipment List update" xfId="1328" xr:uid="{00000000-0005-0000-0000-00004B050000}"/>
    <cellStyle name="Normal 2 5 4" xfId="1329" xr:uid="{00000000-0005-0000-0000-00004C050000}"/>
    <cellStyle name="Normal 2 5 4 2" xfId="3058" xr:uid="{F28BD9A0-1A22-48D5-B0F3-8B6D8D309828}"/>
    <cellStyle name="Normal 2 5 5" xfId="1330" xr:uid="{00000000-0005-0000-0000-00004D050000}"/>
    <cellStyle name="Normal 2 5 5 2" xfId="3059" xr:uid="{28CD2C94-10FF-4EAA-BC2C-6A0F9C42B6FA}"/>
    <cellStyle name="Normal 2 5 6" xfId="1331" xr:uid="{00000000-0005-0000-0000-00004E050000}"/>
    <cellStyle name="Normal 2 5 6 2" xfId="3060" xr:uid="{E715C3FE-B366-4A19-8FE4-A92D2F971C68}"/>
    <cellStyle name="Normal 2 5 7" xfId="3053" xr:uid="{5A581481-47E6-40A2-BC29-6018F4C51AF3}"/>
    <cellStyle name="Normal 2 5_Buma Equipment List update" xfId="1332" xr:uid="{00000000-0005-0000-0000-00004F050000}"/>
    <cellStyle name="Normal 2 6" xfId="1333" xr:uid="{00000000-0005-0000-0000-000050050000}"/>
    <cellStyle name="Normal 2 6 2" xfId="1334" xr:uid="{00000000-0005-0000-0000-000051050000}"/>
    <cellStyle name="Normal 2 6 2 2" xfId="3062" xr:uid="{2FB302C4-6E2B-4897-B982-84D91BC86B81}"/>
    <cellStyle name="Normal 2 6 3" xfId="1335" xr:uid="{00000000-0005-0000-0000-000052050000}"/>
    <cellStyle name="Normal 2 6 3 2" xfId="3063" xr:uid="{4A87110E-5398-4991-8469-5075FE5C06A7}"/>
    <cellStyle name="Normal 2 6 4" xfId="1336" xr:uid="{00000000-0005-0000-0000-000053050000}"/>
    <cellStyle name="Normal 2 6 4 2" xfId="3064" xr:uid="{03AC1BBC-DEFE-4A7B-8D0E-672D8A9014F9}"/>
    <cellStyle name="Normal 2 6 5" xfId="1337" xr:uid="{00000000-0005-0000-0000-000054050000}"/>
    <cellStyle name="Normal 2 6 5 2" xfId="3065" xr:uid="{7887DC69-C0AD-4828-867D-DEC34A5961F1}"/>
    <cellStyle name="Normal 2 6 6" xfId="3061" xr:uid="{A625BB7F-AC61-4996-898E-E3BFEBD4A954}"/>
    <cellStyle name="Normal 2 7" xfId="1338" xr:uid="{00000000-0005-0000-0000-000055050000}"/>
    <cellStyle name="Normal 2 7 2" xfId="1339" xr:uid="{00000000-0005-0000-0000-000056050000}"/>
    <cellStyle name="Normal 2 7 2 2" xfId="3067" xr:uid="{8B4A7650-8CEA-4045-91C0-F587872A2085}"/>
    <cellStyle name="Normal 2 7 3" xfId="1340" xr:uid="{00000000-0005-0000-0000-000057050000}"/>
    <cellStyle name="Normal 2 7 4" xfId="1341" xr:uid="{00000000-0005-0000-0000-000058050000}"/>
    <cellStyle name="Normal 2 7 5" xfId="3066" xr:uid="{FABDC321-9F64-4433-BB72-923C464FFAEA}"/>
    <cellStyle name="Normal 2 8" xfId="1342" xr:uid="{00000000-0005-0000-0000-000059050000}"/>
    <cellStyle name="Normal 2 8 2" xfId="3068" xr:uid="{6EDFE979-9F3B-4F18-A814-D5146B8D4904}"/>
    <cellStyle name="Normal 2 9" xfId="1343" xr:uid="{00000000-0005-0000-0000-00005A050000}"/>
    <cellStyle name="Normal 2_08. Monthly Report_Aug_2011" xfId="1344" xr:uid="{00000000-0005-0000-0000-00005B050000}"/>
    <cellStyle name="Normal 20" xfId="1345" xr:uid="{00000000-0005-0000-0000-00005C050000}"/>
    <cellStyle name="Normal 20 2" xfId="3069" xr:uid="{B69EA658-A8D5-4C98-A2EF-CA68E3853FB5}"/>
    <cellStyle name="Normal 21" xfId="1346" xr:uid="{00000000-0005-0000-0000-00005D050000}"/>
    <cellStyle name="Normal 21 2" xfId="3070" xr:uid="{D7FAB091-E714-4543-8FD6-0562A2F89B4C}"/>
    <cellStyle name="Normal 22" xfId="1347" xr:uid="{00000000-0005-0000-0000-00005E050000}"/>
    <cellStyle name="Normal 22 2" xfId="3071" xr:uid="{E814C783-C03F-4BBF-A276-7B0F10A49280}"/>
    <cellStyle name="Normal 23" xfId="2060" xr:uid="{00000000-0005-0000-0000-00005F050000}"/>
    <cellStyle name="Normal 24" xfId="2092" xr:uid="{00000000-0005-0000-0000-000060050000}"/>
    <cellStyle name="Normal 25" xfId="2100" xr:uid="{00000000-0005-0000-0000-000061050000}"/>
    <cellStyle name="Normal 28" xfId="2059" xr:uid="{00000000-0005-0000-0000-000062050000}"/>
    <cellStyle name="Normal 3" xfId="1348" xr:uid="{00000000-0005-0000-0000-000063050000}"/>
    <cellStyle name="Normal 3 2" xfId="1349" xr:uid="{00000000-0005-0000-0000-000064050000}"/>
    <cellStyle name="Normal 3 2 2" xfId="1350" xr:uid="{00000000-0005-0000-0000-000065050000}"/>
    <cellStyle name="Normal 3 2 2 2" xfId="1351" xr:uid="{00000000-0005-0000-0000-000066050000}"/>
    <cellStyle name="Normal 3 2 2 2 2" xfId="1352" xr:uid="{00000000-0005-0000-0000-000067050000}"/>
    <cellStyle name="Normal 3 2 2 2 2 2" xfId="3075" xr:uid="{3EE5E3C8-7932-4974-883F-CCD069B62872}"/>
    <cellStyle name="Normal 3 2 2 2 3" xfId="3074" xr:uid="{5A55F116-9348-43D7-B7FB-D98EDAD78ACA}"/>
    <cellStyle name="Normal 3 2 2 3" xfId="1353" xr:uid="{00000000-0005-0000-0000-000068050000}"/>
    <cellStyle name="Normal 3 2 2 3 2" xfId="3076" xr:uid="{B3A4D045-F458-4CC1-B0EB-D34AFEBB647F}"/>
    <cellStyle name="Normal 3 2 2 4" xfId="3073" xr:uid="{AFF66943-4B92-4C80-B396-164921557A53}"/>
    <cellStyle name="Normal 3 2 3" xfId="1354" xr:uid="{00000000-0005-0000-0000-000069050000}"/>
    <cellStyle name="Normal 3 2 3 2" xfId="1355" xr:uid="{00000000-0005-0000-0000-00006A050000}"/>
    <cellStyle name="Normal 3 2 3 2 2" xfId="3078" xr:uid="{FC9E9595-A509-4E8C-8078-2C5247AFA588}"/>
    <cellStyle name="Normal 3 2 3 3" xfId="3077" xr:uid="{2880289C-E77A-42C7-A1AD-8344B621D9EB}"/>
    <cellStyle name="Normal 3 2 4" xfId="1356" xr:uid="{00000000-0005-0000-0000-00006B050000}"/>
    <cellStyle name="Normal 3 2 4 2" xfId="3079" xr:uid="{952C9965-C2E7-45D0-B7C6-1E0A0AC56D76}"/>
    <cellStyle name="Normal 3 2 5" xfId="1357" xr:uid="{00000000-0005-0000-0000-00006C050000}"/>
    <cellStyle name="Normal 3 2 5 2" xfId="3080" xr:uid="{1B197460-8948-4D4D-9AE4-6803CECA1967}"/>
    <cellStyle name="Normal 3 2 6" xfId="1358" xr:uid="{00000000-0005-0000-0000-00006D050000}"/>
    <cellStyle name="Normal 3 2 6 2" xfId="3081" xr:uid="{9603A69D-BDAB-4242-A736-B8142E4F7C22}"/>
    <cellStyle name="Normal 3 2 7" xfId="2062" xr:uid="{00000000-0005-0000-0000-00006E050000}"/>
    <cellStyle name="Normal 3 2 8" xfId="3072" xr:uid="{7CFB0581-E181-410E-8251-31F9241CC9CE}"/>
    <cellStyle name="Normal 3 3" xfId="1359" xr:uid="{00000000-0005-0000-0000-00006F050000}"/>
    <cellStyle name="Normal 3 3 2" xfId="1360" xr:uid="{00000000-0005-0000-0000-000070050000}"/>
    <cellStyle name="Normal 3 3 2 2" xfId="1361" xr:uid="{00000000-0005-0000-0000-000071050000}"/>
    <cellStyle name="Normal 3 3 2 2 2" xfId="3084" xr:uid="{A0111235-1724-4AB4-AF28-FCD1E82A1BE3}"/>
    <cellStyle name="Normal 3 3 2 3" xfId="3083" xr:uid="{5AED0EFC-D53F-4F45-8BD8-CB783AC3DE96}"/>
    <cellStyle name="Normal 3 3 3" xfId="1362" xr:uid="{00000000-0005-0000-0000-000072050000}"/>
    <cellStyle name="Normal 3 3 3 2" xfId="3085" xr:uid="{BCE3B36F-4D36-449C-A5C7-DDF439AAB5B6}"/>
    <cellStyle name="Normal 3 3 4" xfId="3082" xr:uid="{571BC174-0C3D-4EB9-ACA5-8A9D42ACF171}"/>
    <cellStyle name="Normal 3 4" xfId="1363" xr:uid="{00000000-0005-0000-0000-000073050000}"/>
    <cellStyle name="Normal 3 4 2" xfId="1364" xr:uid="{00000000-0005-0000-0000-000074050000}"/>
    <cellStyle name="Normal 3 4 2 2" xfId="1365" xr:uid="{00000000-0005-0000-0000-000075050000}"/>
    <cellStyle name="Normal 3 4 2 2 2" xfId="3088" xr:uid="{6ACF9CD4-D5B2-4190-9729-FE2C836EA019}"/>
    <cellStyle name="Normal 3 4 2 3" xfId="3087" xr:uid="{615C9FAD-7260-454D-882D-065C7C09F360}"/>
    <cellStyle name="Normal 3 4 3" xfId="1366" xr:uid="{00000000-0005-0000-0000-000076050000}"/>
    <cellStyle name="Normal 3 4 3 2" xfId="3089" xr:uid="{CBD58AE3-BE55-472B-AF80-A32BEC3DA36D}"/>
    <cellStyle name="Normal 3 4 4" xfId="3086" xr:uid="{45B65AD0-59D3-49D6-9425-DC197E943D58}"/>
    <cellStyle name="Normal 3 5" xfId="1367" xr:uid="{00000000-0005-0000-0000-000077050000}"/>
    <cellStyle name="Normal 3 5 2" xfId="1368" xr:uid="{00000000-0005-0000-0000-000078050000}"/>
    <cellStyle name="Normal 3 5 2 2" xfId="3091" xr:uid="{51D803C3-1D73-4C38-8499-D3129FC1A758}"/>
    <cellStyle name="Normal 3 5 3" xfId="3090" xr:uid="{70347E3B-896F-4B84-90EB-37449CB34637}"/>
    <cellStyle name="Normal 3 6" xfId="1369" xr:uid="{00000000-0005-0000-0000-000079050000}"/>
    <cellStyle name="Normal 3 6 2" xfId="3092" xr:uid="{51EDA212-A55F-439E-8DF2-BDA23F3D0D7B}"/>
    <cellStyle name="Normal 3 7" xfId="1370" xr:uid="{00000000-0005-0000-0000-00007A050000}"/>
    <cellStyle name="Normal 3 7 2" xfId="3093" xr:uid="{142F20FB-DB55-4A18-B565-CE12B8387C85}"/>
    <cellStyle name="Normal 3 8" xfId="1371" xr:uid="{00000000-0005-0000-0000-00007B050000}"/>
    <cellStyle name="Normal 3 8 2" xfId="3094" xr:uid="{E0D632C2-F627-4161-87D4-46BBE0DE265C}"/>
    <cellStyle name="Normal 3 9" xfId="2066" xr:uid="{00000000-0005-0000-0000-00007C050000}"/>
    <cellStyle name="Normal 3_08. Monthly Report_Aug_2011" xfId="1372" xr:uid="{00000000-0005-0000-0000-00007D050000}"/>
    <cellStyle name="Normal 4" xfId="1373" xr:uid="{00000000-0005-0000-0000-00007E050000}"/>
    <cellStyle name="Normal 4 2" xfId="1374" xr:uid="{00000000-0005-0000-0000-00007F050000}"/>
    <cellStyle name="Normal 4 2 2" xfId="1375" xr:uid="{00000000-0005-0000-0000-000080050000}"/>
    <cellStyle name="Normal 4 2 2 2" xfId="1376" xr:uid="{00000000-0005-0000-0000-000081050000}"/>
    <cellStyle name="Normal 4 2 2 2 2" xfId="3097" xr:uid="{FEC19C3B-9FCE-4ECD-B4AE-CEB7E327A9E6}"/>
    <cellStyle name="Normal 4 2 2 2 2 2 2 3 2" xfId="2088" xr:uid="{00000000-0005-0000-0000-000082050000}"/>
    <cellStyle name="Normal 4 2 2 2 2 2 2 3 2 2" xfId="2068" xr:uid="{00000000-0005-0000-0000-000083050000}"/>
    <cellStyle name="Normal 4 2 2 3" xfId="1377" xr:uid="{00000000-0005-0000-0000-000084050000}"/>
    <cellStyle name="Normal 4 2 2 3 2" xfId="3098" xr:uid="{19CE5393-383A-4890-BE6C-6B93BF0D0782}"/>
    <cellStyle name="Normal 4 2 2 4" xfId="1378" xr:uid="{00000000-0005-0000-0000-000085050000}"/>
    <cellStyle name="Normal 4 2 2 4 2" xfId="3099" xr:uid="{30836025-3EEA-4D53-A6E8-E72FB70559CA}"/>
    <cellStyle name="Normal 4 2 2 5" xfId="3096" xr:uid="{0619DFAB-CB6B-4AE9-917E-05B890809C4A}"/>
    <cellStyle name="Normal 4 2 3" xfId="1379" xr:uid="{00000000-0005-0000-0000-000086050000}"/>
    <cellStyle name="Normal 4 2 3 2" xfId="3100" xr:uid="{4386D74D-A5D2-4CAF-9966-15E85B137C61}"/>
    <cellStyle name="Normal 4 2 4" xfId="1380" xr:uid="{00000000-0005-0000-0000-000087050000}"/>
    <cellStyle name="Normal 4 2 4 2" xfId="3101" xr:uid="{05B770FB-FD02-4FAA-BD5C-A6208CF77A3F}"/>
    <cellStyle name="Normal 4 2 5" xfId="1381" xr:uid="{00000000-0005-0000-0000-000088050000}"/>
    <cellStyle name="Normal 4 2 5 2" xfId="3102" xr:uid="{491CAC8C-46F4-4A95-84B3-EAE47334A6DE}"/>
    <cellStyle name="Normal 4 2 6" xfId="3095" xr:uid="{FB01045B-0106-4930-93D3-2F12CFABE384}"/>
    <cellStyle name="Normal 4 3" xfId="1382" xr:uid="{00000000-0005-0000-0000-000089050000}"/>
    <cellStyle name="Normal 4 3 2" xfId="1383" xr:uid="{00000000-0005-0000-0000-00008A050000}"/>
    <cellStyle name="Normal 4 3 2 2" xfId="1384" xr:uid="{00000000-0005-0000-0000-00008B050000}"/>
    <cellStyle name="Normal 4 3 2 2 2" xfId="3105" xr:uid="{F3989A5E-6F7B-4AB0-ADD0-53ED6B72DC2F}"/>
    <cellStyle name="Normal 4 3 2 3" xfId="3104" xr:uid="{E8180482-011F-43BD-A9DC-6A09B0715DB0}"/>
    <cellStyle name="Normal 4 3 3" xfId="1385" xr:uid="{00000000-0005-0000-0000-00008C050000}"/>
    <cellStyle name="Normal 4 3 3 2" xfId="3106" xr:uid="{1D21DC9A-6347-4392-A2B9-F12D60E6D7B0}"/>
    <cellStyle name="Normal 4 3 4" xfId="1386" xr:uid="{00000000-0005-0000-0000-00008D050000}"/>
    <cellStyle name="Normal 4 3 5" xfId="1387" xr:uid="{00000000-0005-0000-0000-00008E050000}"/>
    <cellStyle name="Normal 4 3 6" xfId="3103" xr:uid="{DFD7E132-BCA3-427E-9805-26EAEBBABD66}"/>
    <cellStyle name="Normal 4 4" xfId="1388" xr:uid="{00000000-0005-0000-0000-00008F050000}"/>
    <cellStyle name="Normal 4 4 2" xfId="1389" xr:uid="{00000000-0005-0000-0000-000090050000}"/>
    <cellStyle name="Normal 4 4 2 2" xfId="1390" xr:uid="{00000000-0005-0000-0000-000091050000}"/>
    <cellStyle name="Normal 4 4 2 2 2" xfId="3109" xr:uid="{C4134E74-3ECA-4D63-AC0B-75926CB1E83E}"/>
    <cellStyle name="Normal 4 4 2 3" xfId="3108" xr:uid="{61827110-4771-4C1E-A65B-3B2321B2F74D}"/>
    <cellStyle name="Normal 4 4 3" xfId="1391" xr:uid="{00000000-0005-0000-0000-000092050000}"/>
    <cellStyle name="Normal 4 4 3 2" xfId="3110" xr:uid="{A5955C2E-3E9B-4ACE-A829-14AFDE6FA5D7}"/>
    <cellStyle name="Normal 4 4 4" xfId="3107" xr:uid="{547D7674-6717-4989-866B-231A29728D50}"/>
    <cellStyle name="Normal 4 5" xfId="1392" xr:uid="{00000000-0005-0000-0000-000093050000}"/>
    <cellStyle name="Normal 4 5 2" xfId="1393" xr:uid="{00000000-0005-0000-0000-000094050000}"/>
    <cellStyle name="Normal 4 5 2 2" xfId="1394" xr:uid="{00000000-0005-0000-0000-000095050000}"/>
    <cellStyle name="Normal 4 5 2 2 2" xfId="3113" xr:uid="{C6D35AB6-5A73-452D-869A-350C475416A4}"/>
    <cellStyle name="Normal 4 5 2 3" xfId="3112" xr:uid="{C6694687-0C19-4BC1-873A-12A9E1878741}"/>
    <cellStyle name="Normal 4 5 3" xfId="1395" xr:uid="{00000000-0005-0000-0000-000096050000}"/>
    <cellStyle name="Normal 4 5 3 2" xfId="3114" xr:uid="{CD5140B2-85A1-4AFD-91B5-7683C5167EFF}"/>
    <cellStyle name="Normal 4 5 4" xfId="3111" xr:uid="{3B983B6C-ACBF-4AC4-88C3-7E0286CFD472}"/>
    <cellStyle name="Normal 4 6" xfId="1396" xr:uid="{00000000-0005-0000-0000-000097050000}"/>
    <cellStyle name="Normal 4 6 2" xfId="1397" xr:uid="{00000000-0005-0000-0000-000098050000}"/>
    <cellStyle name="Normal 4 6 2 2" xfId="3116" xr:uid="{D67B8267-87B3-48AF-AC9F-A1FCABB78192}"/>
    <cellStyle name="Normal 4 6 3" xfId="3115" xr:uid="{2866457F-16A4-401B-9DE5-2E1065946322}"/>
    <cellStyle name="Normal 4 7" xfId="1398" xr:uid="{00000000-0005-0000-0000-000099050000}"/>
    <cellStyle name="Normal 4 7 2" xfId="3117" xr:uid="{E92350F8-CAA1-44AF-A1C1-6DDC1BD0ADFB}"/>
    <cellStyle name="Normal 4 8" xfId="1399" xr:uid="{00000000-0005-0000-0000-00009A050000}"/>
    <cellStyle name="Normal 4 9" xfId="1400" xr:uid="{00000000-0005-0000-0000-00009B050000}"/>
    <cellStyle name="Normal 4_Equipment" xfId="1401" xr:uid="{00000000-0005-0000-0000-00009C050000}"/>
    <cellStyle name="Normal 5" xfId="1402" xr:uid="{00000000-0005-0000-0000-00009D050000}"/>
    <cellStyle name="Normal 5 10" xfId="1403" xr:uid="{00000000-0005-0000-0000-00009E050000}"/>
    <cellStyle name="Normal 5 11" xfId="1404" xr:uid="{00000000-0005-0000-0000-00009F050000}"/>
    <cellStyle name="Normal 5 2" xfId="1405" xr:uid="{00000000-0005-0000-0000-0000A0050000}"/>
    <cellStyle name="Normal 5 2 10" xfId="1406" xr:uid="{00000000-0005-0000-0000-0000A1050000}"/>
    <cellStyle name="Normal 5 2 10 2" xfId="1407" xr:uid="{00000000-0005-0000-0000-0000A2050000}"/>
    <cellStyle name="Normal 5 2 10 2 2" xfId="1408" xr:uid="{00000000-0005-0000-0000-0000A3050000}"/>
    <cellStyle name="Normal 5 2 10 2 2 2" xfId="3121" xr:uid="{04793017-161C-47A8-8DB6-AACFB8AE4922}"/>
    <cellStyle name="Normal 5 2 10 2 3" xfId="3120" xr:uid="{4C84C4BC-7955-4041-B354-209AA7E739A5}"/>
    <cellStyle name="Normal 5 2 10 3" xfId="1409" xr:uid="{00000000-0005-0000-0000-0000A4050000}"/>
    <cellStyle name="Normal 5 2 10 3 2" xfId="3122" xr:uid="{4533A5FE-F9A4-4BBB-8F74-C5405A6C57B6}"/>
    <cellStyle name="Normal 5 2 10 4" xfId="3119" xr:uid="{B515BB8D-95AE-4285-A9CE-2636D152424C}"/>
    <cellStyle name="Normal 5 2 11" xfId="1410" xr:uid="{00000000-0005-0000-0000-0000A5050000}"/>
    <cellStyle name="Normal 5 2 11 2" xfId="1411" xr:uid="{00000000-0005-0000-0000-0000A6050000}"/>
    <cellStyle name="Normal 5 2 11 2 2" xfId="1412" xr:uid="{00000000-0005-0000-0000-0000A7050000}"/>
    <cellStyle name="Normal 5 2 11 2 2 2" xfId="3125" xr:uid="{03787E74-4E3F-41F0-B627-2A0130823E89}"/>
    <cellStyle name="Normal 5 2 11 2 3" xfId="3124" xr:uid="{959E2CA7-0AF2-4281-BE8A-EFC3784862A9}"/>
    <cellStyle name="Normal 5 2 11 3" xfId="1413" xr:uid="{00000000-0005-0000-0000-0000A8050000}"/>
    <cellStyle name="Normal 5 2 11 3 2" xfId="3126" xr:uid="{D6CA1250-01F6-4DB0-A6A7-42A9E8F64702}"/>
    <cellStyle name="Normal 5 2 11 4" xfId="3123" xr:uid="{95CB2ECB-C386-47C8-8854-D3757D13940D}"/>
    <cellStyle name="Normal 5 2 12" xfId="1414" xr:uid="{00000000-0005-0000-0000-0000A9050000}"/>
    <cellStyle name="Normal 5 2 12 2" xfId="1415" xr:uid="{00000000-0005-0000-0000-0000AA050000}"/>
    <cellStyle name="Normal 5 2 12 2 2" xfId="1416" xr:uid="{00000000-0005-0000-0000-0000AB050000}"/>
    <cellStyle name="Normal 5 2 12 2 2 2" xfId="3129" xr:uid="{CABBFF51-EB4C-4FC0-ACD4-2393D92E7522}"/>
    <cellStyle name="Normal 5 2 12 2 3" xfId="3128" xr:uid="{3351D189-B1EF-4EA1-AD87-DBFCF89B751C}"/>
    <cellStyle name="Normal 5 2 12 3" xfId="1417" xr:uid="{00000000-0005-0000-0000-0000AC050000}"/>
    <cellStyle name="Normal 5 2 12 3 2" xfId="3130" xr:uid="{36079252-73CE-4DC9-BBCA-D605342FD33C}"/>
    <cellStyle name="Normal 5 2 12 4" xfId="3127" xr:uid="{98B24975-9284-461C-9466-8F0BEA8A13F8}"/>
    <cellStyle name="Normal 5 2 13" xfId="1418" xr:uid="{00000000-0005-0000-0000-0000AD050000}"/>
    <cellStyle name="Normal 5 2 13 2" xfId="1419" xr:uid="{00000000-0005-0000-0000-0000AE050000}"/>
    <cellStyle name="Normal 5 2 13 2 2" xfId="1420" xr:uid="{00000000-0005-0000-0000-0000AF050000}"/>
    <cellStyle name="Normal 5 2 13 2 2 2" xfId="3133" xr:uid="{3192C7A7-2C3F-44B3-A976-F7A9A745D4AE}"/>
    <cellStyle name="Normal 5 2 13 2 3" xfId="3132" xr:uid="{87C09BA3-33E5-4595-90D6-1F7F7506F34E}"/>
    <cellStyle name="Normal 5 2 13 3" xfId="1421" xr:uid="{00000000-0005-0000-0000-0000B0050000}"/>
    <cellStyle name="Normal 5 2 13 3 2" xfId="3134" xr:uid="{EF54E5C0-BF4D-4D6E-B941-BDDFD1ADD4EF}"/>
    <cellStyle name="Normal 5 2 13 4" xfId="3131" xr:uid="{B65F76EB-8D12-4B14-8728-38BB519822C3}"/>
    <cellStyle name="Normal 5 2 14" xfId="1422" xr:uid="{00000000-0005-0000-0000-0000B1050000}"/>
    <cellStyle name="Normal 5 2 14 2" xfId="1423" xr:uid="{00000000-0005-0000-0000-0000B2050000}"/>
    <cellStyle name="Normal 5 2 14 2 2" xfId="1424" xr:uid="{00000000-0005-0000-0000-0000B3050000}"/>
    <cellStyle name="Normal 5 2 14 2 2 2" xfId="3137" xr:uid="{55BD451F-0059-408E-A004-B3C03C20F2D4}"/>
    <cellStyle name="Normal 5 2 14 2 3" xfId="3136" xr:uid="{D6129645-8857-454C-80BD-386DF257E336}"/>
    <cellStyle name="Normal 5 2 14 3" xfId="1425" xr:uid="{00000000-0005-0000-0000-0000B4050000}"/>
    <cellStyle name="Normal 5 2 14 3 2" xfId="3138" xr:uid="{D7A3EF85-328A-42B3-B0DA-D60CDA6FFED3}"/>
    <cellStyle name="Normal 5 2 14 4" xfId="3135" xr:uid="{520132EF-3E2E-486F-8A08-C7E02E982C06}"/>
    <cellStyle name="Normal 5 2 15" xfId="1426" xr:uid="{00000000-0005-0000-0000-0000B5050000}"/>
    <cellStyle name="Normal 5 2 15 2" xfId="1427" xr:uid="{00000000-0005-0000-0000-0000B6050000}"/>
    <cellStyle name="Normal 5 2 15 2 2" xfId="1428" xr:uid="{00000000-0005-0000-0000-0000B7050000}"/>
    <cellStyle name="Normal 5 2 15 2 2 2" xfId="3141" xr:uid="{E5C272DD-DE93-4AE9-9099-965C4D09BF46}"/>
    <cellStyle name="Normal 5 2 15 2 3" xfId="3140" xr:uid="{5256FE47-6F73-463B-BBA5-EF48776A7514}"/>
    <cellStyle name="Normal 5 2 15 3" xfId="1429" xr:uid="{00000000-0005-0000-0000-0000B8050000}"/>
    <cellStyle name="Normal 5 2 15 3 2" xfId="3142" xr:uid="{8F93C41B-825C-4745-A1DA-FD4AE4BD893D}"/>
    <cellStyle name="Normal 5 2 15 4" xfId="3139" xr:uid="{EA267CB3-A2E8-4433-A6F6-5DA544698C1B}"/>
    <cellStyle name="Normal 5 2 16" xfId="1430" xr:uid="{00000000-0005-0000-0000-0000B9050000}"/>
    <cellStyle name="Normal 5 2 16 2" xfId="1431" xr:uid="{00000000-0005-0000-0000-0000BA050000}"/>
    <cellStyle name="Normal 5 2 16 2 2" xfId="1432" xr:uid="{00000000-0005-0000-0000-0000BB050000}"/>
    <cellStyle name="Normal 5 2 16 2 2 2" xfId="3145" xr:uid="{D412F9B1-2505-4EAD-9839-CDAC32557D67}"/>
    <cellStyle name="Normal 5 2 16 2 3" xfId="3144" xr:uid="{54147B18-DBD9-4DB4-98B8-B47F36685FAC}"/>
    <cellStyle name="Normal 5 2 16 3" xfId="1433" xr:uid="{00000000-0005-0000-0000-0000BC050000}"/>
    <cellStyle name="Normal 5 2 16 3 2" xfId="3146" xr:uid="{F86DD132-5BC0-4B0F-8C95-9F546F9733AE}"/>
    <cellStyle name="Normal 5 2 16 4" xfId="3143" xr:uid="{6DEAEF9C-CCD0-4FDE-9499-B24EDCBADD9C}"/>
    <cellStyle name="Normal 5 2 17" xfId="1434" xr:uid="{00000000-0005-0000-0000-0000BD050000}"/>
    <cellStyle name="Normal 5 2 17 2" xfId="1435" xr:uid="{00000000-0005-0000-0000-0000BE050000}"/>
    <cellStyle name="Normal 5 2 17 2 2" xfId="1436" xr:uid="{00000000-0005-0000-0000-0000BF050000}"/>
    <cellStyle name="Normal 5 2 17 2 2 2" xfId="3149" xr:uid="{5A689BCA-998B-4032-A1A5-B7662BB33692}"/>
    <cellStyle name="Normal 5 2 17 2 3" xfId="3148" xr:uid="{D91BF25A-38B8-4F14-8295-B18F6B030526}"/>
    <cellStyle name="Normal 5 2 17 3" xfId="1437" xr:uid="{00000000-0005-0000-0000-0000C0050000}"/>
    <cellStyle name="Normal 5 2 17 3 2" xfId="3150" xr:uid="{1D2E2449-0D26-4F3C-954F-B862B592400A}"/>
    <cellStyle name="Normal 5 2 17 4" xfId="3147" xr:uid="{E1B932BA-961F-42DC-969F-9FCEA985D335}"/>
    <cellStyle name="Normal 5 2 18" xfId="1438" xr:uid="{00000000-0005-0000-0000-0000C1050000}"/>
    <cellStyle name="Normal 5 2 18 2" xfId="1439" xr:uid="{00000000-0005-0000-0000-0000C2050000}"/>
    <cellStyle name="Normal 5 2 18 2 2" xfId="1440" xr:uid="{00000000-0005-0000-0000-0000C3050000}"/>
    <cellStyle name="Normal 5 2 18 2 2 2" xfId="3153" xr:uid="{E7D561E4-57F0-4715-8B41-397D551A4F84}"/>
    <cellStyle name="Normal 5 2 18 2 3" xfId="3152" xr:uid="{520D99FE-7C81-476C-A88F-04755023146B}"/>
    <cellStyle name="Normal 5 2 18 3" xfId="1441" xr:uid="{00000000-0005-0000-0000-0000C4050000}"/>
    <cellStyle name="Normal 5 2 18 3 2" xfId="3154" xr:uid="{87786ADF-AA36-4182-82C0-E3B253BF8663}"/>
    <cellStyle name="Normal 5 2 18 4" xfId="3151" xr:uid="{DF0FD676-8FC9-4902-B3DD-8D8A5644A35B}"/>
    <cellStyle name="Normal 5 2 19" xfId="1442" xr:uid="{00000000-0005-0000-0000-0000C5050000}"/>
    <cellStyle name="Normal 5 2 19 2" xfId="1443" xr:uid="{00000000-0005-0000-0000-0000C6050000}"/>
    <cellStyle name="Normal 5 2 19 2 2" xfId="1444" xr:uid="{00000000-0005-0000-0000-0000C7050000}"/>
    <cellStyle name="Normal 5 2 19 2 2 2" xfId="3157" xr:uid="{2D1B439E-555F-4D96-A6C3-57C72BC836C8}"/>
    <cellStyle name="Normal 5 2 19 2 3" xfId="3156" xr:uid="{B20367CC-4E55-469A-AAAC-596DCFAD77EA}"/>
    <cellStyle name="Normal 5 2 19 3" xfId="1445" xr:uid="{00000000-0005-0000-0000-0000C8050000}"/>
    <cellStyle name="Normal 5 2 19 3 2" xfId="3158" xr:uid="{2985C4E7-1D15-4704-BC89-65E2195B4313}"/>
    <cellStyle name="Normal 5 2 19 4" xfId="3155" xr:uid="{1DE35011-2BBA-4710-AA63-B7F4AB07DF93}"/>
    <cellStyle name="Normal 5 2 2" xfId="1446" xr:uid="{00000000-0005-0000-0000-0000C9050000}"/>
    <cellStyle name="Normal 5 2 2 2" xfId="1447" xr:uid="{00000000-0005-0000-0000-0000CA050000}"/>
    <cellStyle name="Normal 5 2 2 2 2" xfId="1448" xr:uid="{00000000-0005-0000-0000-0000CB050000}"/>
    <cellStyle name="Normal 5 2 2 2 2 2" xfId="3161" xr:uid="{726066DE-C018-46B4-92C0-4D3A75D0A3C6}"/>
    <cellStyle name="Normal 5 2 2 2 3" xfId="3160" xr:uid="{211F4572-CE8A-4F36-B8F5-07093CAA611D}"/>
    <cellStyle name="Normal 5 2 2 3" xfId="1449" xr:uid="{00000000-0005-0000-0000-0000CC050000}"/>
    <cellStyle name="Normal 5 2 2 3 2" xfId="3162" xr:uid="{E98AE280-DE4A-4C3F-BE4F-087DAEB4D0C7}"/>
    <cellStyle name="Normal 5 2 2 4" xfId="3159" xr:uid="{44493805-56DB-4C33-97E1-A605116D6B19}"/>
    <cellStyle name="Normal 5 2 20" xfId="1450" xr:uid="{00000000-0005-0000-0000-0000CD050000}"/>
    <cellStyle name="Normal 5 2 20 2" xfId="1451" xr:uid="{00000000-0005-0000-0000-0000CE050000}"/>
    <cellStyle name="Normal 5 2 20 2 2" xfId="1452" xr:uid="{00000000-0005-0000-0000-0000CF050000}"/>
    <cellStyle name="Normal 5 2 20 2 2 2" xfId="3165" xr:uid="{1E3A3EED-E3B8-4350-B99A-397CD6A3602A}"/>
    <cellStyle name="Normal 5 2 20 2 3" xfId="3164" xr:uid="{01A746F9-F346-4FA9-8562-B8CAEE07017C}"/>
    <cellStyle name="Normal 5 2 20 3" xfId="1453" xr:uid="{00000000-0005-0000-0000-0000D0050000}"/>
    <cellStyle name="Normal 5 2 20 3 2" xfId="3166" xr:uid="{070965D4-2BF0-49BE-938B-937226D910D7}"/>
    <cellStyle name="Normal 5 2 20 4" xfId="3163" xr:uid="{3A96E2AE-2AE2-4687-8DFA-7ED55B221715}"/>
    <cellStyle name="Normal 5 2 21" xfId="1454" xr:uid="{00000000-0005-0000-0000-0000D1050000}"/>
    <cellStyle name="Normal 5 2 21 2" xfId="1455" xr:uid="{00000000-0005-0000-0000-0000D2050000}"/>
    <cellStyle name="Normal 5 2 21 2 2" xfId="1456" xr:uid="{00000000-0005-0000-0000-0000D3050000}"/>
    <cellStyle name="Normal 5 2 21 2 2 2" xfId="3169" xr:uid="{F165B767-FD1C-4A3F-A03B-6E8F31A1C6EF}"/>
    <cellStyle name="Normal 5 2 21 2 3" xfId="3168" xr:uid="{511E1B07-B6DE-42AC-91C6-061C0B65C194}"/>
    <cellStyle name="Normal 5 2 21 3" xfId="1457" xr:uid="{00000000-0005-0000-0000-0000D4050000}"/>
    <cellStyle name="Normal 5 2 21 3 2" xfId="3170" xr:uid="{9CDF9019-589E-4796-8686-035667088C9F}"/>
    <cellStyle name="Normal 5 2 21 4" xfId="3167" xr:uid="{ED4EB3B6-D745-4539-82C8-0BAA4E398014}"/>
    <cellStyle name="Normal 5 2 22" xfId="1458" xr:uid="{00000000-0005-0000-0000-0000D5050000}"/>
    <cellStyle name="Normal 5 2 22 2" xfId="1459" xr:uid="{00000000-0005-0000-0000-0000D6050000}"/>
    <cellStyle name="Normal 5 2 22 2 2" xfId="1460" xr:uid="{00000000-0005-0000-0000-0000D7050000}"/>
    <cellStyle name="Normal 5 2 22 2 2 2" xfId="3173" xr:uid="{70550220-FCBD-49C2-90D1-6D9E45054658}"/>
    <cellStyle name="Normal 5 2 22 2 3" xfId="3172" xr:uid="{12FDB19D-C0C5-4779-8AC9-033361228BA6}"/>
    <cellStyle name="Normal 5 2 22 3" xfId="1461" xr:uid="{00000000-0005-0000-0000-0000D8050000}"/>
    <cellStyle name="Normal 5 2 22 3 2" xfId="3174" xr:uid="{0E07F0B2-D093-471D-91AA-DFE985B84FBD}"/>
    <cellStyle name="Normal 5 2 22 4" xfId="3171" xr:uid="{C07F3E67-0EC8-4B29-9BAD-973EBF918C15}"/>
    <cellStyle name="Normal 5 2 23" xfId="1462" xr:uid="{00000000-0005-0000-0000-0000D9050000}"/>
    <cellStyle name="Normal 5 2 23 2" xfId="1463" xr:uid="{00000000-0005-0000-0000-0000DA050000}"/>
    <cellStyle name="Normal 5 2 23 2 2" xfId="1464" xr:uid="{00000000-0005-0000-0000-0000DB050000}"/>
    <cellStyle name="Normal 5 2 23 2 2 2" xfId="3177" xr:uid="{AA1926F0-B17F-4376-9D1C-4D56515D0BF7}"/>
    <cellStyle name="Normal 5 2 23 2 3" xfId="3176" xr:uid="{A81B1FF3-A474-4801-B2A4-1AA5DCE021A3}"/>
    <cellStyle name="Normal 5 2 23 3" xfId="1465" xr:uid="{00000000-0005-0000-0000-0000DC050000}"/>
    <cellStyle name="Normal 5 2 23 3 2" xfId="3178" xr:uid="{2A4F73E0-A52F-4A70-BA64-390B35911675}"/>
    <cellStyle name="Normal 5 2 23 4" xfId="3175" xr:uid="{B1B4D5A8-CD81-4EE9-AF83-B5888DE9CAD0}"/>
    <cellStyle name="Normal 5 2 24" xfId="1466" xr:uid="{00000000-0005-0000-0000-0000DD050000}"/>
    <cellStyle name="Normal 5 2 24 2" xfId="1467" xr:uid="{00000000-0005-0000-0000-0000DE050000}"/>
    <cellStyle name="Normal 5 2 24 2 2" xfId="1468" xr:uid="{00000000-0005-0000-0000-0000DF050000}"/>
    <cellStyle name="Normal 5 2 24 2 2 2" xfId="3181" xr:uid="{52E3A811-19EF-4AC9-8D07-CAECEA8B89B6}"/>
    <cellStyle name="Normal 5 2 24 2 3" xfId="3180" xr:uid="{CDB5BED7-850B-4BAE-9803-B5FD7E3E021D}"/>
    <cellStyle name="Normal 5 2 24 3" xfId="1469" xr:uid="{00000000-0005-0000-0000-0000E0050000}"/>
    <cellStyle name="Normal 5 2 24 3 2" xfId="3182" xr:uid="{AF3A7ECD-1D11-4A40-9FDF-60F1B493AFA9}"/>
    <cellStyle name="Normal 5 2 24 4" xfId="3179" xr:uid="{FEA1A3FA-1AC3-4362-BB5C-5001CC1FA86A}"/>
    <cellStyle name="Normal 5 2 25" xfId="1470" xr:uid="{00000000-0005-0000-0000-0000E1050000}"/>
    <cellStyle name="Normal 5 2 25 2" xfId="1471" xr:uid="{00000000-0005-0000-0000-0000E2050000}"/>
    <cellStyle name="Normal 5 2 25 2 2" xfId="1472" xr:uid="{00000000-0005-0000-0000-0000E3050000}"/>
    <cellStyle name="Normal 5 2 25 2 2 2" xfId="3185" xr:uid="{51AFF808-232B-478B-A358-530ED7E36282}"/>
    <cellStyle name="Normal 5 2 25 2 3" xfId="3184" xr:uid="{0A1F289A-CAAF-4F93-84D1-D56C209B6B1B}"/>
    <cellStyle name="Normal 5 2 25 3" xfId="1473" xr:uid="{00000000-0005-0000-0000-0000E4050000}"/>
    <cellStyle name="Normal 5 2 25 3 2" xfId="3186" xr:uid="{DDD412EC-2ACF-47BB-8F8C-3B533FD55B69}"/>
    <cellStyle name="Normal 5 2 25 4" xfId="3183" xr:uid="{20B47274-C233-44A7-80A4-AC17017AC8C6}"/>
    <cellStyle name="Normal 5 2 26" xfId="1474" xr:uid="{00000000-0005-0000-0000-0000E5050000}"/>
    <cellStyle name="Normal 5 2 26 2" xfId="1475" xr:uid="{00000000-0005-0000-0000-0000E6050000}"/>
    <cellStyle name="Normal 5 2 26 2 2" xfId="1476" xr:uid="{00000000-0005-0000-0000-0000E7050000}"/>
    <cellStyle name="Normal 5 2 26 2 2 2" xfId="3189" xr:uid="{9884FE8E-2FF9-4043-AB96-F9636F256377}"/>
    <cellStyle name="Normal 5 2 26 2 3" xfId="3188" xr:uid="{FF111A47-2D11-4122-B69D-E58E26E2C3C6}"/>
    <cellStyle name="Normal 5 2 26 3" xfId="1477" xr:uid="{00000000-0005-0000-0000-0000E8050000}"/>
    <cellStyle name="Normal 5 2 26 3 2" xfId="3190" xr:uid="{B882943E-12F3-4DD6-A22B-36A69DF53174}"/>
    <cellStyle name="Normal 5 2 26 4" xfId="3187" xr:uid="{0437EF54-0C75-47C9-9F48-DA3C62428024}"/>
    <cellStyle name="Normal 5 2 27" xfId="1478" xr:uid="{00000000-0005-0000-0000-0000E9050000}"/>
    <cellStyle name="Normal 5 2 27 2" xfId="1479" xr:uid="{00000000-0005-0000-0000-0000EA050000}"/>
    <cellStyle name="Normal 5 2 27 2 2" xfId="1480" xr:uid="{00000000-0005-0000-0000-0000EB050000}"/>
    <cellStyle name="Normal 5 2 27 2 2 2" xfId="3193" xr:uid="{DAE894A2-30BF-4DB5-81E1-91B6ACDA0732}"/>
    <cellStyle name="Normal 5 2 27 2 3" xfId="3192" xr:uid="{2561E51F-E5CE-47F3-9D4A-6CB5AF423253}"/>
    <cellStyle name="Normal 5 2 27 3" xfId="1481" xr:uid="{00000000-0005-0000-0000-0000EC050000}"/>
    <cellStyle name="Normal 5 2 27 3 2" xfId="3194" xr:uid="{29E75950-E806-4F5D-B0CB-8A5EED869316}"/>
    <cellStyle name="Normal 5 2 27 4" xfId="3191" xr:uid="{04EEC558-BBD0-4794-AA77-501309646552}"/>
    <cellStyle name="Normal 5 2 28" xfId="1482" xr:uid="{00000000-0005-0000-0000-0000ED050000}"/>
    <cellStyle name="Normal 5 2 28 2" xfId="1483" xr:uid="{00000000-0005-0000-0000-0000EE050000}"/>
    <cellStyle name="Normal 5 2 28 2 2" xfId="1484" xr:uid="{00000000-0005-0000-0000-0000EF050000}"/>
    <cellStyle name="Normal 5 2 28 2 2 2" xfId="3197" xr:uid="{543F2688-1D0F-4182-A46A-9B7164C39CB4}"/>
    <cellStyle name="Normal 5 2 28 2 3" xfId="3196" xr:uid="{E272BFD9-B942-4B53-9F97-BEA39A3AC03F}"/>
    <cellStyle name="Normal 5 2 28 3" xfId="1485" xr:uid="{00000000-0005-0000-0000-0000F0050000}"/>
    <cellStyle name="Normal 5 2 28 3 2" xfId="3198" xr:uid="{6890EA14-0369-44AB-AC48-FC25D93DC433}"/>
    <cellStyle name="Normal 5 2 28 4" xfId="3195" xr:uid="{111CB550-D26A-4863-AFFD-84EDA902FB2F}"/>
    <cellStyle name="Normal 5 2 29" xfId="1486" xr:uid="{00000000-0005-0000-0000-0000F1050000}"/>
    <cellStyle name="Normal 5 2 29 2" xfId="1487" xr:uid="{00000000-0005-0000-0000-0000F2050000}"/>
    <cellStyle name="Normal 5 2 29 2 2" xfId="1488" xr:uid="{00000000-0005-0000-0000-0000F3050000}"/>
    <cellStyle name="Normal 5 2 29 2 2 2" xfId="3201" xr:uid="{C0DA9C3A-5041-44FD-B999-B04CB43524EC}"/>
    <cellStyle name="Normal 5 2 29 2 3" xfId="3200" xr:uid="{AFA51F8E-F5E6-4625-A4B0-E67313342C59}"/>
    <cellStyle name="Normal 5 2 29 3" xfId="1489" xr:uid="{00000000-0005-0000-0000-0000F4050000}"/>
    <cellStyle name="Normal 5 2 29 3 2" xfId="3202" xr:uid="{F9C6891F-0772-41EE-AEDC-6D70A4D491BF}"/>
    <cellStyle name="Normal 5 2 29 4" xfId="3199" xr:uid="{8AF8785C-A4EC-49ED-BBF3-11CB4687573D}"/>
    <cellStyle name="Normal 5 2 3" xfId="1490" xr:uid="{00000000-0005-0000-0000-0000F5050000}"/>
    <cellStyle name="Normal 5 2 3 2" xfId="1491" xr:uid="{00000000-0005-0000-0000-0000F6050000}"/>
    <cellStyle name="Normal 5 2 3 2 2" xfId="1492" xr:uid="{00000000-0005-0000-0000-0000F7050000}"/>
    <cellStyle name="Normal 5 2 3 2 2 2" xfId="3205" xr:uid="{3793BEA3-28BF-4BAD-B451-72A7A26FDB60}"/>
    <cellStyle name="Normal 5 2 3 2 3" xfId="3204" xr:uid="{1E9459E2-9567-433E-BDEB-0C692F6E2528}"/>
    <cellStyle name="Normal 5 2 3 3" xfId="1493" xr:uid="{00000000-0005-0000-0000-0000F8050000}"/>
    <cellStyle name="Normal 5 2 3 3 2" xfId="3206" xr:uid="{D0515CB2-C698-4A0A-ADFE-62AFEBB448C3}"/>
    <cellStyle name="Normal 5 2 3 4" xfId="3203" xr:uid="{8AF62646-6E29-4A0D-903A-EA1B0841C684}"/>
    <cellStyle name="Normal 5 2 30" xfId="1494" xr:uid="{00000000-0005-0000-0000-0000F9050000}"/>
    <cellStyle name="Normal 5 2 30 2" xfId="1495" xr:uid="{00000000-0005-0000-0000-0000FA050000}"/>
    <cellStyle name="Normal 5 2 30 2 2" xfId="1496" xr:uid="{00000000-0005-0000-0000-0000FB050000}"/>
    <cellStyle name="Normal 5 2 30 2 2 2" xfId="3209" xr:uid="{C34319CE-120F-4CE3-A52D-3FBF45CD94A9}"/>
    <cellStyle name="Normal 5 2 30 2 3" xfId="3208" xr:uid="{328FB166-E634-42A9-84D6-AA49FFAC29D8}"/>
    <cellStyle name="Normal 5 2 30 3" xfId="1497" xr:uid="{00000000-0005-0000-0000-0000FC050000}"/>
    <cellStyle name="Normal 5 2 30 3 2" xfId="3210" xr:uid="{C1807090-7AAE-4BFD-9819-2F149D903B0E}"/>
    <cellStyle name="Normal 5 2 30 4" xfId="3207" xr:uid="{18C4CFFB-6061-40A8-BB41-7E05E38E5E98}"/>
    <cellStyle name="Normal 5 2 31" xfId="1498" xr:uid="{00000000-0005-0000-0000-0000FD050000}"/>
    <cellStyle name="Normal 5 2 31 2" xfId="1499" xr:uid="{00000000-0005-0000-0000-0000FE050000}"/>
    <cellStyle name="Normal 5 2 31 2 2" xfId="1500" xr:uid="{00000000-0005-0000-0000-0000FF050000}"/>
    <cellStyle name="Normal 5 2 31 2 2 2" xfId="3213" xr:uid="{5FE44A30-662E-4742-A938-918194E66671}"/>
    <cellStyle name="Normal 5 2 31 2 3" xfId="3212" xr:uid="{CEB55274-8247-455B-8C27-2B9440307450}"/>
    <cellStyle name="Normal 5 2 31 3" xfId="1501" xr:uid="{00000000-0005-0000-0000-000000060000}"/>
    <cellStyle name="Normal 5 2 31 3 2" xfId="3214" xr:uid="{81A48605-C61D-4306-B395-ABDC8574A22C}"/>
    <cellStyle name="Normal 5 2 31 4" xfId="3211" xr:uid="{168BEBF5-5BB2-484A-B8DC-CBF88B22219A}"/>
    <cellStyle name="Normal 5 2 32" xfId="1502" xr:uid="{00000000-0005-0000-0000-000001060000}"/>
    <cellStyle name="Normal 5 2 32 2" xfId="1503" xr:uid="{00000000-0005-0000-0000-000002060000}"/>
    <cellStyle name="Normal 5 2 32 2 2" xfId="1504" xr:uid="{00000000-0005-0000-0000-000003060000}"/>
    <cellStyle name="Normal 5 2 32 2 2 2" xfId="3217" xr:uid="{9B1770F2-0898-4066-B06A-DFE8CD46BF98}"/>
    <cellStyle name="Normal 5 2 32 2 3" xfId="3216" xr:uid="{485E04E0-3167-4A78-8288-BA5BC7883DB7}"/>
    <cellStyle name="Normal 5 2 32 3" xfId="1505" xr:uid="{00000000-0005-0000-0000-000004060000}"/>
    <cellStyle name="Normal 5 2 32 3 2" xfId="3218" xr:uid="{A5B78FAE-A1ED-43E0-81F8-8771C8D9463B}"/>
    <cellStyle name="Normal 5 2 32 4" xfId="3215" xr:uid="{615B07D6-313B-4DDB-97B5-98DB7F3109A9}"/>
    <cellStyle name="Normal 5 2 33" xfId="1506" xr:uid="{00000000-0005-0000-0000-000005060000}"/>
    <cellStyle name="Normal 5 2 33 2" xfId="1507" xr:uid="{00000000-0005-0000-0000-000006060000}"/>
    <cellStyle name="Normal 5 2 33 2 2" xfId="1508" xr:uid="{00000000-0005-0000-0000-000007060000}"/>
    <cellStyle name="Normal 5 2 33 2 2 2" xfId="3221" xr:uid="{B360689B-7063-4774-838B-3102ACF685CA}"/>
    <cellStyle name="Normal 5 2 33 2 3" xfId="3220" xr:uid="{FF0513E0-D547-44A1-AED2-A430C83D6900}"/>
    <cellStyle name="Normal 5 2 33 3" xfId="1509" xr:uid="{00000000-0005-0000-0000-000008060000}"/>
    <cellStyle name="Normal 5 2 33 3 2" xfId="3222" xr:uid="{DCE73801-CC4E-448B-920D-1B08FFD6713A}"/>
    <cellStyle name="Normal 5 2 33 4" xfId="3219" xr:uid="{4FB1DACF-14E1-4988-B3C3-2069F524B3D4}"/>
    <cellStyle name="Normal 5 2 34" xfId="1510" xr:uid="{00000000-0005-0000-0000-000009060000}"/>
    <cellStyle name="Normal 5 2 34 2" xfId="1511" xr:uid="{00000000-0005-0000-0000-00000A060000}"/>
    <cellStyle name="Normal 5 2 34 2 2" xfId="1512" xr:uid="{00000000-0005-0000-0000-00000B060000}"/>
    <cellStyle name="Normal 5 2 34 2 2 2" xfId="3225" xr:uid="{7839913D-4B49-430D-B699-5B6D5C6EDFD0}"/>
    <cellStyle name="Normal 5 2 34 2 3" xfId="3224" xr:uid="{CC2534C9-0F93-4347-9BD9-DB327AADD333}"/>
    <cellStyle name="Normal 5 2 34 3" xfId="1513" xr:uid="{00000000-0005-0000-0000-00000C060000}"/>
    <cellStyle name="Normal 5 2 34 3 2" xfId="3226" xr:uid="{C1EA46DE-9ADC-4778-8DA6-3FF0F1BF1ECA}"/>
    <cellStyle name="Normal 5 2 34 4" xfId="3223" xr:uid="{08710AC0-091E-4804-9FC1-7476E5BF6B14}"/>
    <cellStyle name="Normal 5 2 35" xfId="1514" xr:uid="{00000000-0005-0000-0000-00000D060000}"/>
    <cellStyle name="Normal 5 2 35 2" xfId="1515" xr:uid="{00000000-0005-0000-0000-00000E060000}"/>
    <cellStyle name="Normal 5 2 35 2 2" xfId="1516" xr:uid="{00000000-0005-0000-0000-00000F060000}"/>
    <cellStyle name="Normal 5 2 35 2 2 2" xfId="3229" xr:uid="{153CA2B0-54C0-40F8-9144-E53C1DF469FF}"/>
    <cellStyle name="Normal 5 2 35 2 3" xfId="3228" xr:uid="{AA083E48-A86B-40FB-86BF-9FAE7C960CA8}"/>
    <cellStyle name="Normal 5 2 35 3" xfId="1517" xr:uid="{00000000-0005-0000-0000-000010060000}"/>
    <cellStyle name="Normal 5 2 35 3 2" xfId="3230" xr:uid="{D3CA78E2-CD33-4FBB-AA6A-3B3BDCD2D8E1}"/>
    <cellStyle name="Normal 5 2 35 4" xfId="3227" xr:uid="{CCD2D414-9B6E-40C9-99A7-738F6C8B05E2}"/>
    <cellStyle name="Normal 5 2 36" xfId="1518" xr:uid="{00000000-0005-0000-0000-000011060000}"/>
    <cellStyle name="Normal 5 2 36 2" xfId="1519" xr:uid="{00000000-0005-0000-0000-000012060000}"/>
    <cellStyle name="Normal 5 2 36 2 2" xfId="1520" xr:uid="{00000000-0005-0000-0000-000013060000}"/>
    <cellStyle name="Normal 5 2 36 2 2 2" xfId="3233" xr:uid="{63F41546-0690-43AB-B607-8B2C08A000D7}"/>
    <cellStyle name="Normal 5 2 36 2 3" xfId="3232" xr:uid="{3E338E5C-E91E-4E17-9C74-90EA874FE58F}"/>
    <cellStyle name="Normal 5 2 36 3" xfId="1521" xr:uid="{00000000-0005-0000-0000-000014060000}"/>
    <cellStyle name="Normal 5 2 36 3 2" xfId="3234" xr:uid="{1F12E013-C677-4A88-92D6-5912531D0D72}"/>
    <cellStyle name="Normal 5 2 36 4" xfId="3231" xr:uid="{A7BDB509-F5A8-4113-940C-C5EEDF464D2C}"/>
    <cellStyle name="Normal 5 2 37" xfId="1522" xr:uid="{00000000-0005-0000-0000-000015060000}"/>
    <cellStyle name="Normal 5 2 37 2" xfId="1523" xr:uid="{00000000-0005-0000-0000-000016060000}"/>
    <cellStyle name="Normal 5 2 37 2 2" xfId="1524" xr:uid="{00000000-0005-0000-0000-000017060000}"/>
    <cellStyle name="Normal 5 2 37 2 2 2" xfId="3237" xr:uid="{4F7D15A5-01EF-41FC-874E-59D913FA9DB5}"/>
    <cellStyle name="Normal 5 2 37 2 3" xfId="3236" xr:uid="{BB7EBD4F-5740-4DBD-A0D9-41FB67719A8C}"/>
    <cellStyle name="Normal 5 2 37 3" xfId="1525" xr:uid="{00000000-0005-0000-0000-000018060000}"/>
    <cellStyle name="Normal 5 2 37 3 2" xfId="3238" xr:uid="{19D8B37F-3109-48A2-82D5-B74D3C0FB387}"/>
    <cellStyle name="Normal 5 2 37 4" xfId="3235" xr:uid="{57F30621-A32D-4762-B394-E0C227BAEFAB}"/>
    <cellStyle name="Normal 5 2 38" xfId="1526" xr:uid="{00000000-0005-0000-0000-000019060000}"/>
    <cellStyle name="Normal 5 2 38 2" xfId="1527" xr:uid="{00000000-0005-0000-0000-00001A060000}"/>
    <cellStyle name="Normal 5 2 38 2 2" xfId="1528" xr:uid="{00000000-0005-0000-0000-00001B060000}"/>
    <cellStyle name="Normal 5 2 38 2 2 2" xfId="3241" xr:uid="{AB9BE430-E14D-4B6B-B81B-6C686E040573}"/>
    <cellStyle name="Normal 5 2 38 2 3" xfId="3240" xr:uid="{8DD0B36B-23C9-4D7F-BDDC-7CF5F817CDE1}"/>
    <cellStyle name="Normal 5 2 38 3" xfId="1529" xr:uid="{00000000-0005-0000-0000-00001C060000}"/>
    <cellStyle name="Normal 5 2 38 3 2" xfId="3242" xr:uid="{F925030C-11DB-40B4-BC10-971C0FF9E22C}"/>
    <cellStyle name="Normal 5 2 38 4" xfId="3239" xr:uid="{401CE8E6-0F48-4328-AA32-D1F676C78B7B}"/>
    <cellStyle name="Normal 5 2 39" xfId="1530" xr:uid="{00000000-0005-0000-0000-00001D060000}"/>
    <cellStyle name="Normal 5 2 39 2" xfId="1531" xr:uid="{00000000-0005-0000-0000-00001E060000}"/>
    <cellStyle name="Normal 5 2 39 2 2" xfId="1532" xr:uid="{00000000-0005-0000-0000-00001F060000}"/>
    <cellStyle name="Normal 5 2 39 2 2 2" xfId="3245" xr:uid="{E93CD856-6F7B-4F55-913E-BC2224690DF1}"/>
    <cellStyle name="Normal 5 2 39 2 3" xfId="3244" xr:uid="{401C187F-1B9C-4190-BA74-3FF6AA13CF90}"/>
    <cellStyle name="Normal 5 2 39 3" xfId="1533" xr:uid="{00000000-0005-0000-0000-000020060000}"/>
    <cellStyle name="Normal 5 2 39 3 2" xfId="3246" xr:uid="{2DA7C6CA-46FA-4D87-B976-1B0B6DD5C70C}"/>
    <cellStyle name="Normal 5 2 39 4" xfId="3243" xr:uid="{F182ADC5-D75A-48C0-B2DD-EC44030D2EB7}"/>
    <cellStyle name="Normal 5 2 4" xfId="1534" xr:uid="{00000000-0005-0000-0000-000021060000}"/>
    <cellStyle name="Normal 5 2 4 2" xfId="1535" xr:uid="{00000000-0005-0000-0000-000022060000}"/>
    <cellStyle name="Normal 5 2 4 2 2" xfId="1536" xr:uid="{00000000-0005-0000-0000-000023060000}"/>
    <cellStyle name="Normal 5 2 4 2 2 2" xfId="3249" xr:uid="{68EA5DA8-D8D3-4B92-9056-6A8E0C657AE1}"/>
    <cellStyle name="Normal 5 2 4 2 3" xfId="3248" xr:uid="{DF0988B5-2967-4B47-9BDF-0000B480D4C3}"/>
    <cellStyle name="Normal 5 2 4 3" xfId="1537" xr:uid="{00000000-0005-0000-0000-000024060000}"/>
    <cellStyle name="Normal 5 2 4 3 2" xfId="3250" xr:uid="{D3139F0C-6724-407A-A830-4D91A7C2CA14}"/>
    <cellStyle name="Normal 5 2 4 4" xfId="3247" xr:uid="{D7FDA470-7A6D-4BC3-AB62-4307301CFBD7}"/>
    <cellStyle name="Normal 5 2 40" xfId="1538" xr:uid="{00000000-0005-0000-0000-000025060000}"/>
    <cellStyle name="Normal 5 2 40 2" xfId="1539" xr:uid="{00000000-0005-0000-0000-000026060000}"/>
    <cellStyle name="Normal 5 2 40 2 2" xfId="1540" xr:uid="{00000000-0005-0000-0000-000027060000}"/>
    <cellStyle name="Normal 5 2 40 2 2 2" xfId="3253" xr:uid="{71947326-2F39-4624-BD9E-3C5F1EE16257}"/>
    <cellStyle name="Normal 5 2 40 2 3" xfId="3252" xr:uid="{81812B88-F2AE-493B-8EAE-7239E1E81773}"/>
    <cellStyle name="Normal 5 2 40 3" xfId="1541" xr:uid="{00000000-0005-0000-0000-000028060000}"/>
    <cellStyle name="Normal 5 2 40 3 2" xfId="3254" xr:uid="{88B8ACA0-D63E-49A8-96CB-8E374E748EBA}"/>
    <cellStyle name="Normal 5 2 40 4" xfId="3251" xr:uid="{112EAA0D-1924-4B1C-A075-51FF9C430B27}"/>
    <cellStyle name="Normal 5 2 41" xfId="1542" xr:uid="{00000000-0005-0000-0000-000029060000}"/>
    <cellStyle name="Normal 5 2 41 2" xfId="1543" xr:uid="{00000000-0005-0000-0000-00002A060000}"/>
    <cellStyle name="Normal 5 2 41 2 2" xfId="1544" xr:uid="{00000000-0005-0000-0000-00002B060000}"/>
    <cellStyle name="Normal 5 2 41 2 2 2" xfId="3257" xr:uid="{E2C93930-485A-4BF2-9020-9A1801767934}"/>
    <cellStyle name="Normal 5 2 41 2 3" xfId="3256" xr:uid="{370042F9-0C1B-48B5-ABEB-386082CFB44D}"/>
    <cellStyle name="Normal 5 2 41 3" xfId="1545" xr:uid="{00000000-0005-0000-0000-00002C060000}"/>
    <cellStyle name="Normal 5 2 41 3 2" xfId="3258" xr:uid="{98878D9D-BDA0-4075-86F8-97D8914C1D50}"/>
    <cellStyle name="Normal 5 2 41 4" xfId="3255" xr:uid="{A012A0F0-F9B1-4588-83F3-8EA3C622BB8F}"/>
    <cellStyle name="Normal 5 2 42" xfId="1546" xr:uid="{00000000-0005-0000-0000-00002D060000}"/>
    <cellStyle name="Normal 5 2 42 2" xfId="1547" xr:uid="{00000000-0005-0000-0000-00002E060000}"/>
    <cellStyle name="Normal 5 2 42 2 2" xfId="1548" xr:uid="{00000000-0005-0000-0000-00002F060000}"/>
    <cellStyle name="Normal 5 2 42 2 2 2" xfId="3261" xr:uid="{89A7A0F6-73F0-42F5-89F7-1B2713D9271D}"/>
    <cellStyle name="Normal 5 2 42 2 3" xfId="3260" xr:uid="{86B36057-D2FB-4983-B678-6775DBE9421D}"/>
    <cellStyle name="Normal 5 2 42 3" xfId="1549" xr:uid="{00000000-0005-0000-0000-000030060000}"/>
    <cellStyle name="Normal 5 2 42 3 2" xfId="3262" xr:uid="{CF10F5A0-2C76-4750-916C-16AE1F24E033}"/>
    <cellStyle name="Normal 5 2 42 4" xfId="3259" xr:uid="{6B7C4EAD-BDE4-48DD-94F8-CD5A1C3AB619}"/>
    <cellStyle name="Normal 5 2 43" xfId="1550" xr:uid="{00000000-0005-0000-0000-000031060000}"/>
    <cellStyle name="Normal 5 2 43 2" xfId="1551" xr:uid="{00000000-0005-0000-0000-000032060000}"/>
    <cellStyle name="Normal 5 2 43 2 2" xfId="1552" xr:uid="{00000000-0005-0000-0000-000033060000}"/>
    <cellStyle name="Normal 5 2 43 2 2 2" xfId="3265" xr:uid="{88D93045-CB12-4624-AABC-75F0D82EB171}"/>
    <cellStyle name="Normal 5 2 43 2 3" xfId="3264" xr:uid="{176D471C-9F08-4E09-8A46-CF9AB558C4B8}"/>
    <cellStyle name="Normal 5 2 43 3" xfId="1553" xr:uid="{00000000-0005-0000-0000-000034060000}"/>
    <cellStyle name="Normal 5 2 43 3 2" xfId="3266" xr:uid="{7C5B4313-D536-48DA-B05B-186EA9EDA22C}"/>
    <cellStyle name="Normal 5 2 43 4" xfId="3263" xr:uid="{C2C3C9ED-952A-4F59-8A30-FCD7A3A2DE51}"/>
    <cellStyle name="Normal 5 2 44" xfId="1554" xr:uid="{00000000-0005-0000-0000-000035060000}"/>
    <cellStyle name="Normal 5 2 44 2" xfId="1555" xr:uid="{00000000-0005-0000-0000-000036060000}"/>
    <cellStyle name="Normal 5 2 44 2 2" xfId="1556" xr:uid="{00000000-0005-0000-0000-000037060000}"/>
    <cellStyle name="Normal 5 2 44 2 2 2" xfId="3269" xr:uid="{F183FF17-4D46-4629-8B65-FFF1CD439E09}"/>
    <cellStyle name="Normal 5 2 44 2 3" xfId="3268" xr:uid="{AF7ECEC3-C5B5-4205-B5BA-C3916D1F9941}"/>
    <cellStyle name="Normal 5 2 44 3" xfId="1557" xr:uid="{00000000-0005-0000-0000-000038060000}"/>
    <cellStyle name="Normal 5 2 44 3 2" xfId="3270" xr:uid="{11D6C3A9-0FD4-449E-90C7-3E66D13741C1}"/>
    <cellStyle name="Normal 5 2 44 4" xfId="3267" xr:uid="{46176583-EA24-4C0F-8A10-E2B9D7522914}"/>
    <cellStyle name="Normal 5 2 45" xfId="1558" xr:uid="{00000000-0005-0000-0000-000039060000}"/>
    <cellStyle name="Normal 5 2 45 2" xfId="1559" xr:uid="{00000000-0005-0000-0000-00003A060000}"/>
    <cellStyle name="Normal 5 2 45 2 2" xfId="1560" xr:uid="{00000000-0005-0000-0000-00003B060000}"/>
    <cellStyle name="Normal 5 2 45 2 2 2" xfId="3273" xr:uid="{CB0CF377-3E88-4115-BABA-B467E004BE04}"/>
    <cellStyle name="Normal 5 2 45 2 3" xfId="3272" xr:uid="{AAD5A97D-783E-441B-AE86-2DAE4F7CC18B}"/>
    <cellStyle name="Normal 5 2 45 3" xfId="1561" xr:uid="{00000000-0005-0000-0000-00003C060000}"/>
    <cellStyle name="Normal 5 2 45 3 2" xfId="3274" xr:uid="{CA5A1FED-B496-46B5-AB49-4932998027EC}"/>
    <cellStyle name="Normal 5 2 45 4" xfId="3271" xr:uid="{C2DE930F-24F4-436C-A686-534A5000BEE9}"/>
    <cellStyle name="Normal 5 2 46" xfId="1562" xr:uid="{00000000-0005-0000-0000-00003D060000}"/>
    <cellStyle name="Normal 5 2 46 2" xfId="1563" xr:uid="{00000000-0005-0000-0000-00003E060000}"/>
    <cellStyle name="Normal 5 2 46 2 2" xfId="1564" xr:uid="{00000000-0005-0000-0000-00003F060000}"/>
    <cellStyle name="Normal 5 2 46 2 2 2" xfId="3277" xr:uid="{73CB8C17-24B9-4CAC-88FF-D168EA87D961}"/>
    <cellStyle name="Normal 5 2 46 2 3" xfId="3276" xr:uid="{15ECC5D1-7595-4EE3-BC78-F6793D7FA128}"/>
    <cellStyle name="Normal 5 2 46 3" xfId="1565" xr:uid="{00000000-0005-0000-0000-000040060000}"/>
    <cellStyle name="Normal 5 2 46 3 2" xfId="3278" xr:uid="{483BF2EB-164C-4109-AFC4-FBB86A3EA2B5}"/>
    <cellStyle name="Normal 5 2 46 4" xfId="3275" xr:uid="{5E1168E2-F9B2-49F7-8FCD-7B56EFE80787}"/>
    <cellStyle name="Normal 5 2 47" xfId="1566" xr:uid="{00000000-0005-0000-0000-000041060000}"/>
    <cellStyle name="Normal 5 2 47 2" xfId="1567" xr:uid="{00000000-0005-0000-0000-000042060000}"/>
    <cellStyle name="Normal 5 2 47 2 2" xfId="1568" xr:uid="{00000000-0005-0000-0000-000043060000}"/>
    <cellStyle name="Normal 5 2 47 2 2 2" xfId="3281" xr:uid="{9F48B7BA-AA4A-44FC-B81F-2956CDEA8509}"/>
    <cellStyle name="Normal 5 2 47 2 3" xfId="3280" xr:uid="{7BB23859-EABA-4F16-A5F4-70A216CC8192}"/>
    <cellStyle name="Normal 5 2 47 3" xfId="1569" xr:uid="{00000000-0005-0000-0000-000044060000}"/>
    <cellStyle name="Normal 5 2 47 3 2" xfId="3282" xr:uid="{3B3C0CB5-9A14-4C6C-8D32-5C0A82DCE90C}"/>
    <cellStyle name="Normal 5 2 47 4" xfId="3279" xr:uid="{A74828DC-B76D-476D-AAB0-029C92573C78}"/>
    <cellStyle name="Normal 5 2 48" xfId="1570" xr:uid="{00000000-0005-0000-0000-000045060000}"/>
    <cellStyle name="Normal 5 2 48 2" xfId="1571" xr:uid="{00000000-0005-0000-0000-000046060000}"/>
    <cellStyle name="Normal 5 2 48 2 2" xfId="1572" xr:uid="{00000000-0005-0000-0000-000047060000}"/>
    <cellStyle name="Normal 5 2 48 2 2 2" xfId="3285" xr:uid="{BDA181DC-8770-460B-BAFC-0876C036C8E5}"/>
    <cellStyle name="Normal 5 2 48 2 3" xfId="3284" xr:uid="{ED248D68-9855-44E3-A39E-BFE32A7F12E1}"/>
    <cellStyle name="Normal 5 2 48 3" xfId="1573" xr:uid="{00000000-0005-0000-0000-000048060000}"/>
    <cellStyle name="Normal 5 2 48 3 2" xfId="3286" xr:uid="{B193BAD4-9263-4AED-9165-7992A63B882E}"/>
    <cellStyle name="Normal 5 2 48 4" xfId="3283" xr:uid="{9378C7D6-D571-43E5-8FD1-34FC39F71F72}"/>
    <cellStyle name="Normal 5 2 49" xfId="1574" xr:uid="{00000000-0005-0000-0000-000049060000}"/>
    <cellStyle name="Normal 5 2 49 2" xfId="1575" xr:uid="{00000000-0005-0000-0000-00004A060000}"/>
    <cellStyle name="Normal 5 2 49 2 2" xfId="1576" xr:uid="{00000000-0005-0000-0000-00004B060000}"/>
    <cellStyle name="Normal 5 2 49 2 2 2" xfId="3289" xr:uid="{E87EB888-840A-4BB7-BFAB-D98ED65E8F2A}"/>
    <cellStyle name="Normal 5 2 49 2 3" xfId="3288" xr:uid="{4BBDE22E-8FC5-42E7-84E9-B90549A7FEDA}"/>
    <cellStyle name="Normal 5 2 49 3" xfId="1577" xr:uid="{00000000-0005-0000-0000-00004C060000}"/>
    <cellStyle name="Normal 5 2 49 3 2" xfId="3290" xr:uid="{D386D4D2-0AFB-4176-A573-5DFB54833076}"/>
    <cellStyle name="Normal 5 2 49 4" xfId="3287" xr:uid="{9E6D5F26-B4F8-4E49-81C2-B890CC4E36FD}"/>
    <cellStyle name="Normal 5 2 5" xfId="1578" xr:uid="{00000000-0005-0000-0000-00004D060000}"/>
    <cellStyle name="Normal 5 2 5 2" xfId="1579" xr:uid="{00000000-0005-0000-0000-00004E060000}"/>
    <cellStyle name="Normal 5 2 5 2 2" xfId="1580" xr:uid="{00000000-0005-0000-0000-00004F060000}"/>
    <cellStyle name="Normal 5 2 5 2 2 2" xfId="3293" xr:uid="{0978DDE5-AEF6-4A70-A335-B48421D4C91E}"/>
    <cellStyle name="Normal 5 2 5 2 3" xfId="3292" xr:uid="{1FF3AE43-C768-47F3-8368-6A5CE06EAC26}"/>
    <cellStyle name="Normal 5 2 5 3" xfId="1581" xr:uid="{00000000-0005-0000-0000-000050060000}"/>
    <cellStyle name="Normal 5 2 5 3 2" xfId="3294" xr:uid="{6277F136-30B6-4CA6-B1D2-BBC2CBE167F5}"/>
    <cellStyle name="Normal 5 2 5 4" xfId="3291" xr:uid="{FC5136DC-99FB-48FE-A25F-0CBE45CD93E5}"/>
    <cellStyle name="Normal 5 2 50" xfId="1582" xr:uid="{00000000-0005-0000-0000-000051060000}"/>
    <cellStyle name="Normal 5 2 50 2" xfId="1583" xr:uid="{00000000-0005-0000-0000-000052060000}"/>
    <cellStyle name="Normal 5 2 50 2 2" xfId="1584" xr:uid="{00000000-0005-0000-0000-000053060000}"/>
    <cellStyle name="Normal 5 2 50 2 2 2" xfId="3297" xr:uid="{98ED87AC-1B78-4E36-A387-C2E25FA6DF34}"/>
    <cellStyle name="Normal 5 2 50 2 3" xfId="3296" xr:uid="{ECD83E72-1BF7-4217-97B0-2741FE34B2B7}"/>
    <cellStyle name="Normal 5 2 50 3" xfId="1585" xr:uid="{00000000-0005-0000-0000-000054060000}"/>
    <cellStyle name="Normal 5 2 50 3 2" xfId="3298" xr:uid="{9FE203D5-24AC-41A9-BC9E-3DA191EB5972}"/>
    <cellStyle name="Normal 5 2 50 4" xfId="3295" xr:uid="{41FB66EA-1582-45FA-83D3-EA7527185B33}"/>
    <cellStyle name="Normal 5 2 51" xfId="1586" xr:uid="{00000000-0005-0000-0000-000055060000}"/>
    <cellStyle name="Normal 5 2 51 2" xfId="1587" xr:uid="{00000000-0005-0000-0000-000056060000}"/>
    <cellStyle name="Normal 5 2 51 2 2" xfId="1588" xr:uid="{00000000-0005-0000-0000-000057060000}"/>
    <cellStyle name="Normal 5 2 51 2 2 2" xfId="3301" xr:uid="{80EE8E13-3EDF-4E25-B178-7623728CF30F}"/>
    <cellStyle name="Normal 5 2 51 2 3" xfId="3300" xr:uid="{ACF80994-9E87-4C46-A3A8-E8C512954273}"/>
    <cellStyle name="Normal 5 2 51 3" xfId="1589" xr:uid="{00000000-0005-0000-0000-000058060000}"/>
    <cellStyle name="Normal 5 2 51 3 2" xfId="3302" xr:uid="{A2250C5D-3833-4ED2-AC51-1ACAFF3F9E29}"/>
    <cellStyle name="Normal 5 2 51 4" xfId="3299" xr:uid="{D9306D31-2463-47B3-B7DB-F7CF8E2B4F79}"/>
    <cellStyle name="Normal 5 2 52" xfId="1590" xr:uid="{00000000-0005-0000-0000-000059060000}"/>
    <cellStyle name="Normal 5 2 52 2" xfId="1591" xr:uid="{00000000-0005-0000-0000-00005A060000}"/>
    <cellStyle name="Normal 5 2 52 2 2" xfId="1592" xr:uid="{00000000-0005-0000-0000-00005B060000}"/>
    <cellStyle name="Normal 5 2 52 2 2 2" xfId="3305" xr:uid="{78CCA414-15D3-47D2-99C6-5224BAA8F5D5}"/>
    <cellStyle name="Normal 5 2 52 2 3" xfId="3304" xr:uid="{32E7433D-831F-4FB2-86E2-405DACF2B31D}"/>
    <cellStyle name="Normal 5 2 52 3" xfId="1593" xr:uid="{00000000-0005-0000-0000-00005C060000}"/>
    <cellStyle name="Normal 5 2 52 3 2" xfId="3306" xr:uid="{8C26D533-DFF9-4EBE-9B27-481794377FF5}"/>
    <cellStyle name="Normal 5 2 52 4" xfId="3303" xr:uid="{B5EA7FCD-A7A2-4FF4-95F5-350D9E39278F}"/>
    <cellStyle name="Normal 5 2 53" xfId="1594" xr:uid="{00000000-0005-0000-0000-00005D060000}"/>
    <cellStyle name="Normal 5 2 53 2" xfId="1595" xr:uid="{00000000-0005-0000-0000-00005E060000}"/>
    <cellStyle name="Normal 5 2 53 2 2" xfId="1596" xr:uid="{00000000-0005-0000-0000-00005F060000}"/>
    <cellStyle name="Normal 5 2 53 2 2 2" xfId="3309" xr:uid="{AE94D240-E252-466F-A34C-DB360B4EC6D0}"/>
    <cellStyle name="Normal 5 2 53 2 3" xfId="3308" xr:uid="{B3E9E2AF-D199-46E2-AA8D-B8900CF25286}"/>
    <cellStyle name="Normal 5 2 53 3" xfId="1597" xr:uid="{00000000-0005-0000-0000-000060060000}"/>
    <cellStyle name="Normal 5 2 53 3 2" xfId="3310" xr:uid="{B257068D-95E9-43E5-A0E8-132344FF6D40}"/>
    <cellStyle name="Normal 5 2 53 4" xfId="3307" xr:uid="{F5A1D590-D71A-4762-A0ED-C750C26832C9}"/>
    <cellStyle name="Normal 5 2 54" xfId="1598" xr:uid="{00000000-0005-0000-0000-000061060000}"/>
    <cellStyle name="Normal 5 2 54 2" xfId="1599" xr:uid="{00000000-0005-0000-0000-000062060000}"/>
    <cellStyle name="Normal 5 2 54 2 2" xfId="1600" xr:uid="{00000000-0005-0000-0000-000063060000}"/>
    <cellStyle name="Normal 5 2 54 2 2 2" xfId="3313" xr:uid="{383BD928-4A63-4F08-BC26-A1EAD6CC9A64}"/>
    <cellStyle name="Normal 5 2 54 2 3" xfId="3312" xr:uid="{E21C3760-F787-48B9-86C9-A74C4E5293C7}"/>
    <cellStyle name="Normal 5 2 54 3" xfId="1601" xr:uid="{00000000-0005-0000-0000-000064060000}"/>
    <cellStyle name="Normal 5 2 54 3 2" xfId="3314" xr:uid="{8DB1CB7D-35C0-4F27-8213-D0DCF050025D}"/>
    <cellStyle name="Normal 5 2 54 4" xfId="3311" xr:uid="{EDE82D08-EA53-4AF3-9691-09741E1F52F8}"/>
    <cellStyle name="Normal 5 2 55" xfId="1602" xr:uid="{00000000-0005-0000-0000-000065060000}"/>
    <cellStyle name="Normal 5 2 55 2" xfId="1603" xr:uid="{00000000-0005-0000-0000-000066060000}"/>
    <cellStyle name="Normal 5 2 55 2 2" xfId="1604" xr:uid="{00000000-0005-0000-0000-000067060000}"/>
    <cellStyle name="Normal 5 2 55 2 2 2" xfId="3317" xr:uid="{BB6D6DF0-DACA-4841-86AD-D7BC21848216}"/>
    <cellStyle name="Normal 5 2 55 2 3" xfId="3316" xr:uid="{37FDCB44-EE01-4C91-9D47-48B2C76F1548}"/>
    <cellStyle name="Normal 5 2 55 3" xfId="1605" xr:uid="{00000000-0005-0000-0000-000068060000}"/>
    <cellStyle name="Normal 5 2 55 3 2" xfId="3318" xr:uid="{980EECEA-62CB-48E2-8BFF-60A04E0209F0}"/>
    <cellStyle name="Normal 5 2 55 4" xfId="3315" xr:uid="{10B30A03-F754-4181-989A-75EB01E0121C}"/>
    <cellStyle name="Normal 5 2 56" xfId="1606" xr:uid="{00000000-0005-0000-0000-000069060000}"/>
    <cellStyle name="Normal 5 2 56 2" xfId="1607" xr:uid="{00000000-0005-0000-0000-00006A060000}"/>
    <cellStyle name="Normal 5 2 56 2 2" xfId="1608" xr:uid="{00000000-0005-0000-0000-00006B060000}"/>
    <cellStyle name="Normal 5 2 56 2 2 2" xfId="3321" xr:uid="{6273C894-7300-42F8-BBE0-B28E61FFA6CD}"/>
    <cellStyle name="Normal 5 2 56 2 3" xfId="3320" xr:uid="{087FF533-B7AC-4880-AA4A-CA0EC20354FA}"/>
    <cellStyle name="Normal 5 2 56 3" xfId="1609" xr:uid="{00000000-0005-0000-0000-00006C060000}"/>
    <cellStyle name="Normal 5 2 56 3 2" xfId="3322" xr:uid="{5FA976D3-4549-4EC0-96F8-2F7FA05BB66B}"/>
    <cellStyle name="Normal 5 2 56 4" xfId="3319" xr:uid="{E1EB0D52-E0D5-4278-834B-DFE4FFD075C7}"/>
    <cellStyle name="Normal 5 2 57" xfId="1610" xr:uid="{00000000-0005-0000-0000-00006D060000}"/>
    <cellStyle name="Normal 5 2 57 2" xfId="1611" xr:uid="{00000000-0005-0000-0000-00006E060000}"/>
    <cellStyle name="Normal 5 2 57 2 2" xfId="1612" xr:uid="{00000000-0005-0000-0000-00006F060000}"/>
    <cellStyle name="Normal 5 2 57 2 2 2" xfId="3325" xr:uid="{FCC5968E-23A2-4066-9D0F-0D61CF68CF21}"/>
    <cellStyle name="Normal 5 2 57 2 3" xfId="3324" xr:uid="{A5B461EC-1148-4BF8-9D16-68E23E270428}"/>
    <cellStyle name="Normal 5 2 57 3" xfId="1613" xr:uid="{00000000-0005-0000-0000-000070060000}"/>
    <cellStyle name="Normal 5 2 57 3 2" xfId="3326" xr:uid="{394A52CC-3F3B-4C83-B974-69381A6F8FF5}"/>
    <cellStyle name="Normal 5 2 57 4" xfId="3323" xr:uid="{92B4B886-B87F-41AD-96EA-977275720EF5}"/>
    <cellStyle name="Normal 5 2 58" xfId="1614" xr:uid="{00000000-0005-0000-0000-000071060000}"/>
    <cellStyle name="Normal 5 2 58 2" xfId="1615" xr:uid="{00000000-0005-0000-0000-000072060000}"/>
    <cellStyle name="Normal 5 2 58 2 2" xfId="1616" xr:uid="{00000000-0005-0000-0000-000073060000}"/>
    <cellStyle name="Normal 5 2 58 2 2 2" xfId="3329" xr:uid="{F408A970-5A65-4CBA-9900-526131F68586}"/>
    <cellStyle name="Normal 5 2 58 2 3" xfId="3328" xr:uid="{701B4D22-2D6A-4D26-983B-9DCD13637025}"/>
    <cellStyle name="Normal 5 2 58 3" xfId="1617" xr:uid="{00000000-0005-0000-0000-000074060000}"/>
    <cellStyle name="Normal 5 2 58 3 2" xfId="3330" xr:uid="{F3F859D6-7357-4BED-A774-7912AD986546}"/>
    <cellStyle name="Normal 5 2 58 4" xfId="3327" xr:uid="{A72297DC-4DBF-42A5-B814-F5E3DA80794E}"/>
    <cellStyle name="Normal 5 2 59" xfId="1618" xr:uid="{00000000-0005-0000-0000-000075060000}"/>
    <cellStyle name="Normal 5 2 59 2" xfId="1619" xr:uid="{00000000-0005-0000-0000-000076060000}"/>
    <cellStyle name="Normal 5 2 59 2 2" xfId="1620" xr:uid="{00000000-0005-0000-0000-000077060000}"/>
    <cellStyle name="Normal 5 2 59 2 2 2" xfId="3333" xr:uid="{434C2F0C-00D3-403C-819B-73361377B6CE}"/>
    <cellStyle name="Normal 5 2 59 2 3" xfId="3332" xr:uid="{CCC7117E-B179-4D3E-AAB1-669ECB345E71}"/>
    <cellStyle name="Normal 5 2 59 3" xfId="1621" xr:uid="{00000000-0005-0000-0000-000078060000}"/>
    <cellStyle name="Normal 5 2 59 3 2" xfId="3334" xr:uid="{E59AE291-B87A-4400-9947-1CE2989425E6}"/>
    <cellStyle name="Normal 5 2 59 4" xfId="3331" xr:uid="{DD58EF4B-CFC7-40F3-A7C3-8A55CC93C370}"/>
    <cellStyle name="Normal 5 2 6" xfId="1622" xr:uid="{00000000-0005-0000-0000-000079060000}"/>
    <cellStyle name="Normal 5 2 6 2" xfId="1623" xr:uid="{00000000-0005-0000-0000-00007A060000}"/>
    <cellStyle name="Normal 5 2 6 2 2" xfId="1624" xr:uid="{00000000-0005-0000-0000-00007B060000}"/>
    <cellStyle name="Normal 5 2 6 2 2 2" xfId="3337" xr:uid="{6ACF84D5-D239-430E-8FD0-5FB1B830C0DE}"/>
    <cellStyle name="Normal 5 2 6 2 3" xfId="3336" xr:uid="{423C74F5-3494-475D-9763-46D00AC1B3C0}"/>
    <cellStyle name="Normal 5 2 6 3" xfId="1625" xr:uid="{00000000-0005-0000-0000-00007C060000}"/>
    <cellStyle name="Normal 5 2 6 3 2" xfId="3338" xr:uid="{1CFD6BD0-E111-444A-A76C-0C23CDBCABC5}"/>
    <cellStyle name="Normal 5 2 6 4" xfId="3335" xr:uid="{3A09EC81-DAD6-4A36-9010-FCEAF97C71F7}"/>
    <cellStyle name="Normal 5 2 60" xfId="1626" xr:uid="{00000000-0005-0000-0000-00007D060000}"/>
    <cellStyle name="Normal 5 2 60 2" xfId="1627" xr:uid="{00000000-0005-0000-0000-00007E060000}"/>
    <cellStyle name="Normal 5 2 60 2 2" xfId="1628" xr:uid="{00000000-0005-0000-0000-00007F060000}"/>
    <cellStyle name="Normal 5 2 60 2 2 2" xfId="3341" xr:uid="{A4D91E34-02B9-4076-8B0D-B4A98E79A3BC}"/>
    <cellStyle name="Normal 5 2 60 2 3" xfId="3340" xr:uid="{C731EA8F-ADC5-4507-8D90-67147656AD33}"/>
    <cellStyle name="Normal 5 2 60 3" xfId="1629" xr:uid="{00000000-0005-0000-0000-000080060000}"/>
    <cellStyle name="Normal 5 2 60 3 2" xfId="3342" xr:uid="{8434AC01-D9C5-4D84-93D4-DC27D14D02AD}"/>
    <cellStyle name="Normal 5 2 60 4" xfId="3339" xr:uid="{63B022F1-0526-4A2A-A5B3-9F3E8F473E47}"/>
    <cellStyle name="Normal 5 2 61" xfId="1630" xr:uid="{00000000-0005-0000-0000-000081060000}"/>
    <cellStyle name="Normal 5 2 61 2" xfId="1631" xr:uid="{00000000-0005-0000-0000-000082060000}"/>
    <cellStyle name="Normal 5 2 61 2 2" xfId="1632" xr:uid="{00000000-0005-0000-0000-000083060000}"/>
    <cellStyle name="Normal 5 2 61 2 2 2" xfId="3345" xr:uid="{246706A3-B3C8-460A-9334-9B425265671D}"/>
    <cellStyle name="Normal 5 2 61 2 3" xfId="3344" xr:uid="{147FF6C4-A3D5-4C4C-A0B7-DA69D6C22DBB}"/>
    <cellStyle name="Normal 5 2 61 3" xfId="1633" xr:uid="{00000000-0005-0000-0000-000084060000}"/>
    <cellStyle name="Normal 5 2 61 3 2" xfId="3346" xr:uid="{FDD5D4A1-CCCA-437B-BAAA-44E93037A568}"/>
    <cellStyle name="Normal 5 2 61 4" xfId="3343" xr:uid="{F3B98B62-0C63-4A9C-AD03-DDA4A258A520}"/>
    <cellStyle name="Normal 5 2 62" xfId="1634" xr:uid="{00000000-0005-0000-0000-000085060000}"/>
    <cellStyle name="Normal 5 2 62 2" xfId="1635" xr:uid="{00000000-0005-0000-0000-000086060000}"/>
    <cellStyle name="Normal 5 2 62 2 2" xfId="1636" xr:uid="{00000000-0005-0000-0000-000087060000}"/>
    <cellStyle name="Normal 5 2 62 2 2 2" xfId="3349" xr:uid="{E8CF2008-24BE-40AA-B30B-C4D59A019B29}"/>
    <cellStyle name="Normal 5 2 62 2 3" xfId="3348" xr:uid="{812A2775-5A8F-4FDC-BBA1-43FC9A4D4F77}"/>
    <cellStyle name="Normal 5 2 62 3" xfId="1637" xr:uid="{00000000-0005-0000-0000-000088060000}"/>
    <cellStyle name="Normal 5 2 62 3 2" xfId="3350" xr:uid="{3C36D1D2-DF8F-45BC-AF7D-59A66440FC70}"/>
    <cellStyle name="Normal 5 2 62 4" xfId="3347" xr:uid="{AEDB1596-633D-44E9-9B95-8C51C30BEE46}"/>
    <cellStyle name="Normal 5 2 63" xfId="1638" xr:uid="{00000000-0005-0000-0000-000089060000}"/>
    <cellStyle name="Normal 5 2 63 2" xfId="1639" xr:uid="{00000000-0005-0000-0000-00008A060000}"/>
    <cellStyle name="Normal 5 2 63 2 2" xfId="1640" xr:uid="{00000000-0005-0000-0000-00008B060000}"/>
    <cellStyle name="Normal 5 2 63 2 2 2" xfId="3353" xr:uid="{2ADDFEE0-08CC-4D7E-9131-8632414E5D16}"/>
    <cellStyle name="Normal 5 2 63 2 3" xfId="3352" xr:uid="{9FF5D432-1AE5-4E61-AB19-84B5D56D223F}"/>
    <cellStyle name="Normal 5 2 63 3" xfId="1641" xr:uid="{00000000-0005-0000-0000-00008C060000}"/>
    <cellStyle name="Normal 5 2 63 3 2" xfId="3354" xr:uid="{A908C8EC-D748-4004-8998-88D103683693}"/>
    <cellStyle name="Normal 5 2 63 4" xfId="3351" xr:uid="{8AA366F9-22C2-41C5-B7E1-2F1C34AE460D}"/>
    <cellStyle name="Normal 5 2 64" xfId="1642" xr:uid="{00000000-0005-0000-0000-00008D060000}"/>
    <cellStyle name="Normal 5 2 64 2" xfId="1643" xr:uid="{00000000-0005-0000-0000-00008E060000}"/>
    <cellStyle name="Normal 5 2 64 2 2" xfId="1644" xr:uid="{00000000-0005-0000-0000-00008F060000}"/>
    <cellStyle name="Normal 5 2 64 2 2 2" xfId="3357" xr:uid="{C7FA3C0F-7643-4920-A1A2-45A35270EDE4}"/>
    <cellStyle name="Normal 5 2 64 2 3" xfId="3356" xr:uid="{C5E77132-10E1-40F1-8822-1EFB47DB7D7D}"/>
    <cellStyle name="Normal 5 2 64 3" xfId="1645" xr:uid="{00000000-0005-0000-0000-000090060000}"/>
    <cellStyle name="Normal 5 2 64 3 2" xfId="3358" xr:uid="{F3DC9F0D-6818-4E7B-B850-A8DAF0412D5E}"/>
    <cellStyle name="Normal 5 2 64 4" xfId="3355" xr:uid="{47120187-128A-41A7-A49D-4120F8A78EF8}"/>
    <cellStyle name="Normal 5 2 65" xfId="1646" xr:uid="{00000000-0005-0000-0000-000091060000}"/>
    <cellStyle name="Normal 5 2 65 2" xfId="1647" xr:uid="{00000000-0005-0000-0000-000092060000}"/>
    <cellStyle name="Normal 5 2 65 2 2" xfId="3360" xr:uid="{CB2CEF29-9784-4970-8BCE-711C12C6B62C}"/>
    <cellStyle name="Normal 5 2 65 3" xfId="3359" xr:uid="{6164518D-B997-44B3-8F73-1D2B97B4F178}"/>
    <cellStyle name="Normal 5 2 66" xfId="1648" xr:uid="{00000000-0005-0000-0000-000093060000}"/>
    <cellStyle name="Normal 5 2 66 2" xfId="1649" xr:uid="{00000000-0005-0000-0000-000094060000}"/>
    <cellStyle name="Normal 5 2 66 2 2" xfId="3362" xr:uid="{F8E2E8D1-81FE-4CAA-861D-7855A6E62FBD}"/>
    <cellStyle name="Normal 5 2 66 3" xfId="3361" xr:uid="{4CE35745-5616-4CD9-8D5B-900144868DD9}"/>
    <cellStyle name="Normal 5 2 67" xfId="1650" xr:uid="{00000000-0005-0000-0000-000095060000}"/>
    <cellStyle name="Normal 5 2 67 2" xfId="1651" xr:uid="{00000000-0005-0000-0000-000096060000}"/>
    <cellStyle name="Normal 5 2 67 2 2" xfId="3364" xr:uid="{E6782D1D-3594-4D3E-BF6C-4A4244678DC2}"/>
    <cellStyle name="Normal 5 2 67 3" xfId="3363" xr:uid="{14E0D0AE-7162-4665-A16B-33520CF451B6}"/>
    <cellStyle name="Normal 5 2 68" xfId="1652" xr:uid="{00000000-0005-0000-0000-000097060000}"/>
    <cellStyle name="Normal 5 2 68 2" xfId="1653" xr:uid="{00000000-0005-0000-0000-000098060000}"/>
    <cellStyle name="Normal 5 2 68 2 2" xfId="3366" xr:uid="{401E14BE-B7DC-4CAB-8100-9D1DA531A491}"/>
    <cellStyle name="Normal 5 2 68 3" xfId="3365" xr:uid="{48B0A2B4-846C-43F9-A216-1B844A740B39}"/>
    <cellStyle name="Normal 5 2 69" xfId="1654" xr:uid="{00000000-0005-0000-0000-000099060000}"/>
    <cellStyle name="Normal 5 2 69 2" xfId="1655" xr:uid="{00000000-0005-0000-0000-00009A060000}"/>
    <cellStyle name="Normal 5 2 69 2 2" xfId="3368" xr:uid="{695CE595-6A60-472B-937B-3CB4174896E5}"/>
    <cellStyle name="Normal 5 2 69 3" xfId="3367" xr:uid="{057243F2-99E4-402F-AFA5-50C400B2D076}"/>
    <cellStyle name="Normal 5 2 7" xfId="1656" xr:uid="{00000000-0005-0000-0000-00009B060000}"/>
    <cellStyle name="Normal 5 2 7 2" xfId="1657" xr:uid="{00000000-0005-0000-0000-00009C060000}"/>
    <cellStyle name="Normal 5 2 7 2 2" xfId="1658" xr:uid="{00000000-0005-0000-0000-00009D060000}"/>
    <cellStyle name="Normal 5 2 7 2 2 2" xfId="3371" xr:uid="{EFA5EE10-30EF-4766-90AA-4179A997BC61}"/>
    <cellStyle name="Normal 5 2 7 2 3" xfId="3370" xr:uid="{24E9946E-2853-481A-9F0C-09DEB9681947}"/>
    <cellStyle name="Normal 5 2 7 3" xfId="1659" xr:uid="{00000000-0005-0000-0000-00009E060000}"/>
    <cellStyle name="Normal 5 2 7 3 2" xfId="3372" xr:uid="{1F2AEC43-0FFA-4383-B046-A7B6EE431BED}"/>
    <cellStyle name="Normal 5 2 7 4" xfId="3369" xr:uid="{B11047C1-C997-41FA-BC4E-819871A9AA40}"/>
    <cellStyle name="Normal 5 2 70" xfId="1660" xr:uid="{00000000-0005-0000-0000-00009F060000}"/>
    <cellStyle name="Normal 5 2 70 2" xfId="1661" xr:uid="{00000000-0005-0000-0000-0000A0060000}"/>
    <cellStyle name="Normal 5 2 70 2 2" xfId="3374" xr:uid="{59211FFA-E2CF-4740-8DC0-BBF5E0C2035C}"/>
    <cellStyle name="Normal 5 2 70 3" xfId="3373" xr:uid="{64BA6F24-44C4-4D0E-ABC2-D7DC2F4EE7B3}"/>
    <cellStyle name="Normal 5 2 71" xfId="1662" xr:uid="{00000000-0005-0000-0000-0000A1060000}"/>
    <cellStyle name="Normal 5 2 71 2" xfId="1663" xr:uid="{00000000-0005-0000-0000-0000A2060000}"/>
    <cellStyle name="Normal 5 2 71 2 2" xfId="3376" xr:uid="{71DDC307-AE6E-4ABD-B386-47AE3887D437}"/>
    <cellStyle name="Normal 5 2 71 3" xfId="3375" xr:uid="{2E6AA05D-7F5C-4226-AD3B-EFE9A576C303}"/>
    <cellStyle name="Normal 5 2 72" xfId="1664" xr:uid="{00000000-0005-0000-0000-0000A3060000}"/>
    <cellStyle name="Normal 5 2 72 2" xfId="1665" xr:uid="{00000000-0005-0000-0000-0000A4060000}"/>
    <cellStyle name="Normal 5 2 72 2 2" xfId="3378" xr:uid="{31298084-D5CB-49A3-BF75-7E5560AD38BA}"/>
    <cellStyle name="Normal 5 2 72 3" xfId="3377" xr:uid="{21FF74C6-88BC-41F7-9627-2039850B8815}"/>
    <cellStyle name="Normal 5 2 73" xfId="1666" xr:uid="{00000000-0005-0000-0000-0000A5060000}"/>
    <cellStyle name="Normal 5 2 73 2" xfId="1667" xr:uid="{00000000-0005-0000-0000-0000A6060000}"/>
    <cellStyle name="Normal 5 2 73 2 2" xfId="3380" xr:uid="{28B43B03-2487-4787-9C1D-45885B649E2A}"/>
    <cellStyle name="Normal 5 2 73 3" xfId="3379" xr:uid="{4E8BD5C2-8695-4968-992F-D96EBCE72FB6}"/>
    <cellStyle name="Normal 5 2 74" xfId="1668" xr:uid="{00000000-0005-0000-0000-0000A7060000}"/>
    <cellStyle name="Normal 5 2 74 2" xfId="1669" xr:uid="{00000000-0005-0000-0000-0000A8060000}"/>
    <cellStyle name="Normal 5 2 74 2 2" xfId="3382" xr:uid="{733E32D2-EEE5-47BD-8C7A-8E60FF19879C}"/>
    <cellStyle name="Normal 5 2 74 3" xfId="3381" xr:uid="{BE5A5471-DAC2-4AD2-8975-1EE1098FF3D1}"/>
    <cellStyle name="Normal 5 2 75" xfId="1670" xr:uid="{00000000-0005-0000-0000-0000A9060000}"/>
    <cellStyle name="Normal 5 2 75 2" xfId="1671" xr:uid="{00000000-0005-0000-0000-0000AA060000}"/>
    <cellStyle name="Normal 5 2 75 2 2" xfId="3384" xr:uid="{A25BBF84-49B0-4DFE-AFF7-02921DC81181}"/>
    <cellStyle name="Normal 5 2 75 3" xfId="3383" xr:uid="{7E59B9CE-5295-4DEE-8DC3-093310CC55B0}"/>
    <cellStyle name="Normal 5 2 76" xfId="1672" xr:uid="{00000000-0005-0000-0000-0000AB060000}"/>
    <cellStyle name="Normal 5 2 76 2" xfId="1673" xr:uid="{00000000-0005-0000-0000-0000AC060000}"/>
    <cellStyle name="Normal 5 2 76 2 2" xfId="3386" xr:uid="{5A13C34A-B468-4CB4-AFDF-967F77EBE45D}"/>
    <cellStyle name="Normal 5 2 76 3" xfId="3385" xr:uid="{4E020028-0F83-436C-B3C8-AE3D4216EAD8}"/>
    <cellStyle name="Normal 5 2 77" xfId="1674" xr:uid="{00000000-0005-0000-0000-0000AD060000}"/>
    <cellStyle name="Normal 5 2 77 2" xfId="1675" xr:uid="{00000000-0005-0000-0000-0000AE060000}"/>
    <cellStyle name="Normal 5 2 77 2 2" xfId="3388" xr:uid="{DF89BD78-2716-43DF-938B-7128383B0EF0}"/>
    <cellStyle name="Normal 5 2 77 3" xfId="3387" xr:uid="{3B13E662-4A49-4CFA-8B76-B046C11D0CFF}"/>
    <cellStyle name="Normal 5 2 78" xfId="1676" xr:uid="{00000000-0005-0000-0000-0000AF060000}"/>
    <cellStyle name="Normal 5 2 78 2" xfId="1677" xr:uid="{00000000-0005-0000-0000-0000B0060000}"/>
    <cellStyle name="Normal 5 2 78 2 2" xfId="3390" xr:uid="{BB36FAEC-8509-489A-80B8-853ED5847FCD}"/>
    <cellStyle name="Normal 5 2 78 3" xfId="3389" xr:uid="{9A37C4C7-8C1E-4ADB-AB41-92DC3185FC00}"/>
    <cellStyle name="Normal 5 2 79" xfId="1678" xr:uid="{00000000-0005-0000-0000-0000B1060000}"/>
    <cellStyle name="Normal 5 2 79 2" xfId="1679" xr:uid="{00000000-0005-0000-0000-0000B2060000}"/>
    <cellStyle name="Normal 5 2 79 2 2" xfId="3392" xr:uid="{C469B6E7-0F09-4970-A624-431D9ED9CF9C}"/>
    <cellStyle name="Normal 5 2 79 3" xfId="3391" xr:uid="{C8FCDADD-DF01-4EE0-83B3-B1EAAE7F932B}"/>
    <cellStyle name="Normal 5 2 8" xfId="1680" xr:uid="{00000000-0005-0000-0000-0000B3060000}"/>
    <cellStyle name="Normal 5 2 8 2" xfId="1681" xr:uid="{00000000-0005-0000-0000-0000B4060000}"/>
    <cellStyle name="Normal 5 2 8 2 2" xfId="1682" xr:uid="{00000000-0005-0000-0000-0000B5060000}"/>
    <cellStyle name="Normal 5 2 8 2 2 2" xfId="3395" xr:uid="{98311911-5062-4779-9781-9341FC67AC2E}"/>
    <cellStyle name="Normal 5 2 8 2 3" xfId="3394" xr:uid="{4A5843E1-0F2B-4BB0-B234-D953002ED084}"/>
    <cellStyle name="Normal 5 2 8 3" xfId="1683" xr:uid="{00000000-0005-0000-0000-0000B6060000}"/>
    <cellStyle name="Normal 5 2 8 3 2" xfId="3396" xr:uid="{DF9CADEB-6E23-475D-8878-B6F29A280AE8}"/>
    <cellStyle name="Normal 5 2 8 4" xfId="3393" xr:uid="{64275E83-DA01-457E-AB91-60DFF3E09460}"/>
    <cellStyle name="Normal 5 2 80" xfId="1684" xr:uid="{00000000-0005-0000-0000-0000B7060000}"/>
    <cellStyle name="Normal 5 2 80 2" xfId="1685" xr:uid="{00000000-0005-0000-0000-0000B8060000}"/>
    <cellStyle name="Normal 5 2 80 2 2" xfId="3398" xr:uid="{152D4AFC-CE4D-476D-A652-B5F65405BA53}"/>
    <cellStyle name="Normal 5 2 80 3" xfId="3397" xr:uid="{196682C0-3AE7-4F46-8A23-2658A20D923F}"/>
    <cellStyle name="Normal 5 2 81" xfId="1686" xr:uid="{00000000-0005-0000-0000-0000B9060000}"/>
    <cellStyle name="Normal 5 2 81 2" xfId="1687" xr:uid="{00000000-0005-0000-0000-0000BA060000}"/>
    <cellStyle name="Normal 5 2 81 2 2" xfId="3400" xr:uid="{8CD03426-4FFE-4A8A-BA6A-CDD11120530B}"/>
    <cellStyle name="Normal 5 2 81 3" xfId="3399" xr:uid="{494F4034-D49F-4276-97D6-385464BC71FD}"/>
    <cellStyle name="Normal 5 2 82" xfId="1688" xr:uid="{00000000-0005-0000-0000-0000BB060000}"/>
    <cellStyle name="Normal 5 2 82 2" xfId="1689" xr:uid="{00000000-0005-0000-0000-0000BC060000}"/>
    <cellStyle name="Normal 5 2 82 2 2" xfId="3402" xr:uid="{BEEB7023-4D88-46B9-9F2F-EB21F36974C7}"/>
    <cellStyle name="Normal 5 2 82 3" xfId="3401" xr:uid="{4A560487-176B-4C7A-B361-44EEB661DA41}"/>
    <cellStyle name="Normal 5 2 83" xfId="1690" xr:uid="{00000000-0005-0000-0000-0000BD060000}"/>
    <cellStyle name="Normal 5 2 83 2" xfId="1691" xr:uid="{00000000-0005-0000-0000-0000BE060000}"/>
    <cellStyle name="Normal 5 2 83 2 2" xfId="3404" xr:uid="{A3370473-9A5E-4D8E-928F-752D55D62101}"/>
    <cellStyle name="Normal 5 2 83 3" xfId="3403" xr:uid="{D51CF87A-57E8-4D77-A88C-1FCF1804FF44}"/>
    <cellStyle name="Normal 5 2 84" xfId="1692" xr:uid="{00000000-0005-0000-0000-0000BF060000}"/>
    <cellStyle name="Normal 5 2 84 2" xfId="1693" xr:uid="{00000000-0005-0000-0000-0000C0060000}"/>
    <cellStyle name="Normal 5 2 84 2 2" xfId="3406" xr:uid="{CC59AE7C-BFF4-4642-B584-40C56D6F4A65}"/>
    <cellStyle name="Normal 5 2 84 3" xfId="3405" xr:uid="{12ECA10F-5BB7-427D-8E85-87B89ED787C6}"/>
    <cellStyle name="Normal 5 2 85" xfId="1694" xr:uid="{00000000-0005-0000-0000-0000C1060000}"/>
    <cellStyle name="Normal 5 2 85 2" xfId="3407" xr:uid="{1AD1BB07-6501-4982-A382-A10E54B35161}"/>
    <cellStyle name="Normal 5 2 86" xfId="1695" xr:uid="{00000000-0005-0000-0000-0000C2060000}"/>
    <cellStyle name="Normal 5 2 87" xfId="1696" xr:uid="{00000000-0005-0000-0000-0000C3060000}"/>
    <cellStyle name="Normal 5 2 88" xfId="3118" xr:uid="{DB4ADF0B-FF00-4977-BAFD-4179FB20881D}"/>
    <cellStyle name="Normal 5 2 9" xfId="1697" xr:uid="{00000000-0005-0000-0000-0000C4060000}"/>
    <cellStyle name="Normal 5 2 9 2" xfId="1698" xr:uid="{00000000-0005-0000-0000-0000C5060000}"/>
    <cellStyle name="Normal 5 2 9 2 2" xfId="1699" xr:uid="{00000000-0005-0000-0000-0000C6060000}"/>
    <cellStyle name="Normal 5 2 9 2 2 2" xfId="3410" xr:uid="{0652E77C-968B-4CEB-8C9F-03E14618E326}"/>
    <cellStyle name="Normal 5 2 9 2 3" xfId="3409" xr:uid="{30701629-A2EB-43B0-B3EB-66A1C080BAB1}"/>
    <cellStyle name="Normal 5 2 9 3" xfId="1700" xr:uid="{00000000-0005-0000-0000-0000C7060000}"/>
    <cellStyle name="Normal 5 2 9 3 2" xfId="3411" xr:uid="{9932E877-92C0-4D53-9EBC-149F77885714}"/>
    <cellStyle name="Normal 5 2 9 4" xfId="3408" xr:uid="{DA27222A-3C7A-4BE0-A24A-E22EB36957BF}"/>
    <cellStyle name="Normal 5 2_10" xfId="1701" xr:uid="{00000000-0005-0000-0000-0000C8060000}"/>
    <cellStyle name="Normal 5 3" xfId="1702" xr:uid="{00000000-0005-0000-0000-0000C9060000}"/>
    <cellStyle name="Normal 5 3 2" xfId="1703" xr:uid="{00000000-0005-0000-0000-0000CA060000}"/>
    <cellStyle name="Normal 5 3 2 2" xfId="1704" xr:uid="{00000000-0005-0000-0000-0000CB060000}"/>
    <cellStyle name="Normal 5 3 2 2 2" xfId="3414" xr:uid="{E18BF6C4-0016-4451-A24F-DD22A1E3C9EA}"/>
    <cellStyle name="Normal 5 3 2 3" xfId="3413" xr:uid="{C9E64A90-2160-45B3-BD2C-269D2791D880}"/>
    <cellStyle name="Normal 5 3 3" xfId="1705" xr:uid="{00000000-0005-0000-0000-0000CC060000}"/>
    <cellStyle name="Normal 5 3 3 2" xfId="3415" xr:uid="{A5607A06-ADFE-4B3F-9BDA-F2F4A5B8D947}"/>
    <cellStyle name="Normal 5 3 4" xfId="3412" xr:uid="{9CB45F29-EBE8-46DC-9DBA-AC4A3C1A487B}"/>
    <cellStyle name="Normal 5 4" xfId="1706" xr:uid="{00000000-0005-0000-0000-0000CD060000}"/>
    <cellStyle name="Normal 5 4 2" xfId="1707" xr:uid="{00000000-0005-0000-0000-0000CE060000}"/>
    <cellStyle name="Normal 5 4 2 2" xfId="3417" xr:uid="{8D5E8419-947D-4D1E-86BE-9F88A63BA07A}"/>
    <cellStyle name="Normal 5 4 3" xfId="3416" xr:uid="{3C4A3EB0-FDAF-4255-AFD2-2964ADF0C1F8}"/>
    <cellStyle name="Normal 5 5" xfId="1708" xr:uid="{00000000-0005-0000-0000-0000CF060000}"/>
    <cellStyle name="Normal 5 5 2" xfId="3418" xr:uid="{4D3138AD-2B66-4DE3-8A4E-36CF8E581844}"/>
    <cellStyle name="Normal 5 6" xfId="1709" xr:uid="{00000000-0005-0000-0000-0000D0060000}"/>
    <cellStyle name="Normal 5 6 2" xfId="3419" xr:uid="{41CAE241-4C24-4FB4-9D6B-E0F6EC730B47}"/>
    <cellStyle name="Normal 5 7" xfId="1710" xr:uid="{00000000-0005-0000-0000-0000D1060000}"/>
    <cellStyle name="Normal 5 7 2" xfId="3420" xr:uid="{FB591F78-913F-4083-8FD4-CE33562E6AA9}"/>
    <cellStyle name="Normal 5 8" xfId="1711" xr:uid="{00000000-0005-0000-0000-0000D2060000}"/>
    <cellStyle name="Normal 5 8 2" xfId="3421" xr:uid="{6C675139-E250-4184-8380-0DA8B2A1081B}"/>
    <cellStyle name="Normal 5 9" xfId="1712" xr:uid="{00000000-0005-0000-0000-0000D3060000}"/>
    <cellStyle name="Normal 5 9 2" xfId="3422" xr:uid="{48C491EC-FAA4-4D1A-AFFB-4B504E92D715}"/>
    <cellStyle name="Normal 5_Equipment" xfId="1713" xr:uid="{00000000-0005-0000-0000-0000D4060000}"/>
    <cellStyle name="Normal 6" xfId="1714" xr:uid="{00000000-0005-0000-0000-0000D5060000}"/>
    <cellStyle name="Normal 6 10" xfId="2097" xr:uid="{00000000-0005-0000-0000-0000D6060000}"/>
    <cellStyle name="Normal 6 2" xfId="1715" xr:uid="{00000000-0005-0000-0000-0000D7060000}"/>
    <cellStyle name="Normal 6 2 2" xfId="1716" xr:uid="{00000000-0005-0000-0000-0000D8060000}"/>
    <cellStyle name="Normal 6 2 2 2" xfId="1717" xr:uid="{00000000-0005-0000-0000-0000D9060000}"/>
    <cellStyle name="Normal 6 2 2 2 2" xfId="1718" xr:uid="{00000000-0005-0000-0000-0000DA060000}"/>
    <cellStyle name="Normal 6 2 2 2 2 2" xfId="3425" xr:uid="{047729C9-B6BD-43E1-A23F-04B893B36791}"/>
    <cellStyle name="Normal 6 2 2 2 3" xfId="3424" xr:uid="{0AC5E5CC-14A0-4CDB-9428-9191C8A745F7}"/>
    <cellStyle name="Normal 6 2 2 3" xfId="1719" xr:uid="{00000000-0005-0000-0000-0000DB060000}"/>
    <cellStyle name="Normal 6 2 2 3 2" xfId="3426" xr:uid="{40E3D86B-5CAE-4945-AE50-882185FC5A16}"/>
    <cellStyle name="Normal 6 2 2 4" xfId="1720" xr:uid="{00000000-0005-0000-0000-0000DC060000}"/>
    <cellStyle name="Normal 6 2 2 5" xfId="1721" xr:uid="{00000000-0005-0000-0000-0000DD060000}"/>
    <cellStyle name="Normal 6 2 2 6" xfId="3423" xr:uid="{BA71F3BA-C8CC-4D65-8DD0-B8155BB2163A}"/>
    <cellStyle name="Normal 6 2 3" xfId="1722" xr:uid="{00000000-0005-0000-0000-0000DE060000}"/>
    <cellStyle name="Normal 6 2 3 2" xfId="1723" xr:uid="{00000000-0005-0000-0000-0000DF060000}"/>
    <cellStyle name="Normal 6 2 3 2 2" xfId="3428" xr:uid="{46255919-D081-4A8E-8CE5-484827C490FB}"/>
    <cellStyle name="Normal 6 2 3 3" xfId="3427" xr:uid="{8A4AB1BC-B6FD-46AC-9B01-83C5C2A0358F}"/>
    <cellStyle name="Normal 6 2 4" xfId="1724" xr:uid="{00000000-0005-0000-0000-0000E0060000}"/>
    <cellStyle name="Normal 6 2 4 2" xfId="3429" xr:uid="{2803ECCA-CEEA-4ECA-AF6C-321007540182}"/>
    <cellStyle name="Normal 6 2 5" xfId="1725" xr:uid="{00000000-0005-0000-0000-0000E1060000}"/>
    <cellStyle name="Normal 6 2 6" xfId="1726" xr:uid="{00000000-0005-0000-0000-0000E2060000}"/>
    <cellStyle name="Normal 6 2 7" xfId="2071" xr:uid="{00000000-0005-0000-0000-0000E3060000}"/>
    <cellStyle name="Normal 6 2_Equipment" xfId="1727" xr:uid="{00000000-0005-0000-0000-0000E4060000}"/>
    <cellStyle name="Normal 6 3" xfId="1728" xr:uid="{00000000-0005-0000-0000-0000E5060000}"/>
    <cellStyle name="Normal 6 3 2" xfId="1729" xr:uid="{00000000-0005-0000-0000-0000E6060000}"/>
    <cellStyle name="Normal 6 3 2 2" xfId="1730" xr:uid="{00000000-0005-0000-0000-0000E7060000}"/>
    <cellStyle name="Normal 6 3 2 2 2" xfId="3432" xr:uid="{618C8833-859F-4F6A-A99B-ACDF05736BF4}"/>
    <cellStyle name="Normal 6 3 2 3" xfId="3431" xr:uid="{623DACC4-C926-4186-8996-9352E9B24E34}"/>
    <cellStyle name="Normal 6 3 3" xfId="1731" xr:uid="{00000000-0005-0000-0000-0000E8060000}"/>
    <cellStyle name="Normal 6 3 3 2" xfId="3433" xr:uid="{3BD464B1-DDEC-45D5-9378-437D6402D002}"/>
    <cellStyle name="Normal 6 3 4" xfId="1732" xr:uid="{00000000-0005-0000-0000-0000E9060000}"/>
    <cellStyle name="Normal 6 3 5" xfId="1733" xr:uid="{00000000-0005-0000-0000-0000EA060000}"/>
    <cellStyle name="Normal 6 3 6" xfId="3430" xr:uid="{9D0D7C53-1555-412E-B0FA-24516B1BB44F}"/>
    <cellStyle name="Normal 6 4" xfId="1734" xr:uid="{00000000-0005-0000-0000-0000EB060000}"/>
    <cellStyle name="Normal 6 4 2" xfId="1735" xr:uid="{00000000-0005-0000-0000-0000EC060000}"/>
    <cellStyle name="Normal 6 4 2 2" xfId="3435" xr:uid="{B8CC1B69-B735-455F-A684-6C1699EC53C1}"/>
    <cellStyle name="Normal 6 4 3" xfId="3434" xr:uid="{9D2FFF4C-88BB-48D2-82BE-24717CDDE06D}"/>
    <cellStyle name="Normal 6 5" xfId="1736" xr:uid="{00000000-0005-0000-0000-0000ED060000}"/>
    <cellStyle name="Normal 6 5 2" xfId="3436" xr:uid="{4B7A0CEC-0706-4A9D-86D9-D6A89428DCB2}"/>
    <cellStyle name="Normal 6 6" xfId="1737" xr:uid="{00000000-0005-0000-0000-0000EE060000}"/>
    <cellStyle name="Normal 6 7" xfId="1738" xr:uid="{00000000-0005-0000-0000-0000EF060000}"/>
    <cellStyle name="Normal 6 8" xfId="2070" xr:uid="{00000000-0005-0000-0000-0000F0060000}"/>
    <cellStyle name="Normal 6 9" xfId="2096" xr:uid="{00000000-0005-0000-0000-0000F1060000}"/>
    <cellStyle name="Normal 6_Equipment" xfId="1739" xr:uid="{00000000-0005-0000-0000-0000F2060000}"/>
    <cellStyle name="Normal 7" xfId="1740" xr:uid="{00000000-0005-0000-0000-0000F3060000}"/>
    <cellStyle name="Normal 7 2" xfId="1741" xr:uid="{00000000-0005-0000-0000-0000F4060000}"/>
    <cellStyle name="Normal 7 2 2" xfId="1742" xr:uid="{00000000-0005-0000-0000-0000F5060000}"/>
    <cellStyle name="Normal 7 2 2 2" xfId="1743" xr:uid="{00000000-0005-0000-0000-0000F6060000}"/>
    <cellStyle name="Normal 7 2 2 2 2" xfId="3439" xr:uid="{79AFDCC3-70C9-4B6A-8A44-07D223DAB649}"/>
    <cellStyle name="Normal 7 2 2 3" xfId="3438" xr:uid="{043362CF-062F-4774-8C6E-DA83188B7212}"/>
    <cellStyle name="Normal 7 2 3" xfId="1744" xr:uid="{00000000-0005-0000-0000-0000F7060000}"/>
    <cellStyle name="Normal 7 2 3 2" xfId="3440" xr:uid="{83E355C0-DBE9-4CD5-A3AC-2B24827F6027}"/>
    <cellStyle name="Normal 7 2 4" xfId="1745" xr:uid="{00000000-0005-0000-0000-0000F8060000}"/>
    <cellStyle name="Normal 7 2 5" xfId="1746" xr:uid="{00000000-0005-0000-0000-0000F9060000}"/>
    <cellStyle name="Normal 7 2 6" xfId="3437" xr:uid="{1F801DA9-AD67-4FC1-AA91-EBFA5BBF2E03}"/>
    <cellStyle name="Normal 7 3" xfId="1747" xr:uid="{00000000-0005-0000-0000-0000FA060000}"/>
    <cellStyle name="Normal 7 3 2" xfId="1748" xr:uid="{00000000-0005-0000-0000-0000FB060000}"/>
    <cellStyle name="Normal 7 3 2 2" xfId="3442" xr:uid="{8BCCDAE9-43D1-47D0-81F8-4609B0D43CA2}"/>
    <cellStyle name="Normal 7 3 3" xfId="3441" xr:uid="{A2D0EC8A-45BC-4E0C-8536-77435A9C3387}"/>
    <cellStyle name="Normal 7 4" xfId="1749" xr:uid="{00000000-0005-0000-0000-0000FC060000}"/>
    <cellStyle name="Normal 7 4 2" xfId="3443" xr:uid="{FE8848E0-979D-43D0-965B-BBCB3AE837F8}"/>
    <cellStyle name="Normal 7 5" xfId="1750" xr:uid="{00000000-0005-0000-0000-0000FD060000}"/>
    <cellStyle name="Normal 7 6" xfId="1751" xr:uid="{00000000-0005-0000-0000-0000FE060000}"/>
    <cellStyle name="Normal 7_Equipment" xfId="1752" xr:uid="{00000000-0005-0000-0000-0000FF060000}"/>
    <cellStyle name="Normal 8" xfId="1753" xr:uid="{00000000-0005-0000-0000-000000070000}"/>
    <cellStyle name="Normal 8 2" xfId="1754" xr:uid="{00000000-0005-0000-0000-000001070000}"/>
    <cellStyle name="Normal 8 2 2" xfId="1755" xr:uid="{00000000-0005-0000-0000-000002070000}"/>
    <cellStyle name="Normal 8 2 2 2" xfId="1756" xr:uid="{00000000-0005-0000-0000-000003070000}"/>
    <cellStyle name="Normal 8 2 2 2 2" xfId="1757" xr:uid="{00000000-0005-0000-0000-000004070000}"/>
    <cellStyle name="Normal 8 2 2 2 2 2" xfId="3448" xr:uid="{F0189A8D-A750-4DC4-94C5-0C092FE41682}"/>
    <cellStyle name="Normal 8 2 2 2 3" xfId="3447" xr:uid="{F0CE9C9D-DEB1-48E8-9E51-821A97AA7C10}"/>
    <cellStyle name="Normal 8 2 2 3" xfId="1758" xr:uid="{00000000-0005-0000-0000-000005070000}"/>
    <cellStyle name="Normal 8 2 2 3 2" xfId="3449" xr:uid="{3CC4FE52-489F-4651-9AC2-D507476BD20A}"/>
    <cellStyle name="Normal 8 2 2 4" xfId="3446" xr:uid="{9AB561B7-F4D6-4442-80B2-A8689DECC877}"/>
    <cellStyle name="Normal 8 2 3" xfId="1759" xr:uid="{00000000-0005-0000-0000-000006070000}"/>
    <cellStyle name="Normal 8 2 3 2" xfId="1760" xr:uid="{00000000-0005-0000-0000-000007070000}"/>
    <cellStyle name="Normal 8 2 3 2 2" xfId="3451" xr:uid="{7BB2E1D9-8CB9-4322-AF66-9E4B4A036440}"/>
    <cellStyle name="Normal 8 2 3 3" xfId="3450" xr:uid="{CB1C6298-23BC-49F7-A1BD-24946A480ED3}"/>
    <cellStyle name="Normal 8 2 4" xfId="1761" xr:uid="{00000000-0005-0000-0000-000008070000}"/>
    <cellStyle name="Normal 8 2 4 2" xfId="3452" xr:uid="{8D156F1C-67A2-4F4F-8591-CDC6E80B44B1}"/>
    <cellStyle name="Normal 8 2 5" xfId="3445" xr:uid="{26F2B030-E85A-4427-A712-6899F8CDC6A8}"/>
    <cellStyle name="Normal 8 3" xfId="1762" xr:uid="{00000000-0005-0000-0000-000009070000}"/>
    <cellStyle name="Normal 8 3 2" xfId="1763" xr:uid="{00000000-0005-0000-0000-00000A070000}"/>
    <cellStyle name="Normal 8 3 2 2" xfId="1764" xr:uid="{00000000-0005-0000-0000-00000B070000}"/>
    <cellStyle name="Normal 8 3 2 2 2" xfId="3455" xr:uid="{FBF78283-9595-446E-8661-64C5706298E0}"/>
    <cellStyle name="Normal 8 3 2 3" xfId="3454" xr:uid="{A4DEB384-DFAB-4A63-B0C3-D15159A7D5F5}"/>
    <cellStyle name="Normal 8 3 3" xfId="1765" xr:uid="{00000000-0005-0000-0000-00000C070000}"/>
    <cellStyle name="Normal 8 3 3 2" xfId="3456" xr:uid="{0045DDDD-ECE9-442D-8C34-F8F744EA75F3}"/>
    <cellStyle name="Normal 8 3 4" xfId="3453" xr:uid="{9BB015DD-D5B3-4946-86F3-6107226A9DE1}"/>
    <cellStyle name="Normal 8 4" xfId="1766" xr:uid="{00000000-0005-0000-0000-00000D070000}"/>
    <cellStyle name="Normal 8 4 2" xfId="1767" xr:uid="{00000000-0005-0000-0000-00000E070000}"/>
    <cellStyle name="Normal 8 4 2 2" xfId="3458" xr:uid="{54F38C2E-D492-472B-8422-AF8120EE35EB}"/>
    <cellStyle name="Normal 8 4 3" xfId="3457" xr:uid="{DF9F9A8D-2C42-43DB-81A8-E429AB01DB50}"/>
    <cellStyle name="Normal 8 5" xfId="1768" xr:uid="{00000000-0005-0000-0000-00000F070000}"/>
    <cellStyle name="Normal 8 5 2" xfId="3459" xr:uid="{902B6686-65AF-4BCB-AB34-522363D3731B}"/>
    <cellStyle name="Normal 8 6" xfId="1769" xr:uid="{00000000-0005-0000-0000-000010070000}"/>
    <cellStyle name="Normal 8 7" xfId="1770" xr:uid="{00000000-0005-0000-0000-000011070000}"/>
    <cellStyle name="Normal 8 8" xfId="1771" xr:uid="{00000000-0005-0000-0000-000012070000}"/>
    <cellStyle name="Normal 8 9" xfId="3444" xr:uid="{D90DBAF7-1DB8-48DC-B714-1B9F221D8451}"/>
    <cellStyle name="Normal 8_Buma Equipment List update" xfId="1772" xr:uid="{00000000-0005-0000-0000-000013070000}"/>
    <cellStyle name="Normal 9" xfId="1773" xr:uid="{00000000-0005-0000-0000-000014070000}"/>
    <cellStyle name="Normal 9 2" xfId="1774" xr:uid="{00000000-0005-0000-0000-000015070000}"/>
    <cellStyle name="Normal 9 2 2" xfId="1775" xr:uid="{00000000-0005-0000-0000-000016070000}"/>
    <cellStyle name="Normal 9 2 2 2" xfId="1776" xr:uid="{00000000-0005-0000-0000-000017070000}"/>
    <cellStyle name="Normal 9 2 2 2 2" xfId="1777" xr:uid="{00000000-0005-0000-0000-000018070000}"/>
    <cellStyle name="Normal 9 2 2 2 2 2" xfId="3463" xr:uid="{30CD6D82-B17D-4F66-9E4E-A4EB95A446E9}"/>
    <cellStyle name="Normal 9 2 2 2 3" xfId="3462" xr:uid="{5AF7A1C9-D476-4669-8E11-4B8231DBEFDE}"/>
    <cellStyle name="Normal 9 2 2 3" xfId="1778" xr:uid="{00000000-0005-0000-0000-000019070000}"/>
    <cellStyle name="Normal 9 2 2 3 2" xfId="3464" xr:uid="{92C101FB-0F4E-4FC5-91C9-6B21076A5CFF}"/>
    <cellStyle name="Normal 9 2 2 4" xfId="3461" xr:uid="{178C7BEC-FBD6-4A68-8A13-5AD7F0EC983F}"/>
    <cellStyle name="Normal 9 2 3" xfId="1779" xr:uid="{00000000-0005-0000-0000-00001A070000}"/>
    <cellStyle name="Normal 9 2 3 2" xfId="1780" xr:uid="{00000000-0005-0000-0000-00001B070000}"/>
    <cellStyle name="Normal 9 2 3 2 2" xfId="3466" xr:uid="{BA5B4871-D8F1-40E0-BA1D-57973C016C65}"/>
    <cellStyle name="Normal 9 2 3 3" xfId="3465" xr:uid="{FD1EC53E-83DE-4B0E-B727-9D60380026A8}"/>
    <cellStyle name="Normal 9 2 4" xfId="1781" xr:uid="{00000000-0005-0000-0000-00001C070000}"/>
    <cellStyle name="Normal 9 2 4 2" xfId="3467" xr:uid="{A48282FA-D3C3-4D8C-9BF0-1A7F18C13172}"/>
    <cellStyle name="Normal 9 2 5" xfId="3460" xr:uid="{07ED063E-E2F6-40DA-9AFA-DBE673E6565E}"/>
    <cellStyle name="Normal 9 3" xfId="1782" xr:uid="{00000000-0005-0000-0000-00001D070000}"/>
    <cellStyle name="Normal 9 3 2" xfId="1783" xr:uid="{00000000-0005-0000-0000-00001E070000}"/>
    <cellStyle name="Normal 9 3 2 2" xfId="1784" xr:uid="{00000000-0005-0000-0000-00001F070000}"/>
    <cellStyle name="Normal 9 3 2 2 2" xfId="3470" xr:uid="{79A86A77-84E7-41C3-8428-7DC4C6DCF7F3}"/>
    <cellStyle name="Normal 9 3 2 3" xfId="3469" xr:uid="{AC8CB40B-2140-4D87-A4F5-13A02F5C208B}"/>
    <cellStyle name="Normal 9 3 3" xfId="1785" xr:uid="{00000000-0005-0000-0000-000020070000}"/>
    <cellStyle name="Normal 9 3 3 2" xfId="3471" xr:uid="{2E3AC552-0775-4714-8DE7-050819EF83E4}"/>
    <cellStyle name="Normal 9 3 4" xfId="3468" xr:uid="{D6CF3E40-2EBC-4351-987C-947141E5FCEB}"/>
    <cellStyle name="Normal 9 4" xfId="1786" xr:uid="{00000000-0005-0000-0000-000021070000}"/>
    <cellStyle name="Normal 9 4 2" xfId="1787" xr:uid="{00000000-0005-0000-0000-000022070000}"/>
    <cellStyle name="Normal 9 4 2 2" xfId="3473" xr:uid="{43A7347D-82C5-4D0D-A83F-5B8BF03491B4}"/>
    <cellStyle name="Normal 9 4 3" xfId="3472" xr:uid="{1A04CF28-4535-46BF-8448-79A779B7749E}"/>
    <cellStyle name="Normal 9 5" xfId="1788" xr:uid="{00000000-0005-0000-0000-000023070000}"/>
    <cellStyle name="Normal 9 5 2" xfId="3474" xr:uid="{3949392B-DED0-4C4D-9394-23652FCC8675}"/>
    <cellStyle name="Normal 9 6" xfId="1789" xr:uid="{00000000-0005-0000-0000-000024070000}"/>
    <cellStyle name="Normal 9 6 2" xfId="3475" xr:uid="{15BB34F9-E1A7-4FC0-82E6-AD275B761DAA}"/>
    <cellStyle name="Normal 9 7" xfId="1790" xr:uid="{00000000-0005-0000-0000-000025070000}"/>
    <cellStyle name="Normal 9 7 2" xfId="3476" xr:uid="{51983F17-7984-437B-809B-81CCDE29D01B}"/>
    <cellStyle name="Normal 9 8" xfId="2072" xr:uid="{00000000-0005-0000-0000-000026070000}"/>
    <cellStyle name="Normal 9_Equipment" xfId="1791" xr:uid="{00000000-0005-0000-0000-000027070000}"/>
    <cellStyle name="Normal_08. Monthly Report_Aug_2011" xfId="1792" xr:uid="{00000000-0005-0000-0000-000028070000}"/>
    <cellStyle name="Normal_Equipment" xfId="1793" xr:uid="{00000000-0005-0000-0000-000029070000}"/>
    <cellStyle name="Normal_Equipment RN &amp; SM A" xfId="1794" xr:uid="{00000000-0005-0000-0000-00002A070000}"/>
    <cellStyle name="Normal_Man Power" xfId="1795" xr:uid="{00000000-0005-0000-0000-00002B070000}"/>
    <cellStyle name="Normal_Study-Model 3" xfId="1796" xr:uid="{00000000-0005-0000-0000-00002C070000}"/>
    <cellStyle name="Normaၬ_pldt_7_PLDT" xfId="1797" xr:uid="{00000000-0005-0000-0000-00002D070000}"/>
    <cellStyle name="Note" xfId="1798" builtinId="10" customBuiltin="1"/>
    <cellStyle name="Note 2" xfId="1799" xr:uid="{00000000-0005-0000-0000-00002F070000}"/>
    <cellStyle name="Note 2 2" xfId="1800" xr:uid="{00000000-0005-0000-0000-000030070000}"/>
    <cellStyle name="Note 2 3" xfId="1801" xr:uid="{00000000-0005-0000-0000-000031070000}"/>
    <cellStyle name="Note 2 4" xfId="1802" xr:uid="{00000000-0005-0000-0000-000032070000}"/>
    <cellStyle name="Note 2 5" xfId="1803" xr:uid="{00000000-0005-0000-0000-000033070000}"/>
    <cellStyle name="Note 2 6" xfId="1804" xr:uid="{00000000-0005-0000-0000-000034070000}"/>
    <cellStyle name="Note 2_Buma Equipment List update" xfId="1805" xr:uid="{00000000-0005-0000-0000-000035070000}"/>
    <cellStyle name="Note 3" xfId="1806" xr:uid="{00000000-0005-0000-0000-000036070000}"/>
    <cellStyle name="Note 3 2" xfId="1807" xr:uid="{00000000-0005-0000-0000-000037070000}"/>
    <cellStyle name="Note 3_Buma Equipment List update" xfId="1808" xr:uid="{00000000-0005-0000-0000-000038070000}"/>
    <cellStyle name="Note 4" xfId="1809" xr:uid="{00000000-0005-0000-0000-000039070000}"/>
    <cellStyle name="Note 4 2" xfId="1810" xr:uid="{00000000-0005-0000-0000-00003A070000}"/>
    <cellStyle name="Note 4_Buma Equipment List update" xfId="1811" xr:uid="{00000000-0005-0000-0000-00003B070000}"/>
    <cellStyle name="Œ…‹æØ‚è [0.00]_Apl" xfId="1812" xr:uid="{00000000-0005-0000-0000-00003C070000}"/>
    <cellStyle name="Œ…‹æØ‚è_Apl" xfId="1813" xr:uid="{00000000-0005-0000-0000-00003D070000}"/>
    <cellStyle name="Output" xfId="1814" builtinId="21" customBuiltin="1"/>
    <cellStyle name="Output 2" xfId="1815" xr:uid="{00000000-0005-0000-0000-00003F070000}"/>
    <cellStyle name="Output 2 2" xfId="1816" xr:uid="{00000000-0005-0000-0000-000040070000}"/>
    <cellStyle name="Output 2 3" xfId="1817" xr:uid="{00000000-0005-0000-0000-000041070000}"/>
    <cellStyle name="Output 2 4" xfId="1818" xr:uid="{00000000-0005-0000-0000-000042070000}"/>
    <cellStyle name="Output 2 5" xfId="1819" xr:uid="{00000000-0005-0000-0000-000043070000}"/>
    <cellStyle name="Output 2 6" xfId="1820" xr:uid="{00000000-0005-0000-0000-000044070000}"/>
    <cellStyle name="Output 2_Buma Equipment List update" xfId="1821" xr:uid="{00000000-0005-0000-0000-000045070000}"/>
    <cellStyle name="Output 3" xfId="1822" xr:uid="{00000000-0005-0000-0000-000046070000}"/>
    <cellStyle name="Output 3 2" xfId="1823" xr:uid="{00000000-0005-0000-0000-000047070000}"/>
    <cellStyle name="Output 3_Buma Equipment List update" xfId="1824" xr:uid="{00000000-0005-0000-0000-000048070000}"/>
    <cellStyle name="Output 4" xfId="1825" xr:uid="{00000000-0005-0000-0000-000049070000}"/>
    <cellStyle name="Output 4 2" xfId="1826" xr:uid="{00000000-0005-0000-0000-00004A070000}"/>
    <cellStyle name="Output 4_Buma Equipment List update" xfId="1827" xr:uid="{00000000-0005-0000-0000-00004B070000}"/>
    <cellStyle name="Percent [0]" xfId="1828" xr:uid="{00000000-0005-0000-0000-00004C070000}"/>
    <cellStyle name="Percent [0] 2" xfId="1829" xr:uid="{00000000-0005-0000-0000-00004D070000}"/>
    <cellStyle name="Percent [0]_Equipment" xfId="1830" xr:uid="{00000000-0005-0000-0000-00004E070000}"/>
    <cellStyle name="Percent [00]" xfId="1831" xr:uid="{00000000-0005-0000-0000-00004F070000}"/>
    <cellStyle name="Percent [00] 10" xfId="1832" xr:uid="{00000000-0005-0000-0000-000050070000}"/>
    <cellStyle name="Percent [00] 11" xfId="1833" xr:uid="{00000000-0005-0000-0000-000051070000}"/>
    <cellStyle name="Percent [00] 12" xfId="1834" xr:uid="{00000000-0005-0000-0000-000052070000}"/>
    <cellStyle name="Percent [00] 13" xfId="1835" xr:uid="{00000000-0005-0000-0000-000053070000}"/>
    <cellStyle name="Percent [00] 14" xfId="1836" xr:uid="{00000000-0005-0000-0000-000054070000}"/>
    <cellStyle name="Percent [00] 15" xfId="1837" xr:uid="{00000000-0005-0000-0000-000055070000}"/>
    <cellStyle name="Percent [00] 16" xfId="1838" xr:uid="{00000000-0005-0000-0000-000056070000}"/>
    <cellStyle name="Percent [00] 17" xfId="1839" xr:uid="{00000000-0005-0000-0000-000057070000}"/>
    <cellStyle name="Percent [00] 18" xfId="1840" xr:uid="{00000000-0005-0000-0000-000058070000}"/>
    <cellStyle name="Percent [00] 19" xfId="1841" xr:uid="{00000000-0005-0000-0000-000059070000}"/>
    <cellStyle name="Percent [00] 2" xfId="1842" xr:uid="{00000000-0005-0000-0000-00005A070000}"/>
    <cellStyle name="Percent [00] 20" xfId="1843" xr:uid="{00000000-0005-0000-0000-00005B070000}"/>
    <cellStyle name="Percent [00] 21" xfId="1844" xr:uid="{00000000-0005-0000-0000-00005C070000}"/>
    <cellStyle name="Percent [00] 22" xfId="1845" xr:uid="{00000000-0005-0000-0000-00005D070000}"/>
    <cellStyle name="Percent [00] 23" xfId="1846" xr:uid="{00000000-0005-0000-0000-00005E070000}"/>
    <cellStyle name="Percent [00] 24" xfId="1847" xr:uid="{00000000-0005-0000-0000-00005F070000}"/>
    <cellStyle name="Percent [00] 25" xfId="1848" xr:uid="{00000000-0005-0000-0000-000060070000}"/>
    <cellStyle name="Percent [00] 26" xfId="1849" xr:uid="{00000000-0005-0000-0000-000061070000}"/>
    <cellStyle name="Percent [00] 27" xfId="1850" xr:uid="{00000000-0005-0000-0000-000062070000}"/>
    <cellStyle name="Percent [00] 28" xfId="1851" xr:uid="{00000000-0005-0000-0000-000063070000}"/>
    <cellStyle name="Percent [00] 29" xfId="1852" xr:uid="{00000000-0005-0000-0000-000064070000}"/>
    <cellStyle name="Percent [00] 3" xfId="1853" xr:uid="{00000000-0005-0000-0000-000065070000}"/>
    <cellStyle name="Percent [00] 30" xfId="1854" xr:uid="{00000000-0005-0000-0000-000066070000}"/>
    <cellStyle name="Percent [00] 31" xfId="1855" xr:uid="{00000000-0005-0000-0000-000067070000}"/>
    <cellStyle name="Percent [00] 32" xfId="1856" xr:uid="{00000000-0005-0000-0000-000068070000}"/>
    <cellStyle name="Percent [00] 33" xfId="1857" xr:uid="{00000000-0005-0000-0000-000069070000}"/>
    <cellStyle name="Percent [00] 34" xfId="1858" xr:uid="{00000000-0005-0000-0000-00006A070000}"/>
    <cellStyle name="Percent [00] 35" xfId="1859" xr:uid="{00000000-0005-0000-0000-00006B070000}"/>
    <cellStyle name="Percent [00] 36" xfId="1860" xr:uid="{00000000-0005-0000-0000-00006C070000}"/>
    <cellStyle name="Percent [00] 37" xfId="1861" xr:uid="{00000000-0005-0000-0000-00006D070000}"/>
    <cellStyle name="Percent [00] 38" xfId="1862" xr:uid="{00000000-0005-0000-0000-00006E070000}"/>
    <cellStyle name="Percent [00] 39" xfId="1863" xr:uid="{00000000-0005-0000-0000-00006F070000}"/>
    <cellStyle name="Percent [00] 4" xfId="1864" xr:uid="{00000000-0005-0000-0000-000070070000}"/>
    <cellStyle name="Percent [00] 40" xfId="1865" xr:uid="{00000000-0005-0000-0000-000071070000}"/>
    <cellStyle name="Percent [00] 41" xfId="1866" xr:uid="{00000000-0005-0000-0000-000072070000}"/>
    <cellStyle name="Percent [00] 42" xfId="1867" xr:uid="{00000000-0005-0000-0000-000073070000}"/>
    <cellStyle name="Percent [00] 43" xfId="1868" xr:uid="{00000000-0005-0000-0000-000074070000}"/>
    <cellStyle name="Percent [00] 44" xfId="1869" xr:uid="{00000000-0005-0000-0000-000075070000}"/>
    <cellStyle name="Percent [00] 45" xfId="1870" xr:uid="{00000000-0005-0000-0000-000076070000}"/>
    <cellStyle name="Percent [00] 46" xfId="1871" xr:uid="{00000000-0005-0000-0000-000077070000}"/>
    <cellStyle name="Percent [00] 47" xfId="1872" xr:uid="{00000000-0005-0000-0000-000078070000}"/>
    <cellStyle name="Percent [00] 48" xfId="1873" xr:uid="{00000000-0005-0000-0000-000079070000}"/>
    <cellStyle name="Percent [00] 49" xfId="1874" xr:uid="{00000000-0005-0000-0000-00007A070000}"/>
    <cellStyle name="Percent [00] 5" xfId="1875" xr:uid="{00000000-0005-0000-0000-00007B070000}"/>
    <cellStyle name="Percent [00] 50" xfId="1876" xr:uid="{00000000-0005-0000-0000-00007C070000}"/>
    <cellStyle name="Percent [00] 51" xfId="1877" xr:uid="{00000000-0005-0000-0000-00007D070000}"/>
    <cellStyle name="Percent [00] 52" xfId="1878" xr:uid="{00000000-0005-0000-0000-00007E070000}"/>
    <cellStyle name="Percent [00] 6" xfId="1879" xr:uid="{00000000-0005-0000-0000-00007F070000}"/>
    <cellStyle name="Percent [00] 7" xfId="1880" xr:uid="{00000000-0005-0000-0000-000080070000}"/>
    <cellStyle name="Percent [00] 8" xfId="1881" xr:uid="{00000000-0005-0000-0000-000081070000}"/>
    <cellStyle name="Percent [00] 9" xfId="1882" xr:uid="{00000000-0005-0000-0000-000082070000}"/>
    <cellStyle name="Percent [00]_Equipment" xfId="1883" xr:uid="{00000000-0005-0000-0000-000083070000}"/>
    <cellStyle name="Percent [2]" xfId="1884" xr:uid="{00000000-0005-0000-0000-000084070000}"/>
    <cellStyle name="Percent [2] 2" xfId="1885" xr:uid="{00000000-0005-0000-0000-000085070000}"/>
    <cellStyle name="Percent 10" xfId="2099" xr:uid="{00000000-0005-0000-0000-000086070000}"/>
    <cellStyle name="Percent 11" xfId="3477" xr:uid="{3368470D-DBC8-46A4-87BC-9F6E96EED859}"/>
    <cellStyle name="Percent 2" xfId="1886" xr:uid="{00000000-0005-0000-0000-000087070000}"/>
    <cellStyle name="Percent 2 2" xfId="1887" xr:uid="{00000000-0005-0000-0000-000088070000}"/>
    <cellStyle name="Percent 2 3" xfId="1888" xr:uid="{00000000-0005-0000-0000-000089070000}"/>
    <cellStyle name="Percent 2 4" xfId="1889" xr:uid="{00000000-0005-0000-0000-00008A070000}"/>
    <cellStyle name="Percent 3" xfId="1890" xr:uid="{00000000-0005-0000-0000-00008B070000}"/>
    <cellStyle name="Percent 3 10" xfId="1891" xr:uid="{00000000-0005-0000-0000-00008C070000}"/>
    <cellStyle name="Percent 3 10 2" xfId="1892" xr:uid="{00000000-0005-0000-0000-00008D070000}"/>
    <cellStyle name="Percent 3 11" xfId="1893" xr:uid="{00000000-0005-0000-0000-00008E070000}"/>
    <cellStyle name="Percent 3 12" xfId="1894" xr:uid="{00000000-0005-0000-0000-00008F070000}"/>
    <cellStyle name="Percent 3 13" xfId="1895" xr:uid="{00000000-0005-0000-0000-000090070000}"/>
    <cellStyle name="Percent 3 14" xfId="1896" xr:uid="{00000000-0005-0000-0000-000091070000}"/>
    <cellStyle name="Percent 3 15" xfId="1897" xr:uid="{00000000-0005-0000-0000-000092070000}"/>
    <cellStyle name="Percent 3 16" xfId="1898" xr:uid="{00000000-0005-0000-0000-000093070000}"/>
    <cellStyle name="Percent 3 17" xfId="1899" xr:uid="{00000000-0005-0000-0000-000094070000}"/>
    <cellStyle name="Percent 3 18" xfId="1900" xr:uid="{00000000-0005-0000-0000-000095070000}"/>
    <cellStyle name="Percent 3 19" xfId="1901" xr:uid="{00000000-0005-0000-0000-000096070000}"/>
    <cellStyle name="Percent 3 2" xfId="1902" xr:uid="{00000000-0005-0000-0000-000097070000}"/>
    <cellStyle name="Percent 3 2 2" xfId="1903" xr:uid="{00000000-0005-0000-0000-000098070000}"/>
    <cellStyle name="Percent 3 20" xfId="1904" xr:uid="{00000000-0005-0000-0000-000099070000}"/>
    <cellStyle name="Percent 3 21" xfId="1905" xr:uid="{00000000-0005-0000-0000-00009A070000}"/>
    <cellStyle name="Percent 3 22" xfId="1906" xr:uid="{00000000-0005-0000-0000-00009B070000}"/>
    <cellStyle name="Percent 3 23" xfId="1907" xr:uid="{00000000-0005-0000-0000-00009C070000}"/>
    <cellStyle name="Percent 3 24" xfId="1908" xr:uid="{00000000-0005-0000-0000-00009D070000}"/>
    <cellStyle name="Percent 3 25" xfId="1909" xr:uid="{00000000-0005-0000-0000-00009E070000}"/>
    <cellStyle name="Percent 3 26" xfId="1910" xr:uid="{00000000-0005-0000-0000-00009F070000}"/>
    <cellStyle name="Percent 3 27" xfId="1911" xr:uid="{00000000-0005-0000-0000-0000A0070000}"/>
    <cellStyle name="Percent 3 28" xfId="1912" xr:uid="{00000000-0005-0000-0000-0000A1070000}"/>
    <cellStyle name="Percent 3 29" xfId="1913" xr:uid="{00000000-0005-0000-0000-0000A2070000}"/>
    <cellStyle name="Percent 3 3" xfId="1914" xr:uid="{00000000-0005-0000-0000-0000A3070000}"/>
    <cellStyle name="Percent 3 30" xfId="1915" xr:uid="{00000000-0005-0000-0000-0000A4070000}"/>
    <cellStyle name="Percent 3 31" xfId="1916" xr:uid="{00000000-0005-0000-0000-0000A5070000}"/>
    <cellStyle name="Percent 3 32" xfId="1917" xr:uid="{00000000-0005-0000-0000-0000A6070000}"/>
    <cellStyle name="Percent 3 33" xfId="1918" xr:uid="{00000000-0005-0000-0000-0000A7070000}"/>
    <cellStyle name="Percent 3 34" xfId="1919" xr:uid="{00000000-0005-0000-0000-0000A8070000}"/>
    <cellStyle name="Percent 3 35" xfId="1920" xr:uid="{00000000-0005-0000-0000-0000A9070000}"/>
    <cellStyle name="Percent 3 36" xfId="2089" xr:uid="{00000000-0005-0000-0000-0000AA070000}"/>
    <cellStyle name="Percent 3 4" xfId="1921" xr:uid="{00000000-0005-0000-0000-0000AB070000}"/>
    <cellStyle name="Percent 3 5" xfId="1922" xr:uid="{00000000-0005-0000-0000-0000AC070000}"/>
    <cellStyle name="Percent 3 6" xfId="1923" xr:uid="{00000000-0005-0000-0000-0000AD070000}"/>
    <cellStyle name="Percent 3 7" xfId="1924" xr:uid="{00000000-0005-0000-0000-0000AE070000}"/>
    <cellStyle name="Percent 3 8" xfId="1925" xr:uid="{00000000-0005-0000-0000-0000AF070000}"/>
    <cellStyle name="Percent 3 9" xfId="1926" xr:uid="{00000000-0005-0000-0000-0000B0070000}"/>
    <cellStyle name="Percent 4" xfId="1927" xr:uid="{00000000-0005-0000-0000-0000B1070000}"/>
    <cellStyle name="Percent 4 2" xfId="1928" xr:uid="{00000000-0005-0000-0000-0000B2070000}"/>
    <cellStyle name="Percent 4 3" xfId="1929" xr:uid="{00000000-0005-0000-0000-0000B3070000}"/>
    <cellStyle name="Percent 5" xfId="1930" xr:uid="{00000000-0005-0000-0000-0000B4070000}"/>
    <cellStyle name="Percent 6" xfId="1931" xr:uid="{00000000-0005-0000-0000-0000B5070000}"/>
    <cellStyle name="Percent 7" xfId="1932" xr:uid="{00000000-0005-0000-0000-0000B6070000}"/>
    <cellStyle name="Percent 8" xfId="2061" xr:uid="{00000000-0005-0000-0000-0000B7070000}"/>
    <cellStyle name="Percent 9" xfId="2093" xr:uid="{00000000-0005-0000-0000-0000B8070000}"/>
    <cellStyle name="PERCENTAGE" xfId="2090" xr:uid="{00000000-0005-0000-0000-0000B9070000}"/>
    <cellStyle name="PrePop Currency (0)" xfId="1933" xr:uid="{00000000-0005-0000-0000-0000BA070000}"/>
    <cellStyle name="PrePop Currency (0) 2" xfId="1934" xr:uid="{00000000-0005-0000-0000-0000BB070000}"/>
    <cellStyle name="PrePop Currency (0)_Equipment" xfId="1935" xr:uid="{00000000-0005-0000-0000-0000BC070000}"/>
    <cellStyle name="PrePop Currency (2)" xfId="1936" xr:uid="{00000000-0005-0000-0000-0000BD070000}"/>
    <cellStyle name="PrePop Currency (2) 2" xfId="1937" xr:uid="{00000000-0005-0000-0000-0000BE070000}"/>
    <cellStyle name="PrePop Currency (2)_Equipment" xfId="1938" xr:uid="{00000000-0005-0000-0000-0000BF070000}"/>
    <cellStyle name="PrePop Units (0)" xfId="1939" xr:uid="{00000000-0005-0000-0000-0000C0070000}"/>
    <cellStyle name="PrePop Units (0) 2" xfId="1940" xr:uid="{00000000-0005-0000-0000-0000C1070000}"/>
    <cellStyle name="PrePop Units (0)_Equipment" xfId="1941" xr:uid="{00000000-0005-0000-0000-0000C2070000}"/>
    <cellStyle name="PrePop Units (1)" xfId="1942" xr:uid="{00000000-0005-0000-0000-0000C3070000}"/>
    <cellStyle name="PrePop Units (1) 2" xfId="1943" xr:uid="{00000000-0005-0000-0000-0000C4070000}"/>
    <cellStyle name="PrePop Units (1)_Equipment" xfId="1944" xr:uid="{00000000-0005-0000-0000-0000C5070000}"/>
    <cellStyle name="PrePop Units (2)" xfId="1945" xr:uid="{00000000-0005-0000-0000-0000C6070000}"/>
    <cellStyle name="PrePop Units (2) 2" xfId="1946" xr:uid="{00000000-0005-0000-0000-0000C7070000}"/>
    <cellStyle name="PrePop Units (2)_Equipment" xfId="1947" xr:uid="{00000000-0005-0000-0000-0000C8070000}"/>
    <cellStyle name="PwC" xfId="1948" xr:uid="{00000000-0005-0000-0000-0000C9070000}"/>
    <cellStyle name="sbt2" xfId="1949" xr:uid="{00000000-0005-0000-0000-0000CA070000}"/>
    <cellStyle name="sbt2 2" xfId="1950" xr:uid="{00000000-0005-0000-0000-0000CB070000}"/>
    <cellStyle name="sbt2 2 2" xfId="1951" xr:uid="{00000000-0005-0000-0000-0000CC070000}"/>
    <cellStyle name="sbt2 3" xfId="1952" xr:uid="{00000000-0005-0000-0000-0000CD070000}"/>
    <cellStyle name="sbt2 4" xfId="1953" xr:uid="{00000000-0005-0000-0000-0000CE070000}"/>
    <cellStyle name="sbt2 5" xfId="1954" xr:uid="{00000000-0005-0000-0000-0000CF070000}"/>
    <cellStyle name="sbt2_Equipment" xfId="1955" xr:uid="{00000000-0005-0000-0000-0000D0070000}"/>
    <cellStyle name="Standard" xfId="1956" xr:uid="{00000000-0005-0000-0000-0000D1070000}"/>
    <cellStyle name="subhead" xfId="1957" xr:uid="{00000000-0005-0000-0000-0000D2070000}"/>
    <cellStyle name="subt1" xfId="1958" xr:uid="{00000000-0005-0000-0000-0000D3070000}"/>
    <cellStyle name="subt1 2" xfId="1959" xr:uid="{00000000-0005-0000-0000-0000D4070000}"/>
    <cellStyle name="subt1 2 2" xfId="1960" xr:uid="{00000000-0005-0000-0000-0000D5070000}"/>
    <cellStyle name="subt1 3" xfId="1961" xr:uid="{00000000-0005-0000-0000-0000D6070000}"/>
    <cellStyle name="subt1 4" xfId="1962" xr:uid="{00000000-0005-0000-0000-0000D7070000}"/>
    <cellStyle name="subt1 5" xfId="1963" xr:uid="{00000000-0005-0000-0000-0000D8070000}"/>
    <cellStyle name="subt1_Equipment" xfId="1964" xr:uid="{00000000-0005-0000-0000-0000D9070000}"/>
    <cellStyle name="Text Indent A" xfId="1965" xr:uid="{00000000-0005-0000-0000-0000DA070000}"/>
    <cellStyle name="Text Indent B" xfId="1966" xr:uid="{00000000-0005-0000-0000-0000DB070000}"/>
    <cellStyle name="Text Indent B 2" xfId="1967" xr:uid="{00000000-0005-0000-0000-0000DC070000}"/>
    <cellStyle name="Text Indent B_Equipment" xfId="1968" xr:uid="{00000000-0005-0000-0000-0000DD070000}"/>
    <cellStyle name="Text Indent C" xfId="1969" xr:uid="{00000000-0005-0000-0000-0000DE070000}"/>
    <cellStyle name="Text Indent C 2" xfId="1970" xr:uid="{00000000-0005-0000-0000-0000DF070000}"/>
    <cellStyle name="Text Indent C_Equipment" xfId="1971" xr:uid="{00000000-0005-0000-0000-0000E0070000}"/>
    <cellStyle name="Title" xfId="1972" builtinId="15" customBuiltin="1"/>
    <cellStyle name="Title 2" xfId="1973" xr:uid="{00000000-0005-0000-0000-0000E2070000}"/>
    <cellStyle name="Title 2 2" xfId="1974" xr:uid="{00000000-0005-0000-0000-0000E3070000}"/>
    <cellStyle name="Title 2 3" xfId="1975" xr:uid="{00000000-0005-0000-0000-0000E4070000}"/>
    <cellStyle name="Title 2 4" xfId="1976" xr:uid="{00000000-0005-0000-0000-0000E5070000}"/>
    <cellStyle name="Title 2 5" xfId="1977" xr:uid="{00000000-0005-0000-0000-0000E6070000}"/>
    <cellStyle name="Title 2 6" xfId="1978" xr:uid="{00000000-0005-0000-0000-0000E7070000}"/>
    <cellStyle name="Title 3" xfId="1979" xr:uid="{00000000-0005-0000-0000-0000E8070000}"/>
    <cellStyle name="Title 3 2" xfId="1980" xr:uid="{00000000-0005-0000-0000-0000E9070000}"/>
    <cellStyle name="Title 4" xfId="1981" xr:uid="{00000000-0005-0000-0000-0000EA070000}"/>
    <cellStyle name="Title 4 2" xfId="1982" xr:uid="{00000000-0005-0000-0000-0000EB070000}"/>
    <cellStyle name="Total" xfId="1983" builtinId="25" customBuiltin="1"/>
    <cellStyle name="Total 2" xfId="1984" xr:uid="{00000000-0005-0000-0000-0000ED070000}"/>
    <cellStyle name="Total 2 2" xfId="1985" xr:uid="{00000000-0005-0000-0000-0000EE070000}"/>
    <cellStyle name="Total 2 2 2" xfId="1986" xr:uid="{00000000-0005-0000-0000-0000EF070000}"/>
    <cellStyle name="Total 2 2 3" xfId="1987" xr:uid="{00000000-0005-0000-0000-0000F0070000}"/>
    <cellStyle name="Total 2 2_Buma Equipment List update" xfId="1988" xr:uid="{00000000-0005-0000-0000-0000F1070000}"/>
    <cellStyle name="Total 2 3" xfId="1989" xr:uid="{00000000-0005-0000-0000-0000F2070000}"/>
    <cellStyle name="Total 2 4" xfId="1990" xr:uid="{00000000-0005-0000-0000-0000F3070000}"/>
    <cellStyle name="Total 2 5" xfId="1991" xr:uid="{00000000-0005-0000-0000-0000F4070000}"/>
    <cellStyle name="Total 2 6" xfId="1992" xr:uid="{00000000-0005-0000-0000-0000F5070000}"/>
    <cellStyle name="Total 2 7" xfId="1993" xr:uid="{00000000-0005-0000-0000-0000F6070000}"/>
    <cellStyle name="Total 3" xfId="1994" xr:uid="{00000000-0005-0000-0000-0000F7070000}"/>
    <cellStyle name="Total 3 2" xfId="1995" xr:uid="{00000000-0005-0000-0000-0000F8070000}"/>
    <cellStyle name="Total 3_Buma Equipment List update" xfId="1996" xr:uid="{00000000-0005-0000-0000-0000F9070000}"/>
    <cellStyle name="Total 4" xfId="1997" xr:uid="{00000000-0005-0000-0000-0000FA070000}"/>
    <cellStyle name="Total 4 2" xfId="1998" xr:uid="{00000000-0005-0000-0000-0000FB070000}"/>
    <cellStyle name="Total 4_Buma Equipment List update" xfId="1999" xr:uid="{00000000-0005-0000-0000-0000FC070000}"/>
    <cellStyle name="Warning Text" xfId="2000" builtinId="11" customBuiltin="1"/>
    <cellStyle name="Warning Text 2" xfId="2001" xr:uid="{00000000-0005-0000-0000-0000FE070000}"/>
    <cellStyle name="Warning Text 2 2" xfId="2002" xr:uid="{00000000-0005-0000-0000-0000FF070000}"/>
    <cellStyle name="Warning Text 2 3" xfId="2003" xr:uid="{00000000-0005-0000-0000-000000080000}"/>
    <cellStyle name="Warning Text 2 4" xfId="2004" xr:uid="{00000000-0005-0000-0000-000001080000}"/>
    <cellStyle name="Warning Text 2 5" xfId="2005" xr:uid="{00000000-0005-0000-0000-000002080000}"/>
    <cellStyle name="Warning Text 2 6" xfId="2006" xr:uid="{00000000-0005-0000-0000-000003080000}"/>
    <cellStyle name="Warning Text 3" xfId="2007" xr:uid="{00000000-0005-0000-0000-000004080000}"/>
    <cellStyle name="Warning Text 3 2" xfId="2008" xr:uid="{00000000-0005-0000-0000-000005080000}"/>
    <cellStyle name="Warning Text 4" xfId="2009" xr:uid="{00000000-0005-0000-0000-000006080000}"/>
    <cellStyle name="Warning Text 4 2" xfId="2010" xr:uid="{00000000-0005-0000-0000-000007080000}"/>
    <cellStyle name="강조색1" xfId="2011" xr:uid="{00000000-0005-0000-0000-000008080000}"/>
    <cellStyle name="강조색2" xfId="2012" xr:uid="{00000000-0005-0000-0000-000009080000}"/>
    <cellStyle name="강조색3" xfId="2013" xr:uid="{00000000-0005-0000-0000-00000A080000}"/>
    <cellStyle name="강조색4" xfId="2014" xr:uid="{00000000-0005-0000-0000-00000B080000}"/>
    <cellStyle name="강조색5" xfId="2015" xr:uid="{00000000-0005-0000-0000-00000C080000}"/>
    <cellStyle name="강조색6" xfId="2016" xr:uid="{00000000-0005-0000-0000-00000D080000}"/>
    <cellStyle name="경고문" xfId="2017" xr:uid="{00000000-0005-0000-0000-00000E080000}"/>
    <cellStyle name="계산" xfId="2018" xr:uid="{00000000-0005-0000-0000-00000F080000}"/>
    <cellStyle name="나쁨" xfId="2019" xr:uid="{00000000-0005-0000-0000-000010080000}"/>
    <cellStyle name="똿뗦먛귟 [0.00]_PRODUCT DETAIL Q1" xfId="2020" xr:uid="{00000000-0005-0000-0000-000011080000}"/>
    <cellStyle name="똿뗦먛귟_PRODUCT DETAIL Q1" xfId="2021" xr:uid="{00000000-0005-0000-0000-000012080000}"/>
    <cellStyle name="메모" xfId="2022" xr:uid="{00000000-0005-0000-0000-000013080000}"/>
    <cellStyle name="믅됞 [0.00]_PRODUCT DETAIL Q1" xfId="2023" xr:uid="{00000000-0005-0000-0000-000014080000}"/>
    <cellStyle name="믅됞_PRODUCT DETAIL Q1" xfId="2024" xr:uid="{00000000-0005-0000-0000-000015080000}"/>
    <cellStyle name="백분율 2" xfId="2025" xr:uid="{00000000-0005-0000-0000-000016080000}"/>
    <cellStyle name="백분율 3" xfId="2026" xr:uid="{00000000-0005-0000-0000-000017080000}"/>
    <cellStyle name="보통" xfId="2027" xr:uid="{00000000-0005-0000-0000-000018080000}"/>
    <cellStyle name="뷭?_BOOKSHIP" xfId="2028" xr:uid="{00000000-0005-0000-0000-000019080000}"/>
    <cellStyle name="설명 텍스트" xfId="2029" xr:uid="{00000000-0005-0000-0000-00001A080000}"/>
    <cellStyle name="셀 확인" xfId="2030" xr:uid="{00000000-0005-0000-0000-00001B080000}"/>
    <cellStyle name="쉼표 [0] 2" xfId="2031" xr:uid="{00000000-0005-0000-0000-00001C080000}"/>
    <cellStyle name="쉼표 [0] 3" xfId="2032" xr:uid="{00000000-0005-0000-0000-00001D080000}"/>
    <cellStyle name="쉼표 [0] 4" xfId="2033" xr:uid="{00000000-0005-0000-0000-00001E080000}"/>
    <cellStyle name="쉼표 [0] 5" xfId="2034" xr:uid="{00000000-0005-0000-0000-00001F080000}"/>
    <cellStyle name="쉼표 [0] 6" xfId="2035" xr:uid="{00000000-0005-0000-0000-000020080000}"/>
    <cellStyle name="쉼표 2" xfId="2036" xr:uid="{00000000-0005-0000-0000-000021080000}"/>
    <cellStyle name="쉼표 3" xfId="2037" xr:uid="{00000000-0005-0000-0000-000022080000}"/>
    <cellStyle name="쉼표 4" xfId="2038" xr:uid="{00000000-0005-0000-0000-000023080000}"/>
    <cellStyle name="쉼표 5" xfId="2039" xr:uid="{00000000-0005-0000-0000-000024080000}"/>
    <cellStyle name="쉼표 6" xfId="2040" xr:uid="{00000000-0005-0000-0000-000025080000}"/>
    <cellStyle name="쉼표 7" xfId="2041" xr:uid="{00000000-0005-0000-0000-000026080000}"/>
    <cellStyle name="스타일 1" xfId="2042" xr:uid="{00000000-0005-0000-0000-000027080000}"/>
    <cellStyle name="연결된 셀" xfId="2043" xr:uid="{00000000-0005-0000-0000-000028080000}"/>
    <cellStyle name="요약" xfId="2044" xr:uid="{00000000-0005-0000-0000-000029080000}"/>
    <cellStyle name="입력" xfId="2045" xr:uid="{00000000-0005-0000-0000-00002A080000}"/>
    <cellStyle name="제목" xfId="2046" xr:uid="{00000000-0005-0000-0000-00002B080000}"/>
    <cellStyle name="제목 1" xfId="2047" xr:uid="{00000000-0005-0000-0000-00002C080000}"/>
    <cellStyle name="제목 2" xfId="2048" xr:uid="{00000000-0005-0000-0000-00002D080000}"/>
    <cellStyle name="제목 3" xfId="2049" xr:uid="{00000000-0005-0000-0000-00002E080000}"/>
    <cellStyle name="제목 4" xfId="2050" xr:uid="{00000000-0005-0000-0000-00002F080000}"/>
    <cellStyle name="좋음" xfId="2051" xr:uid="{00000000-0005-0000-0000-000030080000}"/>
    <cellStyle name="출력" xfId="2052" xr:uid="{00000000-0005-0000-0000-000031080000}"/>
    <cellStyle name="콤마 [0]_00년월별손익실적" xfId="2053" xr:uid="{00000000-0005-0000-0000-000032080000}"/>
    <cellStyle name="콤마_00년월별손익실적" xfId="2054" xr:uid="{00000000-0005-0000-0000-000033080000}"/>
    <cellStyle name="표준 2" xfId="2055" xr:uid="{00000000-0005-0000-0000-000034080000}"/>
    <cellStyle name="표준 3" xfId="2056" xr:uid="{00000000-0005-0000-0000-0000350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4</xdr:row>
      <xdr:rowOff>161925</xdr:rowOff>
    </xdr:from>
    <xdr:to>
      <xdr:col>8</xdr:col>
      <xdr:colOff>514350</xdr:colOff>
      <xdr:row>29</xdr:row>
      <xdr:rowOff>194333</xdr:rowOff>
    </xdr:to>
    <xdr:sp macro="" textlink="">
      <xdr:nvSpPr>
        <xdr:cNvPr id="11157163" name="Text Box 4">
          <a:extLst>
            <a:ext uri="{FF2B5EF4-FFF2-40B4-BE49-F238E27FC236}">
              <a16:creationId xmlns:a16="http://schemas.microsoft.com/office/drawing/2014/main" id="{00000000-0008-0000-0000-0000AB3EAA00}"/>
            </a:ext>
          </a:extLst>
        </xdr:cNvPr>
        <xdr:cNvSpPr txBox="1">
          <a:spLocks noChangeArrowheads="1"/>
        </xdr:cNvSpPr>
      </xdr:nvSpPr>
      <xdr:spPr bwMode="auto">
        <a:xfrm>
          <a:off x="466725" y="1647825"/>
          <a:ext cx="5429250" cy="7252358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228600</xdr:colOff>
      <xdr:row>3</xdr:row>
      <xdr:rowOff>238125</xdr:rowOff>
    </xdr:from>
    <xdr:to>
      <xdr:col>5</xdr:col>
      <xdr:colOff>523875</xdr:colOff>
      <xdr:row>5</xdr:row>
      <xdr:rowOff>104775</xdr:rowOff>
    </xdr:to>
    <xdr:sp macro="" textlink="">
      <xdr:nvSpPr>
        <xdr:cNvPr id="7170" name="Text Box 5">
          <a:extLs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SpPr txBox="1">
          <a:spLocks noChangeArrowheads="1"/>
        </xdr:cNvSpPr>
      </xdr:nvSpPr>
      <xdr:spPr bwMode="auto">
        <a:xfrm>
          <a:off x="2752725" y="1724025"/>
          <a:ext cx="1009650" cy="361950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  <a:effectLst>
          <a:outerShdw dist="38100" dir="2700000" algn="tl" rotWithShape="0">
            <a:srgbClr val="000000">
              <a:alpha val="39999"/>
            </a:srgbClr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Content</a:t>
          </a:r>
        </a:p>
      </xdr:txBody>
    </xdr:sp>
    <xdr:clientData/>
  </xdr:twoCellAnchor>
  <xdr:twoCellAnchor>
    <xdr:from>
      <xdr:col>2</xdr:col>
      <xdr:colOff>81676</xdr:colOff>
      <xdr:row>16</xdr:row>
      <xdr:rowOff>135671</xdr:rowOff>
    </xdr:from>
    <xdr:to>
      <xdr:col>8</xdr:col>
      <xdr:colOff>360592</xdr:colOff>
      <xdr:row>28</xdr:row>
      <xdr:rowOff>3533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177051" y="5622071"/>
          <a:ext cx="4565166" cy="2839662"/>
          <a:chOff x="1347139" y="5660171"/>
          <a:chExt cx="4605987" cy="2807005"/>
        </a:xfrm>
      </xdr:grpSpPr>
      <xdr:pic>
        <xdr:nvPicPr>
          <xdr:cNvPr id="13466" name="Picture 4" descr="logo pama">
            <a:extLst>
              <a:ext uri="{FF2B5EF4-FFF2-40B4-BE49-F238E27FC236}">
                <a16:creationId xmlns:a16="http://schemas.microsoft.com/office/drawing/2014/main" id="{00000000-0008-0000-0000-00009A3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04671" y="5660171"/>
            <a:ext cx="776838" cy="74436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grpSp>
        <xdr:nvGrpSpPr>
          <xdr:cNvPr id="13469" name="Group 6">
            <a:extLst>
              <a:ext uri="{FF2B5EF4-FFF2-40B4-BE49-F238E27FC236}">
                <a16:creationId xmlns:a16="http://schemas.microsoft.com/office/drawing/2014/main" id="{00000000-0008-0000-0000-00009D340000}"/>
              </a:ext>
            </a:extLst>
          </xdr:cNvPr>
          <xdr:cNvGrpSpPr>
            <a:grpSpLocks/>
          </xdr:cNvGrpSpPr>
        </xdr:nvGrpSpPr>
        <xdr:grpSpPr bwMode="auto">
          <a:xfrm>
            <a:off x="4626817" y="6405858"/>
            <a:ext cx="1326309" cy="489963"/>
            <a:chOff x="946560" y="-1498376"/>
            <a:chExt cx="1390624" cy="817539"/>
          </a:xfrm>
        </xdr:grpSpPr>
        <xdr:sp macro="" textlink="">
          <xdr:nvSpPr>
            <xdr:cNvPr id="7176" name="Oval 4">
              <a:extLst>
                <a:ext uri="{FF2B5EF4-FFF2-40B4-BE49-F238E27FC236}">
                  <a16:creationId xmlns:a16="http://schemas.microsoft.com/office/drawing/2014/main" id="{00000000-0008-0000-0000-000008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65403" y="-1435487"/>
              <a:ext cx="1310819" cy="754650"/>
            </a:xfrm>
            <a:prstGeom prst="ellipse">
              <a:avLst/>
            </a:prstGeom>
            <a:solidFill>
              <a:srgbClr val="FFFF00"/>
            </a:solidFill>
            <a:ln w="28575" algn="ctr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0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9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pic>
          <xdr:nvPicPr>
            <xdr:cNvPr id="13478" name="Rectangle 5">
              <a:extLst>
                <a:ext uri="{FF2B5EF4-FFF2-40B4-BE49-F238E27FC236}">
                  <a16:creationId xmlns:a16="http://schemas.microsoft.com/office/drawing/2014/main" id="{00000000-0008-0000-0000-0000A6340000}"/>
                </a:ext>
              </a:extLst>
            </xdr:cNvPr>
            <xdr:cNvPicPr>
              <a:picLocks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946560" y="-1498376"/>
              <a:ext cx="1390624" cy="72381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13470" name="Picture 10" descr="Petrosea_0">
            <a:extLst>
              <a:ext uri="{FF2B5EF4-FFF2-40B4-BE49-F238E27FC236}">
                <a16:creationId xmlns:a16="http://schemas.microsoft.com/office/drawing/2014/main" id="{00000000-0008-0000-0000-00009E3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2772896" y="5770094"/>
            <a:ext cx="1837885" cy="4616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3474" name="Picture 7">
            <a:extLst>
              <a:ext uri="{FF2B5EF4-FFF2-40B4-BE49-F238E27FC236}">
                <a16:creationId xmlns:a16="http://schemas.microsoft.com/office/drawing/2014/main" id="{00000000-0008-0000-0000-0000A23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 l="24104" t="4779" r="5862" b="6985"/>
          <a:stretch>
            <a:fillRect/>
          </a:stretch>
        </xdr:blipFill>
        <xdr:spPr bwMode="auto">
          <a:xfrm>
            <a:off x="1347139" y="7534610"/>
            <a:ext cx="845878" cy="93256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" name="Picture 1" descr="mha-logo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3166677" y="7785417"/>
            <a:ext cx="886680" cy="679243"/>
          </a:xfrm>
          <a:prstGeom prst="rect">
            <a:avLst/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2634" t="10387" r="6710" b="15774"/>
          <a:stretch/>
        </xdr:blipFill>
        <xdr:spPr>
          <a:xfrm>
            <a:off x="4797629" y="7536598"/>
            <a:ext cx="941142" cy="838598"/>
          </a:xfrm>
          <a:prstGeom prst="rect">
            <a:avLst/>
          </a:prstGeom>
        </xdr:spPr>
      </xdr:pic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1" y="6694714"/>
            <a:ext cx="2680607" cy="61358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0</xdr:col>
      <xdr:colOff>1238250</xdr:colOff>
      <xdr:row>2</xdr:row>
      <xdr:rowOff>129655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38125"/>
          <a:ext cx="1190625" cy="272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549089</xdr:colOff>
      <xdr:row>2</xdr:row>
      <xdr:rowOff>134470</xdr:rowOff>
    </xdr:from>
    <xdr:to>
      <xdr:col>17</xdr:col>
      <xdr:colOff>879663</xdr:colOff>
      <xdr:row>5</xdr:row>
      <xdr:rowOff>182096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10611971" y="627529"/>
          <a:ext cx="2706221" cy="619126"/>
          <a:chOff x="10623176" y="627530"/>
          <a:chExt cx="2112310" cy="619126"/>
        </a:xfrm>
      </xdr:grpSpPr>
      <xdr:pic>
        <xdr:nvPicPr>
          <xdr:cNvPr id="6" name="Picture 1" descr="logo pama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229855" y="627530"/>
            <a:ext cx="505631" cy="6191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23176" y="742827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246530</xdr:colOff>
      <xdr:row>2</xdr:row>
      <xdr:rowOff>168088</xdr:rowOff>
    </xdr:from>
    <xdr:to>
      <xdr:col>16</xdr:col>
      <xdr:colOff>897033</xdr:colOff>
      <xdr:row>5</xdr:row>
      <xdr:rowOff>84044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0354236" y="661147"/>
          <a:ext cx="2432238" cy="487456"/>
          <a:chOff x="10421471" y="661148"/>
          <a:chExt cx="2432238" cy="487456"/>
        </a:xfrm>
      </xdr:grpSpPr>
      <xdr:pic>
        <xdr:nvPicPr>
          <xdr:cNvPr id="6" name="Pictur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967883" y="661148"/>
            <a:ext cx="885826" cy="4874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21471" y="750795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369794</xdr:colOff>
      <xdr:row>3</xdr:row>
      <xdr:rowOff>22411</xdr:rowOff>
    </xdr:from>
    <xdr:to>
      <xdr:col>16</xdr:col>
      <xdr:colOff>880229</xdr:colOff>
      <xdr:row>5</xdr:row>
      <xdr:rowOff>43584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10485344" y="708211"/>
          <a:ext cx="1996335" cy="402173"/>
          <a:chOff x="10712823" y="694765"/>
          <a:chExt cx="2292170" cy="402173"/>
        </a:xfrm>
      </xdr:grpSpPr>
      <xdr:pic>
        <xdr:nvPicPr>
          <xdr:cNvPr id="6" name="Picture 10" descr="Petrosea_0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282303" y="694765"/>
            <a:ext cx="722690" cy="40217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12823" y="705970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582706</xdr:colOff>
      <xdr:row>2</xdr:row>
      <xdr:rowOff>179294</xdr:rowOff>
    </xdr:from>
    <xdr:to>
      <xdr:col>17</xdr:col>
      <xdr:colOff>885425</xdr:colOff>
      <xdr:row>5</xdr:row>
      <xdr:rowOff>84044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pSpPr/>
      </xdr:nvGrpSpPr>
      <xdr:grpSpPr>
        <a:xfrm>
          <a:off x="10669681" y="674594"/>
          <a:ext cx="2664919" cy="476250"/>
          <a:chOff x="10399058" y="683559"/>
          <a:chExt cx="2084454" cy="47625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634" t="10387" r="6710" b="15774"/>
          <a:stretch/>
        </xdr:blipFill>
        <xdr:spPr>
          <a:xfrm>
            <a:off x="11945470" y="683559"/>
            <a:ext cx="538042" cy="476250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99058" y="750794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425824</xdr:colOff>
      <xdr:row>3</xdr:row>
      <xdr:rowOff>3655</xdr:rowOff>
    </xdr:from>
    <xdr:to>
      <xdr:col>16</xdr:col>
      <xdr:colOff>897051</xdr:colOff>
      <xdr:row>5</xdr:row>
      <xdr:rowOff>15252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10522324" y="689455"/>
          <a:ext cx="1938077" cy="392597"/>
          <a:chOff x="10522324" y="687214"/>
          <a:chExt cx="2252962" cy="392597"/>
        </a:xfrm>
      </xdr:grpSpPr>
      <xdr:grpSp>
        <xdr:nvGrpSpPr>
          <xdr:cNvPr id="1294" name="Group 6">
            <a:extLst>
              <a:ext uri="{FF2B5EF4-FFF2-40B4-BE49-F238E27FC236}">
                <a16:creationId xmlns:a16="http://schemas.microsoft.com/office/drawing/2014/main" id="{00000000-0008-0000-0800-00000E050000}"/>
              </a:ext>
            </a:extLst>
          </xdr:cNvPr>
          <xdr:cNvGrpSpPr>
            <a:grpSpLocks/>
          </xdr:cNvGrpSpPr>
        </xdr:nvGrpSpPr>
        <xdr:grpSpPr bwMode="auto">
          <a:xfrm>
            <a:off x="12099182" y="687214"/>
            <a:ext cx="676104" cy="392597"/>
            <a:chOff x="753792" y="381000"/>
            <a:chExt cx="1371600" cy="755489"/>
          </a:xfrm>
        </xdr:grpSpPr>
        <xdr:sp macro="" textlink="">
          <xdr:nvSpPr>
            <xdr:cNvPr id="3" name="Oval 4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3794" y="383669"/>
              <a:ext cx="1320798" cy="751502"/>
            </a:xfrm>
            <a:prstGeom prst="ellipse">
              <a:avLst/>
            </a:prstGeom>
            <a:solidFill>
              <a:srgbClr val="FFFF00"/>
            </a:solidFill>
            <a:ln w="28575" algn="ctr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/>
            <a:lstStyle/>
            <a:p>
              <a:pPr algn="l" rtl="0">
                <a:lnSpc>
                  <a:spcPts val="1000"/>
                </a:lnSpc>
                <a:defRPr sz="1000"/>
              </a:pPr>
              <a:endParaRPr lang="id-ID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000"/>
                </a:lnSpc>
                <a:defRPr sz="1000"/>
              </a:pPr>
              <a:endParaRPr lang="id-ID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pic>
          <xdr:nvPicPr>
            <xdr:cNvPr id="1299" name="Rectangle 5">
              <a:extLst>
                <a:ext uri="{FF2B5EF4-FFF2-40B4-BE49-F238E27FC236}">
                  <a16:creationId xmlns:a16="http://schemas.microsoft.com/office/drawing/2014/main" id="{00000000-0008-0000-0800-000013050000}"/>
                </a:ext>
              </a:extLst>
            </xdr:cNvPr>
            <xdr:cNvPicPr>
              <a:picLocks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745370" y="356195"/>
              <a:ext cx="1386038" cy="68900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22324" y="717177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549087</xdr:colOff>
      <xdr:row>2</xdr:row>
      <xdr:rowOff>168088</xdr:rowOff>
    </xdr:from>
    <xdr:to>
      <xdr:col>17</xdr:col>
      <xdr:colOff>896471</xdr:colOff>
      <xdr:row>5</xdr:row>
      <xdr:rowOff>78438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9454962" y="663388"/>
          <a:ext cx="3890684" cy="481850"/>
          <a:chOff x="9569823" y="672353"/>
          <a:chExt cx="3316942" cy="48185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7758" b="6522"/>
          <a:stretch/>
        </xdr:blipFill>
        <xdr:spPr>
          <a:xfrm>
            <a:off x="11163981" y="672353"/>
            <a:ext cx="1722784" cy="48185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69823" y="773206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2</xdr:row>
      <xdr:rowOff>161928</xdr:rowOff>
    </xdr:from>
    <xdr:to>
      <xdr:col>16</xdr:col>
      <xdr:colOff>932330</xdr:colOff>
      <xdr:row>5</xdr:row>
      <xdr:rowOff>95255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11530854" y="654987"/>
          <a:ext cx="1911723" cy="504827"/>
          <a:chOff x="10544736" y="654987"/>
          <a:chExt cx="2254623" cy="504827"/>
        </a:xfrm>
      </xdr:grpSpPr>
      <xdr:pic>
        <xdr:nvPicPr>
          <xdr:cNvPr id="14365" name="Picture 1" descr="mha-logo">
            <a:extLst>
              <a:ext uri="{FF2B5EF4-FFF2-40B4-BE49-F238E27FC236}">
                <a16:creationId xmlns:a16="http://schemas.microsoft.com/office/drawing/2014/main" id="{00000000-0008-0000-0500-00001D3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148297" y="654987"/>
            <a:ext cx="651062" cy="504827"/>
          </a:xfrm>
          <a:prstGeom prst="rect">
            <a:avLst/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44736" y="750794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KIM\&#44592;&#54925;02\DJ\HN\EXCEL\97PLAN\98PLAN\98PLAN.XLW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%20C\My%20Documents\&#54224;&#49437;&#50896;&#44032;\O&amp;O\'06&#45380;%20o&amp;o%20cost\&#51088;&#51116;&#48708;%20sheet\Yearly_2006(Kideco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gypark\Local%20Settings\Temporary%20Internet%20Files\Content.IE5\ATZL8D00\2004&#45380;%2012&#50900;&#44228;&#54925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My%20Documents\&#54924;&#51032;&#51088;&#47308;\&#51221;&#49885;&#51060;&#49324;&#54924;\2005_&#49324;&#50629;&#44228;&#54925;(&#44397;&#47928;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oduksi5\Local%20Settings\Temporary%20Internet%20Files\Content.IE5\06ZNAIY1\Data%20C\My%20Documents\&#54224;&#49437;&#50896;&#44032;\O&amp;O\'06&#45380;%20o&amp;o%20cost\&#51088;&#51116;&#48708;%20sheet\Yearly_2006(Sims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KUNN\Cont_SMandiri\Oil%20Report\Report2007-04_Lubric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PROYEK\Jambi\khusus\Project\KECUBUNG\FAJ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%20D\2009\MONTHLY%20REPORT\2009\JUL\Risna\&#52636;&#51109;\&#49892;&#51201;&#44288;&#47532;(&#44288;&#47532;&#50896;&#44032;)\2001Plan_YearTot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Udinese\Reports\Monthly%20reports\2007\Tutup%20buku%20Juni\Material_06_200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017\c\Monitor%20&amp;%20Control\Kideco\A2B%20Subcont\Mei%2020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\&#49552;&#51061;\2006\2006&#45380;%2001&#50900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2_Anief\File%20Manager\Backup%20Files\Monthly%20Report\Report%2002-IX-97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My%20Documents\&#49324;&#50629;&#44228;&#54925;2003\&#52572;&#51333;&#48376;\Samtan\2003&#45380;&#49340;&#53444;&#49324;&#50629;&#44228;&#54925;&#49436;(&#44592;&#48376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cklee\My%20Documents\&#51452;&#50836;&#50629;&#47924;&#54028;&#51068;\2007&#49324;&#50629;&#44228;&#54925;\KIDECO\2007_&#48372;&#44256;&#49436;&#49464;&#48512;&#51088;&#4730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abas\Local%20Settings\Temp\test%20depre%2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\&#49552;&#51061;\2006\2006&#45380;%2002&#50900;&#44228;&#5492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park\samindo2\Documents%20and%20Settings\&#51109;&#50689;&#48276;\Local%20Settings\Temporary%20Internet%20Files\Content.IE5\TUKNZDKL\2003-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hskim\Local%20Settings\Temporary%20Internet%20Files\Content.IE5\0P23S1IZ\FIX-20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&#52636;&#51109;\&#49892;&#51201;&#44288;&#47532;(&#44288;&#47532;&#50896;&#44032;)\2001Plan_YearTot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KUNN\Cont_SMandiri\Oil%20Report\R2007-09_Lu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%20C\My%20Documents\&#54224;&#49437;&#50896;&#44032;\O&amp;O\'06&#45380;%20o&amp;o%20cost\&#51088;&#51116;&#48708;%20sheet\Yearly_2006(Sim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8PLAN(10-13)"/>
      <sheetName val="98인건비"/>
      <sheetName val="98퇴충"/>
      <sheetName val="98년차.XLS"/>
      <sheetName val="97PL실적.XLS"/>
      <sheetName val="팀별경비.XLS"/>
      <sheetName val="팀별관리.XLS"/>
      <sheetName val="손익계획보고"/>
      <sheetName val="기본구도.XLS"/>
      <sheetName val="자금계획보고"/>
      <sheetName val="기본구도대비"/>
      <sheetName val="출장비.XLS"/>
      <sheetName val="계획서"/>
      <sheetName val="97환율영향.XLS"/>
      <sheetName val="97자금.XLS"/>
      <sheetName val="환차이익.XLS"/>
      <sheetName val="98인원계획"/>
      <sheetName val="Ref.3(8111200)"/>
      <sheetName val="Redisturb area"/>
      <sheetName val="Tbl 14 Planting implementa"/>
      <sheetName val="OMCo Labor"/>
      <sheetName val="BS-RTI"/>
      <sheetName val="List"/>
      <sheetName val="UPAH&amp;BHN"/>
      <sheetName val="DCOST"/>
      <sheetName val="UN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il"/>
      <sheetName val="Mei"/>
      <sheetName val="Juni"/>
      <sheetName val="Juli"/>
      <sheetName val="Agt"/>
      <sheetName val="Sept"/>
      <sheetName val="Okt"/>
      <sheetName val="Nov"/>
      <sheetName val="Des"/>
      <sheetName val="KIDE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Cost"/>
      <sheetName val="PL"/>
      <sheetName val="To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Sheet3"/>
      <sheetName val="편성지침"/>
      <sheetName val="생산판매"/>
      <sheetName val="손익계획"/>
      <sheetName val="투자계획"/>
      <sheetName val="월별"/>
      <sheetName val="KIDECO요약"/>
      <sheetName val="임차도급"/>
      <sheetName val="인원계획"/>
      <sheetName val="원가계획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IMS"/>
      <sheetName val="yearly"/>
    </sheetNames>
    <sheetDataSet>
      <sheetData sheetId="0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Input"/>
      <sheetName val="Ouput HE"/>
      <sheetName val="Ouput Supp."/>
      <sheetName val="Grs_Histo"/>
      <sheetName val="Price"/>
      <sheetName val="Report HE"/>
      <sheetName val="Report Supp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"/>
      <sheetName val="ANALISA (2)"/>
      <sheetName val="ANALISA"/>
      <sheetName val="BQ"/>
      <sheetName val="04. 현장 관리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"/>
      <sheetName val="기본Data"/>
      <sheetName val="항목별Cost"/>
      <sheetName val="PasirCost"/>
      <sheetName val="PL분석"/>
      <sheetName val="종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"/>
      <sheetName val="  "/>
      <sheetName val="   "/>
      <sheetName val="`"/>
      <sheetName val="``"/>
      <sheetName val="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AG"/>
      <sheetName val="D7G 01"/>
      <sheetName val="PPA 01"/>
      <sheetName val="PPA 02"/>
      <sheetName val="PPA 09"/>
      <sheetName val="Hitachi100T"/>
      <sheetName val="GroveRT75S"/>
      <sheetName val="Forklift5T"/>
      <sheetName val="Forklift7T"/>
      <sheetName val="Resume "/>
      <sheetName val="List"/>
      <sheetName val="Dozer &amp; Exc gfafig "/>
      <sheetName val="TABLE"/>
      <sheetName val="Prod"/>
      <sheetName val="tabel PT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Cost"/>
      <sheetName val="PL"/>
      <sheetName val="To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PAR"/>
      <sheetName val="COVER"/>
      <sheetName val="SUMMARY"/>
      <sheetName val="cover-1"/>
      <sheetName val="graph"/>
      <sheetName val="so,acc kampar"/>
      <sheetName val="DURI"/>
      <sheetName val="So, acc Detail duri"/>
      <sheetName val="SIAK"/>
      <sheetName val="MINAS"/>
      <sheetName val="SO, acc Detail minas"/>
      <sheetName val="HE"/>
      <sheetName val="ADD"/>
      <sheetName val="acc-add"/>
      <sheetName val="cover-2"/>
      <sheetName val="pm-kampar"/>
      <sheetName val="pm-add"/>
      <sheetName val="pm-minas"/>
      <sheetName val="pm-duri"/>
      <sheetName val="pm-he"/>
      <sheetName val="pm. siak"/>
      <sheetName val="SUMMARY SERVICE"/>
      <sheetName val="repair-he"/>
      <sheetName val="repair-kmp"/>
      <sheetName val="repair-duri"/>
      <sheetName val="repair. siak"/>
      <sheetName val="repair-minas"/>
      <sheetName val="repair-add"/>
      <sheetName val="outstand -ADD"/>
      <sheetName val="outs-kampar"/>
      <sheetName val="delaid-srv"/>
    </sheetNames>
    <sheetDataSet>
      <sheetData sheetId="0" refreshError="1"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5</v>
          </cell>
        </row>
        <row r="17">
          <cell r="A17">
            <v>6</v>
          </cell>
        </row>
        <row r="18">
          <cell r="A18">
            <v>7</v>
          </cell>
        </row>
        <row r="19">
          <cell r="A19">
            <v>8</v>
          </cell>
        </row>
        <row r="20">
          <cell r="A20">
            <v>9</v>
          </cell>
        </row>
        <row r="21">
          <cell r="A21">
            <v>10</v>
          </cell>
        </row>
        <row r="22">
          <cell r="A22">
            <v>11</v>
          </cell>
        </row>
        <row r="23">
          <cell r="A23">
            <v>12</v>
          </cell>
        </row>
        <row r="24">
          <cell r="A24">
            <v>13</v>
          </cell>
        </row>
        <row r="25">
          <cell r="A25">
            <v>14</v>
          </cell>
        </row>
        <row r="26">
          <cell r="A26">
            <v>15</v>
          </cell>
        </row>
        <row r="27">
          <cell r="A27">
            <v>16</v>
          </cell>
        </row>
        <row r="28">
          <cell r="A28">
            <v>17</v>
          </cell>
        </row>
        <row r="29">
          <cell r="A29">
            <v>18</v>
          </cell>
        </row>
        <row r="30">
          <cell r="A30">
            <v>19</v>
          </cell>
        </row>
        <row r="31">
          <cell r="A31">
            <v>20</v>
          </cell>
        </row>
        <row r="32">
          <cell r="A32">
            <v>21</v>
          </cell>
        </row>
        <row r="33">
          <cell r="A33">
            <v>22</v>
          </cell>
        </row>
        <row r="34">
          <cell r="A34">
            <v>23</v>
          </cell>
        </row>
        <row r="35">
          <cell r="A35">
            <v>24</v>
          </cell>
        </row>
        <row r="36">
          <cell r="A36">
            <v>25</v>
          </cell>
        </row>
        <row r="37">
          <cell r="A37">
            <v>26</v>
          </cell>
        </row>
        <row r="38">
          <cell r="A38">
            <v>27</v>
          </cell>
        </row>
        <row r="39">
          <cell r="A39">
            <v>28</v>
          </cell>
        </row>
        <row r="40">
          <cell r="A40">
            <v>29</v>
          </cell>
        </row>
        <row r="41">
          <cell r="A41">
            <v>30</v>
          </cell>
        </row>
        <row r="42">
          <cell r="A42">
            <v>31</v>
          </cell>
        </row>
        <row r="43">
          <cell r="A43">
            <v>32</v>
          </cell>
        </row>
        <row r="44">
          <cell r="A44">
            <v>33</v>
          </cell>
        </row>
        <row r="45">
          <cell r="A45">
            <v>34</v>
          </cell>
        </row>
        <row r="46">
          <cell r="A46">
            <v>35</v>
          </cell>
        </row>
        <row r="47">
          <cell r="A47">
            <v>36</v>
          </cell>
        </row>
        <row r="48">
          <cell r="A48">
            <v>37</v>
          </cell>
        </row>
        <row r="49">
          <cell r="A49">
            <v>38</v>
          </cell>
        </row>
        <row r="50">
          <cell r="A50">
            <v>39</v>
          </cell>
        </row>
        <row r="51">
          <cell r="A51">
            <v>40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1.작성기준"/>
      <sheetName val="2.총괄"/>
      <sheetName val="4.인원"/>
      <sheetName val="3-10.계획"/>
      <sheetName val="11.손익"/>
      <sheetName val="인건비"/>
      <sheetName val="경비"/>
      <sheetName val="자재"/>
      <sheetName val="손익총괄"/>
      <sheetName val="학자금"/>
      <sheetName val="산출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원탄생산"/>
      <sheetName val="폐석"/>
      <sheetName val="정탄운송"/>
      <sheetName val="작업방법별"/>
      <sheetName val="판매계획"/>
      <sheetName val="단가(CFR)"/>
      <sheetName val="단가(FRT)"/>
      <sheetName val="단가(FOB)"/>
      <sheetName val="매출(CFR)"/>
      <sheetName val="매출(FOB)"/>
      <sheetName val="인원(한국)"/>
      <sheetName val="인원(현지인)"/>
      <sheetName val="투자계획"/>
      <sheetName val="매출액"/>
      <sheetName val="영업외수익"/>
      <sheetName val="생산비"/>
      <sheetName val="인건비"/>
      <sheetName val="재료비"/>
      <sheetName val="경비"/>
      <sheetName val="JKT인건비"/>
      <sheetName val="JKT경비"/>
      <sheetName val="판매비"/>
      <sheetName val="영업외비용"/>
      <sheetName val="월별손익"/>
      <sheetName val="산출내역(인건비)"/>
      <sheetName val="산출내역(재료비)"/>
      <sheetName val="산출내역(경비)"/>
      <sheetName val="임차계획(x)"/>
      <sheetName val="도급계획(x)"/>
      <sheetName val="월별도급"/>
      <sheetName val="대민지원"/>
      <sheetName val="Jkt인건비(산출)"/>
      <sheetName val="Jkt경비(산출)"/>
      <sheetName val="판매비(산출)"/>
      <sheetName val="영업외비용(산출)"/>
      <sheetName val="월별자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Depre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Cost"/>
      <sheetName val="PL"/>
      <sheetName val="To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0000"/>
      <sheetName val="COSTSALES"/>
      <sheetName val="DCOST"/>
      <sheetName val="MCOST1"/>
      <sheetName val="MCOST2"/>
      <sheetName val="BS01"/>
      <sheetName val="BS02"/>
      <sheetName val="PL1"/>
      <sheetName val="PL"/>
      <sheetName val="9.22"/>
      <sheetName val="7.8"/>
      <sheetName val="bni(rp)"/>
      <sheetName val="bni($)"/>
      <sheetName val="bpd(rp)"/>
      <sheetName val="cash"/>
      <sheetName val="kebd(rp)"/>
      <sheetName val="kebd($)"/>
      <sheetName val="KAMPAR"/>
      <sheetName val="I"/>
      <sheetName val="II"/>
      <sheetName val="III"/>
      <sheetName val="Tabel Top Soil"/>
      <sheetName val="BKJ"/>
      <sheetName val="TMCT"/>
      <sheetName val="recap(sm)"/>
      <sheetName val="SIEMBA"/>
      <sheetName val="APM"/>
      <sheetName val="BKP"/>
      <sheetName val="COA"/>
      <sheetName val="JKT경비"/>
      <sheetName val="SILICATE"/>
      <sheetName val="2003-03"/>
      <sheetName val="전제조건"/>
      <sheetName val="CTA"/>
      <sheetName val="SBS"/>
      <sheetName val="기획팀 의견"/>
      <sheetName val="SBS Tug &amp; Bg. 입거수리계획"/>
      <sheetName val="29a"/>
      <sheetName val="29b"/>
      <sheetName val="29d"/>
      <sheetName val="29e"/>
      <sheetName val="29f"/>
      <sheetName val="29g"/>
      <sheetName val="Production RKAB 2017"/>
      <sheetName val="FS"/>
      <sheetName val="ABP"/>
      <sheetName val="FS Report"/>
      <sheetName val="MB Capex 2017 "/>
      <sheetName val="Tax Actual + Plan 2017"/>
      <sheetName val="Tax Actual 2017"/>
      <sheetName val="Tax Planning 2017"/>
    </sheetNames>
    <sheetDataSet>
      <sheetData sheetId="0"/>
      <sheetData sheetId="1"/>
      <sheetData sheetId="2"/>
      <sheetData sheetId="3"/>
      <sheetData sheetId="4" refreshError="1">
        <row r="64">
          <cell r="A64" t="str">
            <v>DEPARTMENTAL COSTING IN JAN~MAR' 03</v>
          </cell>
        </row>
        <row r="67">
          <cell r="D67" t="str">
            <v>ROM COAL(1)</v>
          </cell>
          <cell r="F67" t="str">
            <v>COAL PRODUCTION TON (2)</v>
          </cell>
          <cell r="J67">
            <v>3259904</v>
          </cell>
          <cell r="K67" t="str">
            <v>M/T</v>
          </cell>
          <cell r="N67" t="str">
            <v>TOTAL (3)=(1)+(2)</v>
          </cell>
          <cell r="P67" t="str">
            <v>ADMINISTRATION (4)</v>
          </cell>
          <cell r="R67" t="str">
            <v>TOTAL PRO. COST</v>
          </cell>
          <cell r="T67" t="str">
            <v>PREPAID</v>
          </cell>
          <cell r="U67" t="str">
            <v>ENVIRONMENT</v>
          </cell>
          <cell r="V67" t="str">
            <v>T/PRODUCTION</v>
          </cell>
        </row>
        <row r="68">
          <cell r="B68" t="str">
            <v>DESCRIPTION</v>
          </cell>
          <cell r="D68">
            <v>3224565</v>
          </cell>
          <cell r="E68" t="str">
            <v>M/T</v>
          </cell>
          <cell r="F68" t="str">
            <v xml:space="preserve">       CRUSHING</v>
          </cell>
          <cell r="H68" t="str">
            <v>TRANSPORTATION</v>
          </cell>
          <cell r="J68" t="str">
            <v xml:space="preserve">  STOCK PILE (T/M)</v>
          </cell>
          <cell r="L68" t="str">
            <v xml:space="preserve">      SUB TOTAL</v>
          </cell>
          <cell r="R68" t="str">
            <v>BEF. ALLOCATION</v>
          </cell>
          <cell r="T68" t="str">
            <v>(NORTH A)</v>
          </cell>
          <cell r="U68" t="str">
            <v>COST</v>
          </cell>
          <cell r="V68" t="str">
            <v>COST AFTER</v>
          </cell>
        </row>
        <row r="69">
          <cell r="D69" t="str">
            <v>AMOUNT</v>
          </cell>
          <cell r="E69" t="str">
            <v>U$/T</v>
          </cell>
          <cell r="F69" t="str">
            <v>AMOUNT</v>
          </cell>
          <cell r="G69" t="str">
            <v>U$/T</v>
          </cell>
          <cell r="H69" t="str">
            <v>AMOUNT</v>
          </cell>
          <cell r="I69" t="str">
            <v>U$/T</v>
          </cell>
          <cell r="J69" t="str">
            <v>AMOUNT</v>
          </cell>
          <cell r="K69" t="str">
            <v>U$/T</v>
          </cell>
          <cell r="L69" t="str">
            <v>AMOUNT</v>
          </cell>
          <cell r="M69" t="str">
            <v>U$/T</v>
          </cell>
          <cell r="N69" t="str">
            <v>AMOUNT</v>
          </cell>
          <cell r="O69" t="str">
            <v>U$/T</v>
          </cell>
          <cell r="P69" t="str">
            <v>AMOUNT</v>
          </cell>
          <cell r="Q69" t="str">
            <v>U$/T</v>
          </cell>
          <cell r="R69" t="str">
            <v>AMOUNT</v>
          </cell>
          <cell r="S69" t="str">
            <v>U$/T</v>
          </cell>
          <cell r="T69" t="str">
            <v>WASTE</v>
          </cell>
          <cell r="V69" t="str">
            <v>ALLOCATION</v>
          </cell>
        </row>
        <row r="70">
          <cell r="A70" t="str">
            <v>MATERIAL</v>
          </cell>
          <cell r="B70" t="str">
            <v>FUEL &amp; OIL</v>
          </cell>
          <cell r="D70">
            <v>1466167.96</v>
          </cell>
          <cell r="E70">
            <v>0.45</v>
          </cell>
          <cell r="F70">
            <v>306571.48000000004</v>
          </cell>
          <cell r="G70">
            <v>0.09</v>
          </cell>
          <cell r="H70">
            <v>215401.97999999998</v>
          </cell>
          <cell r="I70">
            <v>7.0000000000000007E-2</v>
          </cell>
          <cell r="J70">
            <v>854747.29</v>
          </cell>
          <cell r="K70">
            <v>0.26</v>
          </cell>
          <cell r="L70">
            <v>1376720.75</v>
          </cell>
          <cell r="M70">
            <v>0.42000000000000004</v>
          </cell>
          <cell r="N70">
            <v>2842888.71</v>
          </cell>
          <cell r="O70">
            <v>0.87000000000000011</v>
          </cell>
          <cell r="P70">
            <v>12361.2</v>
          </cell>
          <cell r="Q70">
            <v>3.8221195767782945E-3</v>
          </cell>
          <cell r="R70">
            <v>2855249.91</v>
          </cell>
          <cell r="S70">
            <v>0.87382211957677836</v>
          </cell>
          <cell r="V70">
            <v>2855249.91</v>
          </cell>
          <cell r="W70">
            <v>0.87586932314571231</v>
          </cell>
        </row>
        <row r="71">
          <cell r="B71" t="str">
            <v>CHEMICAL &amp; RUBBER</v>
          </cell>
          <cell r="D71">
            <v>160715.45000000001</v>
          </cell>
          <cell r="E71">
            <v>0.05</v>
          </cell>
          <cell r="F71">
            <v>1056.3499999999999</v>
          </cell>
          <cell r="G71">
            <v>0</v>
          </cell>
          <cell r="H71">
            <v>115290.95</v>
          </cell>
          <cell r="I71">
            <v>0.04</v>
          </cell>
          <cell r="J71">
            <v>3986.69</v>
          </cell>
          <cell r="K71">
            <v>0</v>
          </cell>
          <cell r="L71">
            <v>120333.99</v>
          </cell>
          <cell r="M71">
            <v>0.04</v>
          </cell>
          <cell r="N71">
            <v>281049.44</v>
          </cell>
          <cell r="O71">
            <v>0.09</v>
          </cell>
          <cell r="P71">
            <v>5036.4499999999989</v>
          </cell>
          <cell r="Q71">
            <v>1.5572852265528455E-3</v>
          </cell>
          <cell r="R71">
            <v>286085.89</v>
          </cell>
          <cell r="S71">
            <v>9.1557285226552848E-2</v>
          </cell>
          <cell r="V71">
            <v>286085.89</v>
          </cell>
          <cell r="W71">
            <v>8.7758992289343488E-2</v>
          </cell>
        </row>
        <row r="72">
          <cell r="B72" t="str">
            <v>HEAVY EQUIP. S/PART</v>
          </cell>
          <cell r="D72">
            <v>189551.75000000003</v>
          </cell>
          <cell r="E72">
            <v>0.06</v>
          </cell>
          <cell r="F72">
            <v>0</v>
          </cell>
          <cell r="G72">
            <v>0</v>
          </cell>
          <cell r="H72">
            <v>53677.06</v>
          </cell>
          <cell r="I72">
            <v>0.02</v>
          </cell>
          <cell r="J72">
            <v>27223.34</v>
          </cell>
          <cell r="K72">
            <v>0.01</v>
          </cell>
          <cell r="L72">
            <v>80900.399999999994</v>
          </cell>
          <cell r="M72">
            <v>0.03</v>
          </cell>
          <cell r="N72">
            <v>270452.15000000002</v>
          </cell>
          <cell r="O72">
            <v>0.09</v>
          </cell>
          <cell r="P72">
            <v>1752.4</v>
          </cell>
          <cell r="Q72">
            <v>5.4184725967918021E-4</v>
          </cell>
          <cell r="R72">
            <v>272204.55000000005</v>
          </cell>
          <cell r="S72">
            <v>9.0541847259679176E-2</v>
          </cell>
          <cell r="V72">
            <v>272204.55000000005</v>
          </cell>
          <cell r="W72">
            <v>8.3500787139744001E-2</v>
          </cell>
        </row>
        <row r="73">
          <cell r="B73" t="str">
            <v>METAL PRODUCT</v>
          </cell>
          <cell r="D73">
            <v>909.17000000000007</v>
          </cell>
          <cell r="E73">
            <v>0</v>
          </cell>
          <cell r="F73">
            <v>1166.48</v>
          </cell>
          <cell r="G73">
            <v>0</v>
          </cell>
          <cell r="H73">
            <v>4.84</v>
          </cell>
          <cell r="I73">
            <v>0</v>
          </cell>
          <cell r="J73">
            <v>4266.8999999999996</v>
          </cell>
          <cell r="K73">
            <v>0</v>
          </cell>
          <cell r="L73">
            <v>5438.2199999999993</v>
          </cell>
          <cell r="M73">
            <v>0</v>
          </cell>
          <cell r="N73">
            <v>6347.3899999999994</v>
          </cell>
          <cell r="O73">
            <v>0</v>
          </cell>
          <cell r="P73">
            <v>410.54999999999995</v>
          </cell>
          <cell r="Q73">
            <v>1.2694327348852284E-4</v>
          </cell>
          <cell r="R73">
            <v>6757.94</v>
          </cell>
          <cell r="S73">
            <v>1.2694327348852284E-4</v>
          </cell>
          <cell r="V73">
            <v>6757.94</v>
          </cell>
          <cell r="W73">
            <v>2.0730487768964973E-3</v>
          </cell>
        </row>
        <row r="74">
          <cell r="B74" t="str">
            <v>BUILDING MATERIAL</v>
          </cell>
          <cell r="D74">
            <v>393.52000000000004</v>
          </cell>
          <cell r="E74">
            <v>0</v>
          </cell>
          <cell r="F74">
            <v>0</v>
          </cell>
          <cell r="G74">
            <v>0</v>
          </cell>
          <cell r="H74">
            <v>32.650000000000006</v>
          </cell>
          <cell r="I74">
            <v>0</v>
          </cell>
          <cell r="J74">
            <v>3.11</v>
          </cell>
          <cell r="K74">
            <v>0</v>
          </cell>
          <cell r="L74">
            <v>35.760000000000005</v>
          </cell>
          <cell r="M74">
            <v>0</v>
          </cell>
          <cell r="N74">
            <v>429.28000000000003</v>
          </cell>
          <cell r="O74">
            <v>0</v>
          </cell>
          <cell r="P74">
            <v>1099.02</v>
          </cell>
          <cell r="Q74">
            <v>3.3982023244271434E-4</v>
          </cell>
          <cell r="R74">
            <v>1528.3</v>
          </cell>
          <cell r="S74">
            <v>3.3982023244271434E-4</v>
          </cell>
          <cell r="V74">
            <v>1528.3</v>
          </cell>
          <cell r="W74">
            <v>4.6881748664991363E-4</v>
          </cell>
        </row>
        <row r="75">
          <cell r="B75" t="str">
            <v>MACHINARY S/PART</v>
          </cell>
          <cell r="D75">
            <v>1466.8700000000001</v>
          </cell>
          <cell r="E75">
            <v>0</v>
          </cell>
          <cell r="F75">
            <v>2438.7599999999998</v>
          </cell>
          <cell r="G75">
            <v>0</v>
          </cell>
          <cell r="H75">
            <v>235.12</v>
          </cell>
          <cell r="I75">
            <v>0</v>
          </cell>
          <cell r="J75">
            <v>16339.2</v>
          </cell>
          <cell r="K75">
            <v>0.01</v>
          </cell>
          <cell r="L75">
            <v>19013.080000000002</v>
          </cell>
          <cell r="M75">
            <v>0.01</v>
          </cell>
          <cell r="N75">
            <v>20479.95</v>
          </cell>
          <cell r="O75">
            <v>0.01</v>
          </cell>
          <cell r="P75">
            <v>377.54</v>
          </cell>
          <cell r="Q75">
            <v>1.1673648391878436E-4</v>
          </cell>
          <cell r="R75">
            <v>20857.490000000002</v>
          </cell>
          <cell r="S75">
            <v>1.0116736483918785E-2</v>
          </cell>
          <cell r="V75">
            <v>20857.490000000002</v>
          </cell>
          <cell r="W75">
            <v>6.3981914804853157E-3</v>
          </cell>
        </row>
        <row r="76">
          <cell r="B76" t="str">
            <v>ELECTRICITY</v>
          </cell>
          <cell r="D76">
            <v>4227.2700000000004</v>
          </cell>
          <cell r="E76">
            <v>0</v>
          </cell>
          <cell r="F76">
            <v>2447.5700000000002</v>
          </cell>
          <cell r="G76">
            <v>0</v>
          </cell>
          <cell r="H76">
            <v>1210.06</v>
          </cell>
          <cell r="I76">
            <v>0</v>
          </cell>
          <cell r="J76">
            <v>1559.3399999999997</v>
          </cell>
          <cell r="K76">
            <v>0</v>
          </cell>
          <cell r="L76">
            <v>5216.9699999999993</v>
          </cell>
          <cell r="M76">
            <v>0</v>
          </cell>
          <cell r="N76">
            <v>9444.24</v>
          </cell>
          <cell r="O76">
            <v>0</v>
          </cell>
          <cell r="P76">
            <v>4215.92</v>
          </cell>
          <cell r="Q76">
            <v>1.3035749252605852E-3</v>
          </cell>
          <cell r="R76">
            <v>13660.16</v>
          </cell>
          <cell r="S76">
            <v>1.3035749252605852E-3</v>
          </cell>
          <cell r="V76">
            <v>13660.16</v>
          </cell>
          <cell r="W76">
            <v>4.1903565258363433E-3</v>
          </cell>
        </row>
        <row r="77">
          <cell r="B77" t="str">
            <v>TOOL &amp; FURNITURE</v>
          </cell>
          <cell r="D77">
            <v>827.6</v>
          </cell>
          <cell r="E77">
            <v>0</v>
          </cell>
          <cell r="F77">
            <v>1523.3199999999997</v>
          </cell>
          <cell r="G77">
            <v>0</v>
          </cell>
          <cell r="H77">
            <v>35</v>
          </cell>
          <cell r="I77">
            <v>0</v>
          </cell>
          <cell r="J77">
            <v>769.34999999999991</v>
          </cell>
          <cell r="K77">
            <v>0</v>
          </cell>
          <cell r="L77">
            <v>2327.6699999999996</v>
          </cell>
          <cell r="M77">
            <v>0</v>
          </cell>
          <cell r="N77">
            <v>3155.2699999999995</v>
          </cell>
          <cell r="O77">
            <v>0</v>
          </cell>
          <cell r="P77">
            <v>48.46</v>
          </cell>
          <cell r="Q77">
            <v>1.4983975236277719E-5</v>
          </cell>
          <cell r="R77">
            <v>3203.7299999999996</v>
          </cell>
          <cell r="S77">
            <v>1.4983975236277719E-5</v>
          </cell>
          <cell r="V77">
            <v>3203.7299999999996</v>
          </cell>
          <cell r="W77">
            <v>9.8276820421705664E-4</v>
          </cell>
        </row>
        <row r="78">
          <cell r="B78" t="str">
            <v>CONSUMABLE MATERIAL</v>
          </cell>
          <cell r="D78">
            <v>1913.6699999999998</v>
          </cell>
          <cell r="E78">
            <v>0</v>
          </cell>
          <cell r="F78">
            <v>556.16999999999996</v>
          </cell>
          <cell r="G78">
            <v>0</v>
          </cell>
          <cell r="H78">
            <v>2158.7200000000003</v>
          </cell>
          <cell r="I78">
            <v>0</v>
          </cell>
          <cell r="J78">
            <v>1802.94</v>
          </cell>
          <cell r="K78">
            <v>0</v>
          </cell>
          <cell r="L78">
            <v>4517.83</v>
          </cell>
          <cell r="M78">
            <v>0</v>
          </cell>
          <cell r="N78">
            <v>6431.5</v>
          </cell>
          <cell r="O78">
            <v>0</v>
          </cell>
          <cell r="P78">
            <v>14434.95</v>
          </cell>
          <cell r="Q78">
            <v>4.4633292062919326E-3</v>
          </cell>
          <cell r="R78">
            <v>20866.45</v>
          </cell>
          <cell r="S78">
            <v>4.4633292062919326E-3</v>
          </cell>
          <cell r="V78">
            <v>20866.45</v>
          </cell>
          <cell r="W78">
            <v>6.4009400276817969E-3</v>
          </cell>
        </row>
        <row r="79">
          <cell r="B79" t="str">
            <v>BLASTING MATERIAL</v>
          </cell>
          <cell r="D79">
            <v>618471.64999999991</v>
          </cell>
          <cell r="E79">
            <v>0.19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618471.64999999991</v>
          </cell>
          <cell r="O79">
            <v>0.19</v>
          </cell>
          <cell r="P79">
            <v>0</v>
          </cell>
          <cell r="Q79">
            <v>0</v>
          </cell>
          <cell r="R79">
            <v>618471.64999999991</v>
          </cell>
          <cell r="S79">
            <v>0.19</v>
          </cell>
          <cell r="V79">
            <v>618471.64999999991</v>
          </cell>
          <cell r="W79">
            <v>0.18972081693203233</v>
          </cell>
        </row>
        <row r="80">
          <cell r="B80" t="str">
            <v xml:space="preserve">  ( SUB-TOTAL )</v>
          </cell>
          <cell r="D80">
            <v>2444644.91</v>
          </cell>
          <cell r="E80">
            <v>0.75</v>
          </cell>
          <cell r="F80">
            <v>315760.13</v>
          </cell>
          <cell r="G80">
            <v>0.09</v>
          </cell>
          <cell r="H80">
            <v>388046.38</v>
          </cell>
          <cell r="I80">
            <v>0.13</v>
          </cell>
          <cell r="J80">
            <v>910698.1599999998</v>
          </cell>
          <cell r="K80">
            <v>0.28000000000000003</v>
          </cell>
          <cell r="L80">
            <v>1614504.67</v>
          </cell>
          <cell r="M80">
            <v>0.5</v>
          </cell>
          <cell r="N80">
            <v>4059149.58</v>
          </cell>
          <cell r="O80">
            <v>1.25</v>
          </cell>
          <cell r="P80">
            <v>39736.490000000005</v>
          </cell>
          <cell r="Q80">
            <v>1.2286640159649139E-2</v>
          </cell>
          <cell r="R80">
            <v>4098886.0700000008</v>
          </cell>
          <cell r="S80">
            <v>1.2622866401596491</v>
          </cell>
          <cell r="T80">
            <v>0</v>
          </cell>
          <cell r="U80">
            <v>0</v>
          </cell>
          <cell r="V80">
            <v>4098886.0700000008</v>
          </cell>
          <cell r="W80">
            <v>1.2573640420085992</v>
          </cell>
        </row>
        <row r="81">
          <cell r="A81" t="str">
            <v>LABOUR</v>
          </cell>
          <cell r="B81" t="str">
            <v>SALARIES</v>
          </cell>
          <cell r="D81">
            <v>87868</v>
          </cell>
          <cell r="E81">
            <v>0.03</v>
          </cell>
          <cell r="F81">
            <v>70769</v>
          </cell>
          <cell r="G81">
            <v>0.02</v>
          </cell>
          <cell r="H81">
            <v>0</v>
          </cell>
          <cell r="I81">
            <v>0</v>
          </cell>
          <cell r="J81">
            <v>57945</v>
          </cell>
          <cell r="K81">
            <v>0.02</v>
          </cell>
          <cell r="L81">
            <v>128714</v>
          </cell>
          <cell r="M81">
            <v>0.04</v>
          </cell>
          <cell r="N81">
            <v>216582</v>
          </cell>
          <cell r="O81">
            <v>7.0000000000000007E-2</v>
          </cell>
          <cell r="P81">
            <v>203332</v>
          </cell>
          <cell r="Q81">
            <v>6.2870855401213802E-2</v>
          </cell>
          <cell r="R81">
            <v>419914</v>
          </cell>
          <cell r="S81">
            <v>0.13287085540121379</v>
          </cell>
          <cell r="V81">
            <v>419914</v>
          </cell>
          <cell r="W81">
            <v>0.12881176869012093</v>
          </cell>
        </row>
        <row r="82">
          <cell r="D82">
            <v>43142.62</v>
          </cell>
          <cell r="E82">
            <v>0.01</v>
          </cell>
          <cell r="F82">
            <v>8741.23</v>
          </cell>
          <cell r="G82">
            <v>0</v>
          </cell>
          <cell r="H82">
            <v>3863.66</v>
          </cell>
          <cell r="I82">
            <v>0</v>
          </cell>
          <cell r="J82">
            <v>22168.960000000003</v>
          </cell>
          <cell r="K82">
            <v>0.01</v>
          </cell>
          <cell r="L82">
            <v>34773.850000000006</v>
          </cell>
          <cell r="M82">
            <v>0.01</v>
          </cell>
          <cell r="N82">
            <v>77916.47</v>
          </cell>
          <cell r="O82">
            <v>0.02</v>
          </cell>
          <cell r="P82">
            <v>40859.64</v>
          </cell>
          <cell r="Q82">
            <v>1.2633921459414414E-2</v>
          </cell>
          <cell r="R82">
            <v>118776.11</v>
          </cell>
          <cell r="S82">
            <v>3.2633921459414413E-2</v>
          </cell>
          <cell r="V82">
            <v>118776.11</v>
          </cell>
          <cell r="W82">
            <v>3.6435462516687611E-2</v>
          </cell>
        </row>
        <row r="83">
          <cell r="B83" t="str">
            <v>WAGES</v>
          </cell>
          <cell r="C83" t="str">
            <v>INDONESIAN</v>
          </cell>
          <cell r="D83">
            <v>48324.39</v>
          </cell>
          <cell r="E83">
            <v>0.01</v>
          </cell>
          <cell r="F83">
            <v>43741.229999999996</v>
          </cell>
          <cell r="G83">
            <v>0.01</v>
          </cell>
          <cell r="H83">
            <v>33364.47</v>
          </cell>
          <cell r="I83">
            <v>0.01</v>
          </cell>
          <cell r="J83">
            <v>77978.700000000012</v>
          </cell>
          <cell r="K83">
            <v>0.02</v>
          </cell>
          <cell r="L83">
            <v>155084.40000000002</v>
          </cell>
          <cell r="M83">
            <v>0.04</v>
          </cell>
          <cell r="N83">
            <v>203408.79000000004</v>
          </cell>
          <cell r="O83">
            <v>0.05</v>
          </cell>
          <cell r="P83">
            <v>84215.03</v>
          </cell>
          <cell r="Q83">
            <v>2.6039536195674475E-2</v>
          </cell>
          <cell r="R83">
            <v>287623.82000000007</v>
          </cell>
          <cell r="S83">
            <v>7.6039536195674481E-2</v>
          </cell>
          <cell r="V83">
            <v>287623.82000000007</v>
          </cell>
          <cell r="W83">
            <v>8.8230763850714641E-2</v>
          </cell>
        </row>
        <row r="84">
          <cell r="B84" t="str">
            <v>BONUS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</row>
        <row r="86">
          <cell r="B86" t="str">
            <v>SEVERANCE PAY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V86">
            <v>0</v>
          </cell>
          <cell r="W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1255.5899999999999</v>
          </cell>
          <cell r="K87">
            <v>0</v>
          </cell>
          <cell r="L87">
            <v>1255.5899999999999</v>
          </cell>
          <cell r="M87">
            <v>0</v>
          </cell>
          <cell r="N87">
            <v>1255.5899999999999</v>
          </cell>
          <cell r="O87">
            <v>0</v>
          </cell>
          <cell r="P87">
            <v>0</v>
          </cell>
          <cell r="Q87">
            <v>0</v>
          </cell>
          <cell r="R87">
            <v>1255.5899999999999</v>
          </cell>
          <cell r="S87">
            <v>0</v>
          </cell>
          <cell r="V87">
            <v>1255.5899999999999</v>
          </cell>
          <cell r="W87">
            <v>3.8516164893199307E-4</v>
          </cell>
        </row>
        <row r="88">
          <cell r="B88" t="str">
            <v>MISC. SALARIES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V88">
            <v>0</v>
          </cell>
          <cell r="W88">
            <v>0</v>
          </cell>
        </row>
        <row r="89">
          <cell r="B89" t="str">
            <v xml:space="preserve">  ( SUB-TOTAL )</v>
          </cell>
          <cell r="D89">
            <v>179335.01</v>
          </cell>
          <cell r="E89">
            <v>0.05</v>
          </cell>
          <cell r="F89">
            <v>123251.45999999999</v>
          </cell>
          <cell r="G89">
            <v>0.03</v>
          </cell>
          <cell r="H89">
            <v>37228.130000000005</v>
          </cell>
          <cell r="I89">
            <v>0.01</v>
          </cell>
          <cell r="J89">
            <v>159348.25000000003</v>
          </cell>
          <cell r="K89">
            <v>0.05</v>
          </cell>
          <cell r="L89">
            <v>319827.84000000003</v>
          </cell>
          <cell r="M89">
            <v>0.09</v>
          </cell>
          <cell r="N89">
            <v>499162.85000000003</v>
          </cell>
          <cell r="O89">
            <v>0.14000000000000001</v>
          </cell>
          <cell r="P89">
            <v>328406.67000000004</v>
          </cell>
          <cell r="Q89">
            <v>0.1015443130563027</v>
          </cell>
          <cell r="R89">
            <v>827569.52</v>
          </cell>
          <cell r="S89">
            <v>0.2415443130563027</v>
          </cell>
          <cell r="T89">
            <v>0</v>
          </cell>
          <cell r="U89">
            <v>0</v>
          </cell>
          <cell r="V89">
            <v>827569.52</v>
          </cell>
          <cell r="W89">
            <v>0.25386315670645515</v>
          </cell>
        </row>
        <row r="90">
          <cell r="A90" t="str">
            <v>OVER HEAD</v>
          </cell>
          <cell r="B90" t="str">
            <v>ELECTRICITY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3256.6600000000003</v>
          </cell>
          <cell r="Q90">
            <v>1.0069688979153157E-3</v>
          </cell>
          <cell r="R90">
            <v>3256.6600000000003</v>
          </cell>
          <cell r="S90">
            <v>1.0069688979153157E-3</v>
          </cell>
          <cell r="V90">
            <v>3256.6600000000003</v>
          </cell>
          <cell r="W90">
            <v>9.9900487867127393E-4</v>
          </cell>
        </row>
        <row r="91">
          <cell r="B91" t="str">
            <v>UTILITIES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5452.5399999999991</v>
          </cell>
          <cell r="Q91">
            <v>1.6859414844162958E-3</v>
          </cell>
          <cell r="R91">
            <v>5452.5399999999991</v>
          </cell>
          <cell r="S91">
            <v>1.6859414844162958E-3</v>
          </cell>
          <cell r="V91">
            <v>5452.5399999999991</v>
          </cell>
          <cell r="W91">
            <v>1.6726075369090621E-3</v>
          </cell>
        </row>
        <row r="92">
          <cell r="B92" t="str">
            <v xml:space="preserve">REPAIR </v>
          </cell>
          <cell r="D92">
            <v>100030.36</v>
          </cell>
          <cell r="E92">
            <v>0.03</v>
          </cell>
          <cell r="F92">
            <v>24674.63</v>
          </cell>
          <cell r="G92">
            <v>0.01</v>
          </cell>
          <cell r="H92">
            <v>143916.02000000002</v>
          </cell>
          <cell r="I92">
            <v>0.04</v>
          </cell>
          <cell r="J92">
            <v>136186.27000000002</v>
          </cell>
          <cell r="K92">
            <v>0.04</v>
          </cell>
          <cell r="L92">
            <v>304776.92000000004</v>
          </cell>
          <cell r="M92">
            <v>0.09</v>
          </cell>
          <cell r="N92">
            <v>404807.28</v>
          </cell>
          <cell r="O92">
            <v>0.12</v>
          </cell>
          <cell r="P92">
            <v>66600.009999999995</v>
          </cell>
          <cell r="Q92">
            <v>2.0592919945849119E-2</v>
          </cell>
          <cell r="R92">
            <v>471407.29000000004</v>
          </cell>
          <cell r="S92">
            <v>0.1405929199458491</v>
          </cell>
          <cell r="V92">
            <v>471407.29000000004</v>
          </cell>
          <cell r="W92">
            <v>0.14460772157707713</v>
          </cell>
        </row>
        <row r="93">
          <cell r="B93" t="str">
            <v>CONSUMABLE SUPPLIES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775</v>
          </cell>
          <cell r="I93">
            <v>0</v>
          </cell>
          <cell r="J93">
            <v>1697.29</v>
          </cell>
          <cell r="K93">
            <v>0</v>
          </cell>
          <cell r="L93">
            <v>2472.29</v>
          </cell>
          <cell r="M93">
            <v>0</v>
          </cell>
          <cell r="N93">
            <v>2472.29</v>
          </cell>
          <cell r="O93">
            <v>0</v>
          </cell>
          <cell r="P93">
            <v>17396.21</v>
          </cell>
          <cell r="Q93">
            <v>5.3789595510748411E-3</v>
          </cell>
          <cell r="R93">
            <v>19868.5</v>
          </cell>
          <cell r="S93">
            <v>5.3789595510748411E-3</v>
          </cell>
          <cell r="V93">
            <v>19868.5</v>
          </cell>
          <cell r="W93">
            <v>6.094811380948641E-3</v>
          </cell>
        </row>
        <row r="94">
          <cell r="B94" t="str">
            <v>STATIONERY</v>
          </cell>
          <cell r="D94">
            <v>120.57999999999998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120.57999999999998</v>
          </cell>
          <cell r="O94">
            <v>0</v>
          </cell>
          <cell r="P94">
            <v>4662.2</v>
          </cell>
          <cell r="Q94">
            <v>1.441566020358522E-3</v>
          </cell>
          <cell r="R94">
            <v>4782.78</v>
          </cell>
          <cell r="S94">
            <v>1.441566020358522E-3</v>
          </cell>
          <cell r="V94">
            <v>4782.78</v>
          </cell>
          <cell r="W94">
            <v>1.4671536339720432E-3</v>
          </cell>
        </row>
        <row r="95">
          <cell r="B95" t="str">
            <v>EMPLOYEE RENETIES 1</v>
          </cell>
          <cell r="D95">
            <v>15562.92</v>
          </cell>
          <cell r="E95">
            <v>0</v>
          </cell>
          <cell r="F95">
            <v>8016.4700000000012</v>
          </cell>
          <cell r="G95">
            <v>0</v>
          </cell>
          <cell r="H95">
            <v>10041.209999999999</v>
          </cell>
          <cell r="I95">
            <v>0</v>
          </cell>
          <cell r="J95">
            <v>18981.84</v>
          </cell>
          <cell r="K95">
            <v>0.01</v>
          </cell>
          <cell r="L95">
            <v>37039.520000000004</v>
          </cell>
          <cell r="M95">
            <v>0.01</v>
          </cell>
          <cell r="N95">
            <v>52602.44</v>
          </cell>
          <cell r="O95">
            <v>0.01</v>
          </cell>
          <cell r="P95">
            <v>92353.55</v>
          </cell>
          <cell r="Q95">
            <v>2.8555990635211227E-2</v>
          </cell>
          <cell r="R95">
            <v>144955.99</v>
          </cell>
          <cell r="S95">
            <v>3.8555990635211229E-2</v>
          </cell>
          <cell r="V95">
            <v>144955.99</v>
          </cell>
          <cell r="W95">
            <v>4.4466337045508085E-2</v>
          </cell>
        </row>
        <row r="96">
          <cell r="B96" t="str">
            <v>TRAINING &amp; EDUCATION</v>
          </cell>
          <cell r="D96">
            <v>268.72000000000003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268.72000000000003</v>
          </cell>
          <cell r="O96">
            <v>0</v>
          </cell>
          <cell r="P96">
            <v>1973.65</v>
          </cell>
          <cell r="Q96">
            <v>6.1025841364175651E-4</v>
          </cell>
          <cell r="R96">
            <v>2242.37</v>
          </cell>
          <cell r="S96">
            <v>6.1025841364175651E-4</v>
          </cell>
          <cell r="V96">
            <v>2242.37</v>
          </cell>
          <cell r="W96">
            <v>6.8786381439453427E-4</v>
          </cell>
        </row>
        <row r="97">
          <cell r="B97" t="str">
            <v>O/T MEAL CHARGE</v>
          </cell>
          <cell r="D97">
            <v>1599.53</v>
          </cell>
          <cell r="E97">
            <v>0</v>
          </cell>
          <cell r="F97">
            <v>924.01</v>
          </cell>
          <cell r="G97">
            <v>0</v>
          </cell>
          <cell r="H97">
            <v>594.07999999999993</v>
          </cell>
          <cell r="I97">
            <v>0</v>
          </cell>
          <cell r="J97">
            <v>1824.4</v>
          </cell>
          <cell r="K97">
            <v>0</v>
          </cell>
          <cell r="L97">
            <v>3342.49</v>
          </cell>
          <cell r="M97">
            <v>0</v>
          </cell>
          <cell r="N97">
            <v>4942.0199999999995</v>
          </cell>
          <cell r="O97">
            <v>0</v>
          </cell>
          <cell r="P97">
            <v>1561.26</v>
          </cell>
          <cell r="Q97">
            <v>4.8274620671462961E-4</v>
          </cell>
          <cell r="R97">
            <v>6503.28</v>
          </cell>
          <cell r="S97">
            <v>4.8274620671462961E-4</v>
          </cell>
          <cell r="V97">
            <v>6503.28</v>
          </cell>
          <cell r="W97">
            <v>1.9949299120464894E-3</v>
          </cell>
        </row>
        <row r="98">
          <cell r="B98" t="str">
            <v>DEPRECIATION</v>
          </cell>
          <cell r="D98">
            <v>2236290.9999999991</v>
          </cell>
          <cell r="E98">
            <v>0.69</v>
          </cell>
          <cell r="F98">
            <v>311039.28999999998</v>
          </cell>
          <cell r="G98">
            <v>0.1</v>
          </cell>
          <cell r="H98">
            <v>670959.61</v>
          </cell>
          <cell r="I98">
            <v>0.21</v>
          </cell>
          <cell r="J98">
            <v>1200036.75</v>
          </cell>
          <cell r="K98">
            <v>0.37</v>
          </cell>
          <cell r="L98">
            <v>2182035.65</v>
          </cell>
          <cell r="M98">
            <v>0.67999999999999994</v>
          </cell>
          <cell r="N98">
            <v>4418326.6499999985</v>
          </cell>
          <cell r="O98">
            <v>1.3699999999999999</v>
          </cell>
          <cell r="P98">
            <v>82646.190000000017</v>
          </cell>
          <cell r="Q98">
            <v>2.555444623055517E-2</v>
          </cell>
          <cell r="R98">
            <v>4500972.8399999989</v>
          </cell>
          <cell r="S98">
            <v>1.3955544462305551</v>
          </cell>
          <cell r="V98">
            <v>4500972.8399999989</v>
          </cell>
          <cell r="W98">
            <v>1.3807071741989945</v>
          </cell>
        </row>
        <row r="99">
          <cell r="B99" t="str">
            <v>SUBSCRIPTION</v>
          </cell>
          <cell r="D99">
            <v>191.53</v>
          </cell>
          <cell r="E99">
            <v>0</v>
          </cell>
          <cell r="F99">
            <v>3041.91</v>
          </cell>
          <cell r="G99">
            <v>0</v>
          </cell>
          <cell r="H99">
            <v>94.02000000000001</v>
          </cell>
          <cell r="I99">
            <v>0</v>
          </cell>
          <cell r="J99">
            <v>646.97</v>
          </cell>
          <cell r="K99">
            <v>0</v>
          </cell>
          <cell r="L99">
            <v>3782.8999999999996</v>
          </cell>
          <cell r="M99">
            <v>0</v>
          </cell>
          <cell r="N99">
            <v>3974.43</v>
          </cell>
          <cell r="O99">
            <v>0</v>
          </cell>
          <cell r="P99">
            <v>12351.110000000002</v>
          </cell>
          <cell r="Q99">
            <v>3.8189997189546458E-3</v>
          </cell>
          <cell r="R99">
            <v>16325.540000000003</v>
          </cell>
          <cell r="S99">
            <v>3.8189997189546458E-3</v>
          </cell>
          <cell r="V99">
            <v>16325.540000000003</v>
          </cell>
          <cell r="W99">
            <v>5.0079818301397841E-3</v>
          </cell>
        </row>
        <row r="100">
          <cell r="B100" t="str">
            <v>TRAVEL</v>
          </cell>
          <cell r="D100">
            <v>7047.7800000000007</v>
          </cell>
          <cell r="E100">
            <v>0</v>
          </cell>
          <cell r="F100">
            <v>3355.1899999999996</v>
          </cell>
          <cell r="G100">
            <v>0</v>
          </cell>
          <cell r="H100">
            <v>625.84999999999991</v>
          </cell>
          <cell r="I100">
            <v>0</v>
          </cell>
          <cell r="J100">
            <v>2455.4699999999998</v>
          </cell>
          <cell r="K100">
            <v>0</v>
          </cell>
          <cell r="L100">
            <v>6436.5099999999993</v>
          </cell>
          <cell r="M100">
            <v>0</v>
          </cell>
          <cell r="N100">
            <v>13484.29</v>
          </cell>
          <cell r="O100">
            <v>0</v>
          </cell>
          <cell r="P100">
            <v>27551.33</v>
          </cell>
          <cell r="Q100">
            <v>8.5189526712033722E-3</v>
          </cell>
          <cell r="R100">
            <v>41035.620000000003</v>
          </cell>
          <cell r="S100">
            <v>8.5189526712033722E-3</v>
          </cell>
          <cell r="V100">
            <v>41035.620000000003</v>
          </cell>
          <cell r="W100">
            <v>1.2587984186037382E-2</v>
          </cell>
        </row>
        <row r="101">
          <cell r="B101" t="str">
            <v>VEHICLE OPERATION</v>
          </cell>
          <cell r="D101">
            <v>19079.320000000003</v>
          </cell>
          <cell r="E101">
            <v>0.01</v>
          </cell>
          <cell r="F101">
            <v>1390.1200000000001</v>
          </cell>
          <cell r="G101">
            <v>0</v>
          </cell>
          <cell r="H101">
            <v>1747</v>
          </cell>
          <cell r="I101">
            <v>0</v>
          </cell>
          <cell r="J101">
            <v>3345.06</v>
          </cell>
          <cell r="K101">
            <v>0</v>
          </cell>
          <cell r="L101">
            <v>6482.18</v>
          </cell>
          <cell r="M101">
            <v>0</v>
          </cell>
          <cell r="N101">
            <v>25561.500000000004</v>
          </cell>
          <cell r="O101">
            <v>0.01</v>
          </cell>
          <cell r="P101">
            <v>26541.350000000006</v>
          </cell>
          <cell r="Q101">
            <v>8.2066638699418021E-3</v>
          </cell>
          <cell r="R101">
            <v>52102.850000000006</v>
          </cell>
          <cell r="S101">
            <v>1.8206663869941804E-2</v>
          </cell>
          <cell r="V101">
            <v>52102.850000000006</v>
          </cell>
          <cell r="W101">
            <v>1.598293998841684E-2</v>
          </cell>
        </row>
        <row r="102">
          <cell r="B102" t="str">
            <v>COMMUNICATIONS</v>
          </cell>
          <cell r="D102">
            <v>137.52000000000001</v>
          </cell>
          <cell r="E102">
            <v>0</v>
          </cell>
          <cell r="F102">
            <v>54.870000000000005</v>
          </cell>
          <cell r="G102">
            <v>0</v>
          </cell>
          <cell r="H102">
            <v>0</v>
          </cell>
          <cell r="I102">
            <v>0</v>
          </cell>
          <cell r="J102">
            <v>3106.76</v>
          </cell>
          <cell r="K102">
            <v>0</v>
          </cell>
          <cell r="L102">
            <v>3161.63</v>
          </cell>
          <cell r="M102">
            <v>0</v>
          </cell>
          <cell r="N102">
            <v>3299.15</v>
          </cell>
          <cell r="O102">
            <v>0</v>
          </cell>
          <cell r="P102">
            <v>18057.919999999998</v>
          </cell>
          <cell r="Q102">
            <v>5.583562238932813E-3</v>
          </cell>
          <cell r="R102">
            <v>21357.07</v>
          </cell>
          <cell r="S102">
            <v>5.583562238932813E-3</v>
          </cell>
          <cell r="V102">
            <v>21357.07</v>
          </cell>
          <cell r="W102">
            <v>6.5514413921391552E-3</v>
          </cell>
        </row>
        <row r="103">
          <cell r="B103" t="str">
            <v>CONVENTION &amp; CONFERE.</v>
          </cell>
          <cell r="D103">
            <v>1687.93</v>
          </cell>
          <cell r="E103">
            <v>0</v>
          </cell>
          <cell r="F103">
            <v>1369.79</v>
          </cell>
          <cell r="G103">
            <v>0</v>
          </cell>
          <cell r="H103">
            <v>1105.96</v>
          </cell>
          <cell r="I103">
            <v>0</v>
          </cell>
          <cell r="J103">
            <v>979.61999999999989</v>
          </cell>
          <cell r="K103">
            <v>0</v>
          </cell>
          <cell r="L103">
            <v>3455.37</v>
          </cell>
          <cell r="M103">
            <v>0</v>
          </cell>
          <cell r="N103">
            <v>5143.3</v>
          </cell>
          <cell r="O103">
            <v>0</v>
          </cell>
          <cell r="P103">
            <v>14626.279999999999</v>
          </cell>
          <cell r="Q103">
            <v>4.522489007818078E-3</v>
          </cell>
          <cell r="R103">
            <v>19769.579999999998</v>
          </cell>
          <cell r="S103">
            <v>4.522489007818078E-3</v>
          </cell>
          <cell r="V103">
            <v>19769.579999999998</v>
          </cell>
          <cell r="W103">
            <v>6.0644669290874816E-3</v>
          </cell>
        </row>
        <row r="104">
          <cell r="B104" t="str">
            <v>INSURANCE</v>
          </cell>
          <cell r="D104">
            <v>3877.8399999999997</v>
          </cell>
          <cell r="E104">
            <v>0</v>
          </cell>
          <cell r="F104">
            <v>2130.2800000000002</v>
          </cell>
          <cell r="G104">
            <v>0</v>
          </cell>
          <cell r="H104">
            <v>9340.76</v>
          </cell>
          <cell r="I104">
            <v>0</v>
          </cell>
          <cell r="J104">
            <v>1757.28</v>
          </cell>
          <cell r="K104">
            <v>0</v>
          </cell>
          <cell r="L104">
            <v>13228.320000000002</v>
          </cell>
          <cell r="M104">
            <v>0</v>
          </cell>
          <cell r="N104">
            <v>17106.16</v>
          </cell>
          <cell r="O104">
            <v>0</v>
          </cell>
          <cell r="P104">
            <v>6202.81</v>
          </cell>
          <cell r="Q104">
            <v>1.9179271860366447E-3</v>
          </cell>
          <cell r="R104">
            <v>23308.97</v>
          </cell>
          <cell r="S104">
            <v>1.9179271860366447E-3</v>
          </cell>
          <cell r="V104">
            <v>23308.97</v>
          </cell>
          <cell r="W104">
            <v>7.1502013556227423E-3</v>
          </cell>
        </row>
        <row r="105">
          <cell r="B105" t="str">
            <v>COMMISSION</v>
          </cell>
          <cell r="D105">
            <v>86655.010000000009</v>
          </cell>
          <cell r="E105">
            <v>0.03</v>
          </cell>
          <cell r="F105">
            <v>4.51</v>
          </cell>
          <cell r="G105">
            <v>0</v>
          </cell>
          <cell r="H105">
            <v>3.75</v>
          </cell>
          <cell r="I105">
            <v>0</v>
          </cell>
          <cell r="J105">
            <v>83.600000000000009</v>
          </cell>
          <cell r="K105">
            <v>0</v>
          </cell>
          <cell r="L105">
            <v>91.860000000000014</v>
          </cell>
          <cell r="M105">
            <v>0</v>
          </cell>
          <cell r="N105">
            <v>86746.87000000001</v>
          </cell>
          <cell r="O105">
            <v>0.03</v>
          </cell>
          <cell r="P105">
            <v>30027.97</v>
          </cell>
          <cell r="Q105">
            <v>9.2847370795643876E-3</v>
          </cell>
          <cell r="R105">
            <v>116774.84000000001</v>
          </cell>
          <cell r="S105">
            <v>3.9284737079564383E-2</v>
          </cell>
          <cell r="V105">
            <v>116774.84000000001</v>
          </cell>
          <cell r="W105">
            <v>3.582155793544841E-2</v>
          </cell>
        </row>
        <row r="106">
          <cell r="B106" t="str">
            <v>RENT</v>
          </cell>
          <cell r="D106">
            <v>9788.99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1507850.77</v>
          </cell>
          <cell r="K106">
            <v>0.46</v>
          </cell>
          <cell r="L106">
            <v>1507850.77</v>
          </cell>
          <cell r="M106">
            <v>0.46</v>
          </cell>
          <cell r="N106">
            <v>1517639.76</v>
          </cell>
          <cell r="O106">
            <v>0.46</v>
          </cell>
          <cell r="P106">
            <v>19284.53</v>
          </cell>
          <cell r="Q106">
            <v>5.9628336765013357E-3</v>
          </cell>
          <cell r="R106">
            <v>1536924.29</v>
          </cell>
          <cell r="S106">
            <v>0.46596283367650138</v>
          </cell>
          <cell r="V106">
            <v>1536924.29</v>
          </cell>
          <cell r="W106">
            <v>0.47146305228620228</v>
          </cell>
        </row>
        <row r="107">
          <cell r="B107" t="str">
            <v>TRANSPORTATION</v>
          </cell>
          <cell r="D107">
            <v>4.47</v>
          </cell>
          <cell r="E107">
            <v>0</v>
          </cell>
          <cell r="F107">
            <v>6.23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6.23</v>
          </cell>
          <cell r="M107">
            <v>0</v>
          </cell>
          <cell r="N107">
            <v>10.7</v>
          </cell>
          <cell r="O107">
            <v>0</v>
          </cell>
          <cell r="P107">
            <v>21332.11</v>
          </cell>
          <cell r="Q107">
            <v>6.5959514646626556E-3</v>
          </cell>
          <cell r="R107">
            <v>21342.81</v>
          </cell>
          <cell r="S107">
            <v>6.5959514646626556E-3</v>
          </cell>
          <cell r="V107">
            <v>21342.81</v>
          </cell>
          <cell r="W107">
            <v>6.5470670301947548E-3</v>
          </cell>
        </row>
        <row r="108">
          <cell r="B108" t="str">
            <v>CONTRACT EXPENSES N/ROTO</v>
          </cell>
          <cell r="D108">
            <v>5355068.1700000009</v>
          </cell>
          <cell r="E108">
            <v>1.66</v>
          </cell>
          <cell r="F108">
            <v>0</v>
          </cell>
          <cell r="G108">
            <v>0</v>
          </cell>
          <cell r="H108">
            <v>3683529.71</v>
          </cell>
          <cell r="I108">
            <v>1.1299999999999999</v>
          </cell>
          <cell r="J108">
            <v>1352775.8399999999</v>
          </cell>
          <cell r="K108">
            <v>0.41</v>
          </cell>
          <cell r="L108">
            <v>5036305.55</v>
          </cell>
          <cell r="M108">
            <v>1.5399999999999998</v>
          </cell>
          <cell r="N108">
            <v>10391373.720000001</v>
          </cell>
          <cell r="O108">
            <v>3.1999999999999997</v>
          </cell>
          <cell r="P108">
            <v>0</v>
          </cell>
          <cell r="Q108">
            <v>0</v>
          </cell>
          <cell r="R108">
            <v>10391373.720000001</v>
          </cell>
          <cell r="S108">
            <v>3.1999999999999997</v>
          </cell>
          <cell r="V108">
            <v>10391373.720000001</v>
          </cell>
          <cell r="W108">
            <v>3.1876318198327316</v>
          </cell>
        </row>
        <row r="109">
          <cell r="B109" t="str">
            <v>CONTRACT EXPENSES S/ROTO</v>
          </cell>
          <cell r="D109">
            <v>14627659.280000001</v>
          </cell>
          <cell r="E109">
            <v>4.54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14627659.280000001</v>
          </cell>
          <cell r="O109">
            <v>4.54</v>
          </cell>
          <cell r="P109">
            <v>0</v>
          </cell>
          <cell r="Q109">
            <v>0</v>
          </cell>
          <cell r="R109">
            <v>14627659.280000001</v>
          </cell>
          <cell r="S109">
            <v>4.54</v>
          </cell>
          <cell r="V109">
            <v>14627659.280000001</v>
          </cell>
          <cell r="W109">
            <v>4.4871441858410561</v>
          </cell>
        </row>
        <row r="110">
          <cell r="B110" t="str">
            <v>R &amp; D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</row>
        <row r="111">
          <cell r="B111" t="str">
            <v>WASTE EXPENSES</v>
          </cell>
          <cell r="D111">
            <v>5749472.8099999996</v>
          </cell>
          <cell r="E111">
            <v>1.78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5749472.8099999996</v>
          </cell>
          <cell r="O111">
            <v>1.78</v>
          </cell>
          <cell r="P111">
            <v>0</v>
          </cell>
          <cell r="Q111">
            <v>0</v>
          </cell>
          <cell r="R111">
            <v>5749472.8099999996</v>
          </cell>
          <cell r="S111">
            <v>1.78</v>
          </cell>
          <cell r="V111">
            <v>5749472.8099999996</v>
          </cell>
          <cell r="W111">
            <v>1.7636939032560466</v>
          </cell>
        </row>
        <row r="112">
          <cell r="B112" t="str">
            <v>MEDICAL COST</v>
          </cell>
          <cell r="D112">
            <v>4545.2299999999996</v>
          </cell>
          <cell r="E112">
            <v>0</v>
          </cell>
          <cell r="F112">
            <v>2718.4</v>
          </cell>
          <cell r="G112">
            <v>0</v>
          </cell>
          <cell r="H112">
            <v>2121.1600000000003</v>
          </cell>
          <cell r="I112">
            <v>0</v>
          </cell>
          <cell r="J112">
            <v>2694.22</v>
          </cell>
          <cell r="K112">
            <v>0</v>
          </cell>
          <cell r="L112">
            <v>7533.7800000000007</v>
          </cell>
          <cell r="M112">
            <v>0</v>
          </cell>
          <cell r="N112">
            <v>12079.01</v>
          </cell>
          <cell r="O112">
            <v>0</v>
          </cell>
          <cell r="P112">
            <v>7295.6500000000005</v>
          </cell>
          <cell r="Q112">
            <v>2.2558365442127432E-3</v>
          </cell>
          <cell r="R112">
            <v>19374.66</v>
          </cell>
          <cell r="S112">
            <v>2.2558365442127432E-3</v>
          </cell>
          <cell r="V112">
            <v>19374.66</v>
          </cell>
          <cell r="W112">
            <v>5.9433222573425475E-3</v>
          </cell>
        </row>
        <row r="113">
          <cell r="B113" t="str">
            <v>TAXES &amp; DUES</v>
          </cell>
          <cell r="D113">
            <v>712.99</v>
          </cell>
          <cell r="E113">
            <v>0</v>
          </cell>
          <cell r="F113">
            <v>201.7</v>
          </cell>
          <cell r="G113">
            <v>0</v>
          </cell>
          <cell r="H113">
            <v>112.3</v>
          </cell>
          <cell r="I113">
            <v>0</v>
          </cell>
          <cell r="J113">
            <v>260.45999999999998</v>
          </cell>
          <cell r="K113">
            <v>0</v>
          </cell>
          <cell r="L113">
            <v>574.46</v>
          </cell>
          <cell r="M113">
            <v>0</v>
          </cell>
          <cell r="N113">
            <v>1287.45</v>
          </cell>
          <cell r="O113">
            <v>0</v>
          </cell>
          <cell r="P113">
            <v>48526.939999999995</v>
          </cell>
          <cell r="Q113">
            <v>1.5004673282136496E-2</v>
          </cell>
          <cell r="R113">
            <v>49814.389999999992</v>
          </cell>
          <cell r="S113">
            <v>1.5004673282136496E-2</v>
          </cell>
          <cell r="V113">
            <v>49814.389999999992</v>
          </cell>
          <cell r="W113">
            <v>1.5280937720865397E-2</v>
          </cell>
        </row>
        <row r="114">
          <cell r="B114" t="str">
            <v>PUBLIC RELATIONSHIP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3149.45</v>
          </cell>
          <cell r="K114">
            <v>0</v>
          </cell>
          <cell r="L114">
            <v>3149.45</v>
          </cell>
          <cell r="M114">
            <v>0</v>
          </cell>
          <cell r="N114">
            <v>3149.45</v>
          </cell>
          <cell r="O114">
            <v>0</v>
          </cell>
          <cell r="P114">
            <v>32742.600000000006</v>
          </cell>
          <cell r="Q114">
            <v>1.0124108699367456E-2</v>
          </cell>
          <cell r="R114">
            <v>35892.050000000003</v>
          </cell>
          <cell r="S114">
            <v>1.0124108699367456E-2</v>
          </cell>
          <cell r="V114">
            <v>35892.050000000003</v>
          </cell>
          <cell r="W114">
            <v>1.1010155513782002E-2</v>
          </cell>
        </row>
        <row r="115">
          <cell r="B115" t="str">
            <v>BUSINESS DEVELOPMENT</v>
          </cell>
          <cell r="D115">
            <v>453.85</v>
          </cell>
          <cell r="E115">
            <v>0</v>
          </cell>
          <cell r="F115">
            <v>469.87</v>
          </cell>
          <cell r="G115">
            <v>0</v>
          </cell>
          <cell r="H115">
            <v>51.419999999999995</v>
          </cell>
          <cell r="I115">
            <v>0</v>
          </cell>
          <cell r="J115">
            <v>261.12</v>
          </cell>
          <cell r="K115">
            <v>0</v>
          </cell>
          <cell r="L115">
            <v>782.41</v>
          </cell>
          <cell r="M115">
            <v>0</v>
          </cell>
          <cell r="N115">
            <v>1236.26</v>
          </cell>
          <cell r="O115">
            <v>0</v>
          </cell>
          <cell r="P115">
            <v>2740.6400000000003</v>
          </cell>
          <cell r="Q115">
            <v>8.4741398868246325E-4</v>
          </cell>
          <cell r="R115">
            <v>3976.9000000000005</v>
          </cell>
          <cell r="S115">
            <v>8.4741398868246325E-4</v>
          </cell>
          <cell r="V115">
            <v>3976.9000000000005</v>
          </cell>
          <cell r="W115">
            <v>1.219943900188472E-3</v>
          </cell>
        </row>
        <row r="116">
          <cell r="B116" t="str">
            <v>SHIPPING EXPENSES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219437.95</v>
          </cell>
          <cell r="K116">
            <v>7.0000000000000007E-2</v>
          </cell>
          <cell r="L116">
            <v>219437.95</v>
          </cell>
          <cell r="M116">
            <v>7.0000000000000007E-2</v>
          </cell>
          <cell r="N116">
            <v>219437.95</v>
          </cell>
          <cell r="O116">
            <v>7.0000000000000007E-2</v>
          </cell>
          <cell r="P116">
            <v>0</v>
          </cell>
          <cell r="Q116">
            <v>0</v>
          </cell>
          <cell r="R116">
            <v>219437.95</v>
          </cell>
          <cell r="S116">
            <v>7.0000000000000007E-2</v>
          </cell>
          <cell r="V116">
            <v>219437.95</v>
          </cell>
          <cell r="W116">
            <v>6.7314236860962787E-2</v>
          </cell>
        </row>
        <row r="117">
          <cell r="B117" t="str">
            <v>RECLAMATION EXPENSE</v>
          </cell>
          <cell r="D117">
            <v>20472.04</v>
          </cell>
          <cell r="E117">
            <v>0.01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20472.04</v>
          </cell>
          <cell r="O117">
            <v>0.01</v>
          </cell>
          <cell r="P117">
            <v>20848.859999999997</v>
          </cell>
          <cell r="Q117">
            <v>6.4465291362901574E-3</v>
          </cell>
          <cell r="R117">
            <v>41320.899999999994</v>
          </cell>
          <cell r="S117">
            <v>1.6446529136290158E-2</v>
          </cell>
          <cell r="V117">
            <v>41320.899999999994</v>
          </cell>
          <cell r="W117">
            <v>1.2675495965525363E-2</v>
          </cell>
        </row>
        <row r="118">
          <cell r="B118" t="str">
            <v>MISC. EXPENSE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V118">
            <v>0</v>
          </cell>
          <cell r="W118">
            <v>0</v>
          </cell>
        </row>
        <row r="119">
          <cell r="B119" t="str">
            <v xml:space="preserve">  ( SUB-TOTAL )</v>
          </cell>
          <cell r="D119">
            <v>28240727.870000001</v>
          </cell>
          <cell r="E119">
            <v>8.75</v>
          </cell>
          <cell r="F119">
            <v>359397.26999999996</v>
          </cell>
          <cell r="G119">
            <v>0.11</v>
          </cell>
          <cell r="H119">
            <v>4525017.8499999996</v>
          </cell>
          <cell r="I119">
            <v>1.38</v>
          </cell>
          <cell r="J119">
            <v>4457531.12</v>
          </cell>
          <cell r="K119">
            <v>1.36</v>
          </cell>
          <cell r="L119">
            <v>9341946.2399999984</v>
          </cell>
          <cell r="M119">
            <v>2.8499999999999996</v>
          </cell>
          <cell r="N119">
            <v>37582674.110000007</v>
          </cell>
          <cell r="O119">
            <v>11.599999999999998</v>
          </cell>
          <cell r="P119">
            <v>564032.37000000011</v>
          </cell>
          <cell r="Q119">
            <v>0.17440047595004193</v>
          </cell>
          <cell r="R119">
            <v>38146706.479999997</v>
          </cell>
          <cell r="S119">
            <v>11.774400475950042</v>
          </cell>
          <cell r="T119">
            <v>0</v>
          </cell>
          <cell r="U119">
            <v>0</v>
          </cell>
          <cell r="V119">
            <v>38146706.479999997</v>
          </cell>
          <cell r="W119">
            <v>11.701788298060313</v>
          </cell>
        </row>
        <row r="120">
          <cell r="A120" t="str">
            <v>TOTAL OF DIRECT COST</v>
          </cell>
          <cell r="D120">
            <v>30864707.789999999</v>
          </cell>
          <cell r="E120">
            <v>9.5500000000000007</v>
          </cell>
          <cell r="F120">
            <v>798408.85999999987</v>
          </cell>
          <cell r="G120">
            <v>0.22999999999999998</v>
          </cell>
          <cell r="H120">
            <v>4950292.3599999994</v>
          </cell>
          <cell r="I120">
            <v>1.52</v>
          </cell>
          <cell r="J120">
            <v>5527577.5300000003</v>
          </cell>
          <cell r="K120">
            <v>1.6900000000000002</v>
          </cell>
          <cell r="L120">
            <v>11276278.749999998</v>
          </cell>
          <cell r="M120">
            <v>3.4399999999999995</v>
          </cell>
          <cell r="N120">
            <v>42140986.540000007</v>
          </cell>
          <cell r="O120">
            <v>12.989999999999998</v>
          </cell>
          <cell r="P120">
            <v>932175.53000000014</v>
          </cell>
          <cell r="Q120">
            <v>0.28823142916599376</v>
          </cell>
          <cell r="R120">
            <v>43073162.07</v>
          </cell>
          <cell r="S120">
            <v>13.278231429165993</v>
          </cell>
          <cell r="T120">
            <v>0</v>
          </cell>
          <cell r="U120">
            <v>0</v>
          </cell>
          <cell r="V120">
            <v>43073162.07</v>
          </cell>
          <cell r="W120">
            <v>13.213015496775366</v>
          </cell>
        </row>
        <row r="121">
          <cell r="A121" t="str">
            <v>ALLOCAT. OF INDIRECT(ADM)</v>
          </cell>
          <cell r="D121">
            <v>678077.4</v>
          </cell>
          <cell r="E121">
            <v>0.2102849221522903</v>
          </cell>
          <cell r="F121">
            <v>18685.82</v>
          </cell>
          <cell r="G121">
            <v>5.7320154213130201E-3</v>
          </cell>
          <cell r="H121">
            <v>110525.56</v>
          </cell>
          <cell r="I121">
            <v>3.390454442830218E-2</v>
          </cell>
          <cell r="J121">
            <v>124886.75000000001</v>
          </cell>
          <cell r="K121">
            <v>3.8309947164088275E-2</v>
          </cell>
          <cell r="L121">
            <v>254098.13</v>
          </cell>
          <cell r="M121">
            <v>7.7946507013703467E-2</v>
          </cell>
          <cell r="N121">
            <v>932175.53</v>
          </cell>
          <cell r="O121">
            <v>0.28823142916599376</v>
          </cell>
        </row>
        <row r="122">
          <cell r="A122" t="str">
            <v>TOTAL COST OF PRODUCT(A)</v>
          </cell>
          <cell r="D122">
            <v>31542785.189999998</v>
          </cell>
          <cell r="E122">
            <v>9.7602849221522909</v>
          </cell>
          <cell r="F122">
            <v>817094.67999999982</v>
          </cell>
          <cell r="G122">
            <v>0.235732015421313</v>
          </cell>
          <cell r="H122">
            <v>5060817.919999999</v>
          </cell>
          <cell r="I122">
            <v>1.5539045444283022</v>
          </cell>
          <cell r="J122">
            <v>5652464.2800000003</v>
          </cell>
          <cell r="K122">
            <v>1.7283099471640884</v>
          </cell>
          <cell r="L122">
            <v>11530376.879999999</v>
          </cell>
          <cell r="M122">
            <v>3.5179465070137028</v>
          </cell>
          <cell r="N122">
            <v>43073162.070000008</v>
          </cell>
          <cell r="O122">
            <v>13.278231429165992</v>
          </cell>
        </row>
        <row r="123">
          <cell r="A123" t="str">
            <v>DEPRECIATION (B)</v>
          </cell>
          <cell r="D123">
            <v>2236290.9999999991</v>
          </cell>
          <cell r="E123">
            <v>0.69</v>
          </cell>
          <cell r="F123">
            <v>311039.28999999998</v>
          </cell>
          <cell r="G123">
            <v>0.1</v>
          </cell>
          <cell r="H123">
            <v>670959.61</v>
          </cell>
          <cell r="I123">
            <v>0.21</v>
          </cell>
          <cell r="J123">
            <v>1200036.75</v>
          </cell>
          <cell r="K123">
            <v>0.37</v>
          </cell>
          <cell r="L123">
            <v>2182035.65</v>
          </cell>
          <cell r="M123">
            <v>0.67999999999999994</v>
          </cell>
          <cell r="N123">
            <v>4418326.6499999985</v>
          </cell>
          <cell r="O123">
            <v>1.3699999999999999</v>
          </cell>
        </row>
        <row r="124">
          <cell r="A124" t="str">
            <v>TOTAL (A - B)</v>
          </cell>
          <cell r="D124">
            <v>29306494.189999998</v>
          </cell>
          <cell r="E124">
            <v>9.07</v>
          </cell>
          <cell r="F124">
            <v>506055.39</v>
          </cell>
          <cell r="G124">
            <v>0.14000000000000001</v>
          </cell>
          <cell r="H124">
            <v>4389858.3099999996</v>
          </cell>
          <cell r="I124">
            <v>1.34</v>
          </cell>
          <cell r="J124">
            <v>4452427.53</v>
          </cell>
          <cell r="K124">
            <v>1.36</v>
          </cell>
          <cell r="L124">
            <v>9348341.2300000004</v>
          </cell>
          <cell r="M124">
            <v>2.84</v>
          </cell>
          <cell r="N124">
            <v>38654835.420000002</v>
          </cell>
          <cell r="O124">
            <v>11.91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>
        <row r="66">
          <cell r="B66" t="str">
            <v>Cotrans</v>
          </cell>
        </row>
      </sheetData>
      <sheetData sheetId="34">
        <row r="66">
          <cell r="B66" t="str">
            <v>Cotrans</v>
          </cell>
        </row>
      </sheetData>
      <sheetData sheetId="35">
        <row r="66">
          <cell r="B66" t="str">
            <v>Cotrans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2004"/>
      <sheetName val="D-04"/>
      <sheetName val="D-05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"/>
      <sheetName val="기본Data"/>
      <sheetName val="항목별Cost"/>
      <sheetName val="PasirCost"/>
      <sheetName val="PL분석"/>
      <sheetName val="종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Input"/>
      <sheetName val="Ouput Supp."/>
      <sheetName val="Ouput HE"/>
      <sheetName val="Grs_Histo"/>
      <sheetName val="Report Supp."/>
      <sheetName val="Report HE"/>
      <sheetName val="Price"/>
      <sheetName val="I"/>
      <sheetName val="II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IMS"/>
      <sheetName val="yearly"/>
    </sheetNames>
    <sheetDataSet>
      <sheetData sheetId="0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GridLines="0" tabSelected="1" view="pageBreakPreview" zoomScaleNormal="100" zoomScaleSheetLayoutView="100" workbookViewId="0"/>
  </sheetViews>
  <sheetFormatPr defaultColWidth="11.42578125" defaultRowHeight="14.25"/>
  <cols>
    <col min="1" max="1" width="5.7109375" style="31" customWidth="1"/>
    <col min="2" max="9" width="10.7109375" style="31" customWidth="1"/>
    <col min="10" max="10" width="5.7109375" style="31" customWidth="1"/>
    <col min="11" max="16384" width="11.42578125" style="31"/>
  </cols>
  <sheetData>
    <row r="1" spans="1:10" ht="30.75" customHeight="1" thickBot="1"/>
    <row r="2" spans="1:10" ht="36.75" customHeight="1" thickTop="1" thickBot="1">
      <c r="B2" s="322" t="s">
        <v>0</v>
      </c>
      <c r="C2" s="322"/>
      <c r="D2" s="322"/>
      <c r="E2" s="322"/>
      <c r="F2" s="322"/>
      <c r="G2" s="322"/>
      <c r="H2" s="322"/>
      <c r="I2" s="322"/>
    </row>
    <row r="3" spans="1:10" ht="30" customHeight="1" thickTop="1">
      <c r="A3" s="319">
        <f>+Pama!D7</f>
        <v>45017</v>
      </c>
      <c r="B3" s="319"/>
      <c r="C3" s="319"/>
      <c r="D3" s="319"/>
      <c r="E3" s="319"/>
      <c r="F3" s="319"/>
      <c r="G3" s="319"/>
      <c r="H3" s="319"/>
      <c r="I3" s="319"/>
      <c r="J3" s="319"/>
    </row>
    <row r="4" spans="1:10" s="33" customFormat="1" ht="20.100000000000001" customHeight="1">
      <c r="B4" s="34"/>
      <c r="C4" s="320" t="s">
        <v>1</v>
      </c>
      <c r="D4" s="320"/>
      <c r="E4" s="320"/>
      <c r="F4" s="320"/>
      <c r="G4" s="320"/>
      <c r="H4" s="320"/>
    </row>
    <row r="5" spans="1:10" ht="20.100000000000001" customHeight="1">
      <c r="B5" s="32"/>
    </row>
    <row r="6" spans="1:10" ht="20.100000000000001" customHeight="1">
      <c r="B6" s="32"/>
    </row>
    <row r="7" spans="1:10" s="35" customFormat="1" ht="28.5" customHeight="1">
      <c r="B7" s="36"/>
      <c r="C7" s="37" t="s">
        <v>2</v>
      </c>
      <c r="D7" s="38" t="s">
        <v>3</v>
      </c>
    </row>
    <row r="8" spans="1:10" s="35" customFormat="1" ht="28.5" customHeight="1">
      <c r="B8" s="36"/>
      <c r="C8" s="37" t="s">
        <v>4</v>
      </c>
      <c r="D8" s="38" t="s">
        <v>9</v>
      </c>
    </row>
    <row r="9" spans="1:10" s="35" customFormat="1" ht="28.5" customHeight="1">
      <c r="B9" s="36"/>
      <c r="C9" s="37" t="s">
        <v>6</v>
      </c>
      <c r="D9" s="38" t="s">
        <v>13</v>
      </c>
    </row>
    <row r="10" spans="1:10" s="35" customFormat="1" ht="28.5" customHeight="1">
      <c r="B10" s="36"/>
      <c r="C10" s="37" t="s">
        <v>8</v>
      </c>
      <c r="D10" s="38" t="s">
        <v>11</v>
      </c>
    </row>
    <row r="11" spans="1:10" s="35" customFormat="1" ht="28.5" customHeight="1">
      <c r="B11" s="36"/>
      <c r="C11" s="37" t="s">
        <v>10</v>
      </c>
      <c r="D11" s="38" t="s">
        <v>5</v>
      </c>
    </row>
    <row r="12" spans="1:10" s="35" customFormat="1" ht="28.5" customHeight="1">
      <c r="B12" s="36"/>
      <c r="C12" s="37" t="s">
        <v>12</v>
      </c>
      <c r="D12" s="38" t="s">
        <v>7</v>
      </c>
    </row>
    <row r="13" spans="1:10" s="35" customFormat="1" ht="28.5" customHeight="1">
      <c r="B13" s="36"/>
      <c r="C13" s="37"/>
      <c r="D13" s="38"/>
    </row>
    <row r="14" spans="1:10" s="35" customFormat="1" ht="28.5" customHeight="1">
      <c r="B14" s="36"/>
      <c r="C14" s="37"/>
      <c r="D14" s="38"/>
    </row>
    <row r="15" spans="1:10" s="35" customFormat="1" ht="28.5" customHeight="1">
      <c r="B15" s="36"/>
      <c r="C15" s="37"/>
      <c r="D15" s="38"/>
    </row>
    <row r="16" spans="1:10" s="33" customFormat="1" ht="20.100000000000001" customHeight="1">
      <c r="B16" s="39"/>
      <c r="D16" s="40"/>
    </row>
    <row r="17" spans="1:10" s="33" customFormat="1" ht="20.100000000000001" customHeight="1">
      <c r="B17" s="39"/>
      <c r="D17" s="40"/>
    </row>
    <row r="18" spans="1:10" s="33" customFormat="1" ht="20.100000000000001" customHeight="1">
      <c r="B18" s="39"/>
      <c r="D18" s="40"/>
    </row>
    <row r="19" spans="1:10" s="33" customFormat="1" ht="20.100000000000001" customHeight="1">
      <c r="B19" s="39"/>
      <c r="D19" s="40"/>
    </row>
    <row r="20" spans="1:10" s="33" customFormat="1" ht="20.100000000000001" customHeight="1">
      <c r="B20" s="39"/>
      <c r="D20" s="40"/>
    </row>
    <row r="21" spans="1:10" s="33" customFormat="1" ht="20.100000000000001" customHeight="1">
      <c r="B21" s="39"/>
      <c r="D21" s="40"/>
    </row>
    <row r="22" spans="1:10" s="33" customFormat="1" ht="20.100000000000001" customHeight="1">
      <c r="B22" s="39"/>
      <c r="D22" s="40"/>
    </row>
    <row r="23" spans="1:10" s="33" customFormat="1" ht="20.100000000000001" customHeight="1">
      <c r="B23" s="39"/>
      <c r="D23" s="40"/>
    </row>
    <row r="24" spans="1:10" s="33" customFormat="1" ht="20.100000000000001" customHeight="1">
      <c r="B24" s="39"/>
      <c r="D24" s="40"/>
    </row>
    <row r="25" spans="1:10" s="33" customFormat="1" ht="20.100000000000001" customHeight="1">
      <c r="B25" s="39"/>
      <c r="D25" s="40"/>
    </row>
    <row r="26" spans="1:10" s="33" customFormat="1" ht="20.100000000000001" customHeight="1">
      <c r="B26" s="39"/>
      <c r="D26" s="40"/>
    </row>
    <row r="27" spans="1:10" s="33" customFormat="1" ht="20.100000000000001" customHeight="1">
      <c r="B27" s="39"/>
      <c r="D27" s="40"/>
    </row>
    <row r="28" spans="1:10" s="33" customFormat="1" ht="20.100000000000001" customHeight="1">
      <c r="B28" s="39"/>
      <c r="D28" s="40"/>
    </row>
    <row r="29" spans="1:10" s="33" customFormat="1" ht="20.100000000000001" customHeight="1">
      <c r="B29" s="39"/>
      <c r="D29" s="40"/>
    </row>
    <row r="30" spans="1:10" ht="20.100000000000001" customHeight="1">
      <c r="C30" s="41"/>
      <c r="D30" s="41"/>
      <c r="E30" s="41"/>
      <c r="F30" s="41"/>
      <c r="G30" s="41"/>
      <c r="H30" s="41"/>
    </row>
    <row r="31" spans="1:10" ht="20.100000000000001" customHeight="1">
      <c r="C31" s="41"/>
      <c r="D31" s="41"/>
      <c r="E31" s="41"/>
      <c r="F31" s="41"/>
      <c r="G31" s="41"/>
      <c r="H31" s="41"/>
      <c r="J31" s="35"/>
    </row>
    <row r="32" spans="1:10" s="33" customFormat="1" ht="20.100000000000001" customHeight="1">
      <c r="A32" s="321" t="s">
        <v>545</v>
      </c>
      <c r="B32" s="321"/>
      <c r="C32" s="321"/>
      <c r="D32" s="321"/>
      <c r="E32" s="321"/>
      <c r="F32" s="321"/>
      <c r="G32" s="321"/>
      <c r="H32" s="321"/>
      <c r="I32" s="321"/>
      <c r="J32" s="321"/>
    </row>
    <row r="33" spans="1:9" s="33" customFormat="1" ht="20.100000000000001" customHeight="1">
      <c r="A33" s="42"/>
      <c r="B33" s="42"/>
      <c r="C33" s="42"/>
      <c r="D33" s="42"/>
      <c r="E33" s="42"/>
      <c r="F33" s="42"/>
      <c r="G33" s="42"/>
      <c r="H33" s="42"/>
      <c r="I33" s="42"/>
    </row>
    <row r="34" spans="1:9" ht="20.100000000000001" customHeight="1"/>
    <row r="35" spans="1:9" ht="30" customHeight="1"/>
    <row r="36" spans="1:9" ht="30" customHeight="1"/>
    <row r="37" spans="1:9" ht="30" customHeight="1"/>
    <row r="38" spans="1:9" ht="30" customHeight="1"/>
    <row r="39" spans="1:9" ht="30" customHeight="1"/>
  </sheetData>
  <mergeCells count="4">
    <mergeCell ref="A3:J3"/>
    <mergeCell ref="C4:H4"/>
    <mergeCell ref="A32:J32"/>
    <mergeCell ref="B2:I2"/>
  </mergeCells>
  <phoneticPr fontId="92" type="noConversion"/>
  <printOptions horizontalCentered="1" verticalCentered="1"/>
  <pageMargins left="0.4" right="0.4" top="0.5" bottom="0.5" header="0" footer="0.3"/>
  <pageSetup paperSize="9" orientation="portrait" r:id="rId1"/>
  <headerFooter alignWithMargins="0">
    <oddFooter>&amp;LNo. Form : FM/PROD-006&amp;RReported by Planning Section</oddFooter>
  </headerFooter>
  <ignoredErrors>
    <ignoredError sqref="A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I120"/>
  <sheetViews>
    <sheetView showGridLines="0" view="pageBreakPreview" zoomScaleNormal="100" zoomScaleSheetLayoutView="100" workbookViewId="0">
      <pane ySplit="7" topLeftCell="A8" activePane="bottomLeft" state="frozen"/>
      <selection sqref="A1:Q1"/>
      <selection pane="bottomLeft" sqref="A1:A4"/>
    </sheetView>
  </sheetViews>
  <sheetFormatPr defaultColWidth="16.140625" defaultRowHeight="12.75"/>
  <cols>
    <col min="1" max="1" width="19.140625" style="67" customWidth="1"/>
    <col min="2" max="2" width="13.85546875" style="67" customWidth="1"/>
    <col min="3" max="3" width="19" style="67" customWidth="1"/>
    <col min="4" max="6" width="17.85546875" style="67" customWidth="1"/>
    <col min="7" max="16384" width="16.140625" style="67"/>
  </cols>
  <sheetData>
    <row r="1" spans="1:9" ht="15" customHeight="1">
      <c r="A1" s="328"/>
      <c r="B1" s="338" t="s">
        <v>14</v>
      </c>
      <c r="C1" s="339"/>
      <c r="D1" s="340"/>
      <c r="E1" s="209" t="s">
        <v>15</v>
      </c>
      <c r="F1" s="205" t="s">
        <v>16</v>
      </c>
    </row>
    <row r="2" spans="1:9" ht="15" customHeight="1">
      <c r="A2" s="329"/>
      <c r="B2" s="341"/>
      <c r="C2" s="342"/>
      <c r="D2" s="343"/>
      <c r="E2" s="204" t="s">
        <v>17</v>
      </c>
      <c r="F2" s="206" t="s">
        <v>18</v>
      </c>
    </row>
    <row r="3" spans="1:9" ht="15" customHeight="1">
      <c r="A3" s="329"/>
      <c r="B3" s="341"/>
      <c r="C3" s="342"/>
      <c r="D3" s="343"/>
      <c r="E3" s="204" t="s">
        <v>19</v>
      </c>
      <c r="F3" s="207">
        <v>42006</v>
      </c>
    </row>
    <row r="4" spans="1:9" ht="15" customHeight="1" thickBot="1">
      <c r="A4" s="330"/>
      <c r="B4" s="344">
        <f>+Pama!D7</f>
        <v>45017</v>
      </c>
      <c r="C4" s="345"/>
      <c r="D4" s="346"/>
      <c r="E4" s="210" t="s">
        <v>20</v>
      </c>
      <c r="F4" s="208" t="s">
        <v>21</v>
      </c>
    </row>
    <row r="5" spans="1:9" s="180" customFormat="1" ht="12" customHeight="1" thickBot="1">
      <c r="A5" s="44" t="s">
        <v>22</v>
      </c>
      <c r="F5" s="185"/>
    </row>
    <row r="6" spans="1:9" s="68" customFormat="1" ht="17.25" customHeight="1">
      <c r="A6" s="334" t="s">
        <v>23</v>
      </c>
      <c r="B6" s="348" t="s">
        <v>24</v>
      </c>
      <c r="C6" s="348" t="s">
        <v>25</v>
      </c>
      <c r="D6" s="348"/>
      <c r="E6" s="348"/>
      <c r="F6" s="351" t="s">
        <v>26</v>
      </c>
      <c r="H6" s="266" t="s">
        <v>27</v>
      </c>
      <c r="I6" s="68">
        <f>SUM(D10,D30,D48,D66,D79,D101)</f>
        <v>45</v>
      </c>
    </row>
    <row r="7" spans="1:9" ht="17.25" customHeight="1" thickBot="1">
      <c r="A7" s="335"/>
      <c r="B7" s="349"/>
      <c r="C7" s="186" t="s">
        <v>28</v>
      </c>
      <c r="D7" s="186" t="s">
        <v>29</v>
      </c>
      <c r="E7" s="186" t="s">
        <v>30</v>
      </c>
      <c r="F7" s="352"/>
      <c r="H7" s="266" t="s">
        <v>31</v>
      </c>
      <c r="I7" s="68">
        <f>SUM(D13,D42,D45,D51,D68,D83,D104)</f>
        <v>335</v>
      </c>
    </row>
    <row r="8" spans="1:9" ht="13.5" customHeight="1">
      <c r="A8" s="337" t="s">
        <v>32</v>
      </c>
      <c r="B8" s="336" t="s">
        <v>33</v>
      </c>
      <c r="C8" s="187" t="s">
        <v>34</v>
      </c>
      <c r="D8" s="188">
        <f>COUNTIF(Pama!$F$11:$F$27,C8)</f>
        <v>0</v>
      </c>
      <c r="E8" s="188">
        <v>0</v>
      </c>
      <c r="F8" s="189"/>
    </row>
    <row r="9" spans="1:9" ht="13.5" customHeight="1">
      <c r="A9" s="331"/>
      <c r="B9" s="324"/>
      <c r="C9" s="72" t="s">
        <v>35</v>
      </c>
      <c r="D9" s="73">
        <f>COUNTIF(Pama!$F$11:$F$62,C9)</f>
        <v>11</v>
      </c>
      <c r="E9" s="73">
        <v>11</v>
      </c>
      <c r="F9" s="74"/>
    </row>
    <row r="10" spans="1:9" ht="13.5" customHeight="1">
      <c r="A10" s="331"/>
      <c r="B10" s="326"/>
      <c r="C10" s="181" t="s">
        <v>36</v>
      </c>
      <c r="D10" s="181">
        <f>SUM(D8:D9)</f>
        <v>11</v>
      </c>
      <c r="E10" s="181">
        <f>SUM(E8:E9)</f>
        <v>11</v>
      </c>
      <c r="F10" s="75"/>
    </row>
    <row r="11" spans="1:9">
      <c r="A11" s="331"/>
      <c r="B11" s="327" t="s">
        <v>37</v>
      </c>
      <c r="C11" s="72" t="s">
        <v>38</v>
      </c>
      <c r="D11" s="73">
        <f>COUNTIF(Pama!$F$50:$F$124,C11)</f>
        <v>0</v>
      </c>
      <c r="E11" s="73">
        <v>0</v>
      </c>
      <c r="F11" s="74"/>
    </row>
    <row r="12" spans="1:9" ht="13.5" customHeight="1">
      <c r="A12" s="331"/>
      <c r="B12" s="327"/>
      <c r="C12" s="82" t="s">
        <v>39</v>
      </c>
      <c r="D12" s="83">
        <f>COUNTIF(Pama!$F$49:$F$142,C12)</f>
        <v>70</v>
      </c>
      <c r="E12" s="83">
        <v>70</v>
      </c>
      <c r="F12" s="84"/>
    </row>
    <row r="13" spans="1:9" ht="13.5" customHeight="1">
      <c r="A13" s="331"/>
      <c r="B13" s="327"/>
      <c r="C13" s="181" t="s">
        <v>36</v>
      </c>
      <c r="D13" s="181">
        <f>SUM(D11:D12)</f>
        <v>70</v>
      </c>
      <c r="E13" s="181">
        <f>SUM(E11:E12)</f>
        <v>70</v>
      </c>
      <c r="F13" s="75"/>
    </row>
    <row r="14" spans="1:9" ht="13.5" customHeight="1">
      <c r="A14" s="331"/>
      <c r="B14" s="327" t="s">
        <v>40</v>
      </c>
      <c r="C14" s="76" t="s">
        <v>41</v>
      </c>
      <c r="D14" s="77">
        <f>COUNTIF(Pama!$F$150:$F$154,C14)</f>
        <v>4</v>
      </c>
      <c r="E14" s="77">
        <v>4</v>
      </c>
      <c r="F14" s="78"/>
    </row>
    <row r="15" spans="1:9" ht="13.5" customHeight="1">
      <c r="A15" s="331"/>
      <c r="B15" s="327"/>
      <c r="C15" s="178" t="s">
        <v>35</v>
      </c>
      <c r="D15" s="193">
        <f>COUNTIF(Pama!$F$150:$F$154,C15)</f>
        <v>0</v>
      </c>
      <c r="E15" s="193">
        <v>0</v>
      </c>
      <c r="F15" s="179"/>
    </row>
    <row r="16" spans="1:9" ht="13.5" customHeight="1">
      <c r="A16" s="331"/>
      <c r="B16" s="327"/>
      <c r="C16" s="181" t="s">
        <v>36</v>
      </c>
      <c r="D16" s="181">
        <f>SUM(D14:D15)</f>
        <v>4</v>
      </c>
      <c r="E16" s="181">
        <f>SUM(E14:E15)</f>
        <v>4</v>
      </c>
      <c r="F16" s="75"/>
    </row>
    <row r="17" spans="1:6" ht="13.5" customHeight="1">
      <c r="A17" s="331"/>
      <c r="B17" s="327" t="s">
        <v>42</v>
      </c>
      <c r="C17" s="72" t="s">
        <v>43</v>
      </c>
      <c r="D17" s="73">
        <f>COUNTIF(Pama!$H$159:$H$162,"grading")</f>
        <v>2</v>
      </c>
      <c r="E17" s="73">
        <v>2</v>
      </c>
      <c r="F17" s="74" t="s">
        <v>44</v>
      </c>
    </row>
    <row r="18" spans="1:6" ht="13.5" customHeight="1" thickBot="1">
      <c r="A18" s="332"/>
      <c r="B18" s="350"/>
      <c r="C18" s="87" t="s">
        <v>45</v>
      </c>
      <c r="D18" s="88">
        <f>COUNTIF(Pama!$H$159:$H$162,"Spraying")</f>
        <v>2</v>
      </c>
      <c r="E18" s="88">
        <v>2</v>
      </c>
      <c r="F18" s="89" t="s">
        <v>45</v>
      </c>
    </row>
    <row r="19" spans="1:6" ht="13.5" hidden="1" customHeight="1" thickTop="1">
      <c r="A19" s="331" t="s">
        <v>46</v>
      </c>
      <c r="B19" s="324" t="s">
        <v>33</v>
      </c>
      <c r="C19" s="72" t="s">
        <v>47</v>
      </c>
      <c r="D19" s="73">
        <f>(COUNTIF(Buma!$F$11:$F$22,"PC400-8"))</f>
        <v>12</v>
      </c>
      <c r="E19" s="73"/>
      <c r="F19" s="74"/>
    </row>
    <row r="20" spans="1:6" ht="13.5" hidden="1" customHeight="1">
      <c r="A20" s="331"/>
      <c r="B20" s="326"/>
      <c r="C20" s="181" t="s">
        <v>36</v>
      </c>
      <c r="D20" s="181">
        <f>SUM(D19:D19)</f>
        <v>12</v>
      </c>
      <c r="E20" s="181">
        <f>SUM(E19:E19)</f>
        <v>0</v>
      </c>
      <c r="F20" s="75"/>
    </row>
    <row r="21" spans="1:6" ht="13.5" hidden="1" customHeight="1">
      <c r="A21" s="331"/>
      <c r="B21" s="327" t="s">
        <v>37</v>
      </c>
      <c r="C21" s="72" t="s">
        <v>48</v>
      </c>
      <c r="D21" s="73">
        <f>(COUNTIF(Buma!$F$27:$F$48,"FM440"))</f>
        <v>22</v>
      </c>
      <c r="E21" s="73"/>
      <c r="F21" s="74"/>
    </row>
    <row r="22" spans="1:6" ht="13.5" hidden="1" customHeight="1">
      <c r="A22" s="331"/>
      <c r="B22" s="327"/>
      <c r="C22" s="181" t="s">
        <v>36</v>
      </c>
      <c r="D22" s="181">
        <f>SUM(D21:D21)</f>
        <v>22</v>
      </c>
      <c r="E22" s="181">
        <f>SUM(E21:E21)</f>
        <v>0</v>
      </c>
      <c r="F22" s="75"/>
    </row>
    <row r="23" spans="1:6" ht="13.5" hidden="1" customHeight="1">
      <c r="A23" s="331"/>
      <c r="B23" s="324" t="s">
        <v>40</v>
      </c>
      <c r="C23" s="72" t="s">
        <v>49</v>
      </c>
      <c r="D23" s="73">
        <f>(COUNTIF(Buma!$F$53:$F$54,"PC200-8"))</f>
        <v>2</v>
      </c>
      <c r="E23" s="73"/>
      <c r="F23" s="74"/>
    </row>
    <row r="24" spans="1:6" ht="13.5" hidden="1" customHeight="1" thickBot="1">
      <c r="A24" s="332"/>
      <c r="B24" s="333"/>
      <c r="C24" s="181" t="s">
        <v>36</v>
      </c>
      <c r="D24" s="181">
        <f>SUM(D23:D23)</f>
        <v>2</v>
      </c>
      <c r="E24" s="181">
        <f>SUM(E23:E23)</f>
        <v>0</v>
      </c>
      <c r="F24" s="89"/>
    </row>
    <row r="25" spans="1:6" ht="13.5" customHeight="1" thickTop="1">
      <c r="A25" s="347" t="s">
        <v>50</v>
      </c>
      <c r="B25" s="325" t="s">
        <v>33</v>
      </c>
      <c r="C25" s="69" t="s">
        <v>51</v>
      </c>
      <c r="D25" s="70">
        <f>COUNTIF(Petrosea!$F$12:$F$43,C25)</f>
        <v>12</v>
      </c>
      <c r="E25" s="70">
        <v>10</v>
      </c>
      <c r="F25" s="71" t="s">
        <v>606</v>
      </c>
    </row>
    <row r="26" spans="1:6" ht="13.5" customHeight="1">
      <c r="A26" s="331"/>
      <c r="B26" s="326"/>
      <c r="C26" s="72" t="s">
        <v>52</v>
      </c>
      <c r="D26" s="91">
        <f>COUNTIF(Petrosea!$F$12:$F$43,C26)</f>
        <v>0</v>
      </c>
      <c r="E26" s="91">
        <v>0</v>
      </c>
      <c r="F26" s="92"/>
    </row>
    <row r="27" spans="1:6" ht="13.5" customHeight="1">
      <c r="A27" s="331"/>
      <c r="B27" s="326"/>
      <c r="C27" s="90" t="s">
        <v>53</v>
      </c>
      <c r="D27" s="91">
        <f>COUNTIF(Petrosea!$F$12:$F$43,C27)</f>
        <v>0</v>
      </c>
      <c r="E27" s="91">
        <v>0</v>
      </c>
      <c r="F27" s="92"/>
    </row>
    <row r="28" spans="1:6" ht="13.5" customHeight="1">
      <c r="A28" s="331"/>
      <c r="B28" s="326"/>
      <c r="C28" s="90" t="s">
        <v>54</v>
      </c>
      <c r="D28" s="91">
        <f>COUNTIF(Petrosea!$F$12:$F$43,C28)</f>
        <v>8</v>
      </c>
      <c r="E28" s="91">
        <v>6</v>
      </c>
      <c r="F28" s="92"/>
    </row>
    <row r="29" spans="1:6" ht="13.5" customHeight="1">
      <c r="A29" s="331"/>
      <c r="B29" s="326"/>
      <c r="C29" s="178" t="s">
        <v>55</v>
      </c>
      <c r="D29" s="193">
        <f>COUNTIF(Petrosea!$F$12:$F$43,C29)</f>
        <v>0</v>
      </c>
      <c r="E29" s="193">
        <v>0</v>
      </c>
      <c r="F29" s="179"/>
    </row>
    <row r="30" spans="1:6" ht="13.5" customHeight="1">
      <c r="A30" s="331"/>
      <c r="B30" s="327"/>
      <c r="C30" s="181" t="s">
        <v>36</v>
      </c>
      <c r="D30" s="181">
        <f>SUM(D25:D29)</f>
        <v>20</v>
      </c>
      <c r="E30" s="181">
        <f>SUM(E25:E29)</f>
        <v>16</v>
      </c>
      <c r="F30" s="75"/>
    </row>
    <row r="31" spans="1:6" ht="13.5" customHeight="1">
      <c r="A31" s="331"/>
      <c r="B31" s="327" t="s">
        <v>40</v>
      </c>
      <c r="C31" s="85" t="s">
        <v>56</v>
      </c>
      <c r="D31" s="184">
        <f>COUNTIF(Petrosea!$F$54:$F$63,C31)</f>
        <v>1</v>
      </c>
      <c r="E31" s="184">
        <v>1</v>
      </c>
      <c r="F31" s="78"/>
    </row>
    <row r="32" spans="1:6" ht="13.5" customHeight="1">
      <c r="A32" s="331"/>
      <c r="B32" s="323"/>
      <c r="C32" s="72" t="s">
        <v>55</v>
      </c>
      <c r="D32" s="73">
        <f>COUNTIF(Petrosea!$F$54:$F$63,C32)</f>
        <v>3</v>
      </c>
      <c r="E32" s="73">
        <v>3</v>
      </c>
      <c r="F32" s="179"/>
    </row>
    <row r="33" spans="1:6" ht="13.5" thickBot="1">
      <c r="A33" s="331"/>
      <c r="B33" s="323"/>
      <c r="C33" s="183" t="s">
        <v>36</v>
      </c>
      <c r="D33" s="183">
        <f>SUM(D31:D32)</f>
        <v>4</v>
      </c>
      <c r="E33" s="183">
        <f>SUM(E31:E32)</f>
        <v>4</v>
      </c>
      <c r="F33" s="89"/>
    </row>
    <row r="34" spans="1:6" ht="13.5" thickTop="1">
      <c r="A34" s="331"/>
      <c r="B34" s="323" t="s">
        <v>42</v>
      </c>
      <c r="C34" s="69" t="s">
        <v>53</v>
      </c>
      <c r="D34" s="70">
        <f>COUNTIF(Petrosea!$F$67:$F$73,C34)</f>
        <v>1</v>
      </c>
      <c r="E34" s="70">
        <v>1</v>
      </c>
      <c r="F34" s="71" t="s">
        <v>57</v>
      </c>
    </row>
    <row r="35" spans="1:6">
      <c r="A35" s="331"/>
      <c r="B35" s="324"/>
      <c r="C35" s="90" t="s">
        <v>58</v>
      </c>
      <c r="D35" s="91">
        <f>COUNTIF(Petrosea!$F$67:$F$73,C35)</f>
        <v>0</v>
      </c>
      <c r="E35" s="91">
        <v>0</v>
      </c>
      <c r="F35" s="92" t="s">
        <v>57</v>
      </c>
    </row>
    <row r="36" spans="1:6">
      <c r="A36" s="331"/>
      <c r="B36" s="324"/>
      <c r="C36" s="90" t="s">
        <v>55</v>
      </c>
      <c r="D36" s="91">
        <f>COUNTIF(Petrosea!$F$67:$F$73,C36)</f>
        <v>2</v>
      </c>
      <c r="E36" s="91">
        <v>2</v>
      </c>
      <c r="F36" s="92" t="s">
        <v>57</v>
      </c>
    </row>
    <row r="37" spans="1:6" ht="13.5" thickBot="1">
      <c r="A37" s="332"/>
      <c r="B37" s="333"/>
      <c r="C37" s="87" t="s">
        <v>56</v>
      </c>
      <c r="D37" s="88">
        <f>COUNTIF(Petrosea!$F$67:$F$73,C37)</f>
        <v>1</v>
      </c>
      <c r="E37" s="88">
        <v>1</v>
      </c>
      <c r="F37" s="89" t="s">
        <v>57</v>
      </c>
    </row>
    <row r="38" spans="1:6" ht="13.5" customHeight="1" thickTop="1">
      <c r="A38" s="347" t="s">
        <v>59</v>
      </c>
      <c r="B38" s="325" t="s">
        <v>37</v>
      </c>
      <c r="C38" s="69" t="s">
        <v>60</v>
      </c>
      <c r="D38" s="70">
        <f>COUNTIF('KAU-K2B'!$F$25:$F$210,C38)</f>
        <v>80</v>
      </c>
      <c r="E38" s="70">
        <v>76</v>
      </c>
      <c r="F38" s="71" t="s">
        <v>607</v>
      </c>
    </row>
    <row r="39" spans="1:6" ht="13.5" customHeight="1">
      <c r="A39" s="331"/>
      <c r="B39" s="327"/>
      <c r="C39" s="72" t="s">
        <v>61</v>
      </c>
      <c r="D39" s="91">
        <f>COUNTIF('KAU-K2B'!$F$25:$F$210,C39)</f>
        <v>20</v>
      </c>
      <c r="E39" s="73">
        <v>20</v>
      </c>
      <c r="F39" s="264" t="s">
        <v>614</v>
      </c>
    </row>
    <row r="40" spans="1:6" ht="13.5" customHeight="1">
      <c r="A40" s="331"/>
      <c r="B40" s="327"/>
      <c r="C40" s="178" t="s">
        <v>62</v>
      </c>
      <c r="D40" s="193">
        <f>COUNTIF('KAU-K2B'!$F$25:$F$210,C40)</f>
        <v>49</v>
      </c>
      <c r="E40" s="193">
        <v>49</v>
      </c>
      <c r="F40" s="179" t="s">
        <v>616</v>
      </c>
    </row>
    <row r="41" spans="1:6" ht="13.5" customHeight="1">
      <c r="A41" s="331"/>
      <c r="B41" s="327"/>
      <c r="C41" s="178"/>
      <c r="D41" s="193"/>
      <c r="E41" s="193"/>
      <c r="F41" s="179" t="s">
        <v>615</v>
      </c>
    </row>
    <row r="42" spans="1:6" ht="13.5" thickBot="1">
      <c r="A42" s="332"/>
      <c r="B42" s="350"/>
      <c r="C42" s="183" t="s">
        <v>36</v>
      </c>
      <c r="D42" s="183">
        <f>SUM(D38:D41)</f>
        <v>149</v>
      </c>
      <c r="E42" s="183">
        <f>SUM(E38:E41)</f>
        <v>145</v>
      </c>
      <c r="F42" s="89"/>
    </row>
    <row r="43" spans="1:6" ht="13.5" thickTop="1">
      <c r="A43" s="347" t="s">
        <v>63</v>
      </c>
      <c r="B43" s="193"/>
      <c r="C43" s="69"/>
      <c r="D43" s="70"/>
      <c r="E43" s="70"/>
      <c r="F43" s="71" t="s">
        <v>609</v>
      </c>
    </row>
    <row r="44" spans="1:6">
      <c r="A44" s="331"/>
      <c r="B44" s="326" t="s">
        <v>37</v>
      </c>
      <c r="C44" s="90" t="s">
        <v>64</v>
      </c>
      <c r="D44" s="91">
        <f>COUNTA(MHA!$F$48:$F$81)</f>
        <v>34</v>
      </c>
      <c r="E44" s="91">
        <v>33</v>
      </c>
      <c r="F44" s="92" t="s">
        <v>608</v>
      </c>
    </row>
    <row r="45" spans="1:6" ht="13.5" thickBot="1">
      <c r="A45" s="332"/>
      <c r="B45" s="327"/>
      <c r="C45" s="181" t="s">
        <v>36</v>
      </c>
      <c r="D45" s="181">
        <f>SUM(D44:D44)</f>
        <v>34</v>
      </c>
      <c r="E45" s="181">
        <f>SUM(E44:E44)</f>
        <v>33</v>
      </c>
      <c r="F45" s="75"/>
    </row>
    <row r="46" spans="1:6" ht="13.5" thickTop="1">
      <c r="A46" s="347" t="s">
        <v>65</v>
      </c>
      <c r="B46" s="325" t="s">
        <v>33</v>
      </c>
      <c r="C46" s="69" t="s">
        <v>66</v>
      </c>
      <c r="D46" s="70">
        <f>COUNTIF(MHA!F12:F17,"EC 480")</f>
        <v>5</v>
      </c>
      <c r="E46" s="70">
        <v>4</v>
      </c>
      <c r="F46" s="71" t="s">
        <v>610</v>
      </c>
    </row>
    <row r="47" spans="1:6">
      <c r="A47" s="331"/>
      <c r="B47" s="326"/>
      <c r="C47" s="178" t="s">
        <v>67</v>
      </c>
      <c r="D47" s="193">
        <f>COUNTIF(MHA!F12:F17,"EC 350")</f>
        <v>0</v>
      </c>
      <c r="E47" s="193">
        <v>0</v>
      </c>
      <c r="F47" s="179"/>
    </row>
    <row r="48" spans="1:6">
      <c r="A48" s="331"/>
      <c r="B48" s="327"/>
      <c r="C48" s="181" t="s">
        <v>36</v>
      </c>
      <c r="D48" s="181">
        <f>SUM(D46:D47)</f>
        <v>5</v>
      </c>
      <c r="E48" s="181">
        <f>SUM(E46:E47)</f>
        <v>4</v>
      </c>
      <c r="F48" s="75"/>
    </row>
    <row r="49" spans="1:6">
      <c r="A49" s="331"/>
      <c r="B49" s="323" t="s">
        <v>37</v>
      </c>
      <c r="C49" s="76" t="s">
        <v>64</v>
      </c>
      <c r="D49" s="77">
        <f>COUNTA(MHA!$F$96:$F$130)</f>
        <v>29</v>
      </c>
      <c r="E49" s="77">
        <v>20</v>
      </c>
      <c r="F49" s="78" t="s">
        <v>611</v>
      </c>
    </row>
    <row r="50" spans="1:6">
      <c r="A50" s="331"/>
      <c r="B50" s="324"/>
      <c r="C50" s="76"/>
      <c r="D50" s="77"/>
      <c r="E50" s="77"/>
      <c r="F50" s="78" t="s">
        <v>611</v>
      </c>
    </row>
    <row r="51" spans="1:6">
      <c r="A51" s="331"/>
      <c r="B51" s="326"/>
      <c r="C51" s="181" t="s">
        <v>36</v>
      </c>
      <c r="D51" s="181">
        <f>SUM(D49:D50)</f>
        <v>29</v>
      </c>
      <c r="E51" s="181">
        <f>SUM(E49:E50)</f>
        <v>20</v>
      </c>
      <c r="F51" s="75"/>
    </row>
    <row r="52" spans="1:6">
      <c r="A52" s="331"/>
      <c r="B52" s="323" t="s">
        <v>40</v>
      </c>
      <c r="C52" s="85" t="s">
        <v>68</v>
      </c>
      <c r="D52" s="184">
        <f>COUNTIF(MHA!F137:F139,"EC 210")</f>
        <v>1</v>
      </c>
      <c r="E52" s="184">
        <v>1</v>
      </c>
      <c r="F52" s="86"/>
    </row>
    <row r="53" spans="1:6">
      <c r="A53" s="331"/>
      <c r="B53" s="324"/>
      <c r="C53" s="182" t="s">
        <v>36</v>
      </c>
      <c r="D53" s="182">
        <f>SUM(D52)</f>
        <v>1</v>
      </c>
      <c r="E53" s="182">
        <f>SUM(E52)</f>
        <v>1</v>
      </c>
      <c r="F53" s="84"/>
    </row>
    <row r="54" spans="1:6">
      <c r="A54" s="331"/>
      <c r="B54" s="327" t="s">
        <v>42</v>
      </c>
      <c r="C54" s="76" t="s">
        <v>69</v>
      </c>
      <c r="D54" s="77">
        <f>COUNTIF(MHA!$F$145:$F$162,"D85ESS")+COUNTIF(MHA!$F$165:$F$198,"D85ESS")</f>
        <v>1</v>
      </c>
      <c r="E54" s="77">
        <f>COUNTIF(MHA!$F$145:$F$162,"D85ESS")+COUNTIF(MHA!$F$165:$F$198,"D85ESS")</f>
        <v>1</v>
      </c>
      <c r="F54" s="78" t="s">
        <v>70</v>
      </c>
    </row>
    <row r="55" spans="1:6">
      <c r="A55" s="331"/>
      <c r="B55" s="323"/>
      <c r="C55" s="178" t="s">
        <v>71</v>
      </c>
      <c r="D55" s="193">
        <f>COUNTIF(MHA!$F$145:$F$162,"MG705")+COUNTIF(MHA!$F$165:$F$198,"MG705")</f>
        <v>1</v>
      </c>
      <c r="E55" s="193">
        <f>COUNTIF(MHA!$F$145:$F$162,"MG705")+COUNTIF(MHA!$F$165:$F$198,"MG705")</f>
        <v>1</v>
      </c>
      <c r="F55" s="179" t="s">
        <v>44</v>
      </c>
    </row>
    <row r="56" spans="1:6">
      <c r="A56" s="331"/>
      <c r="B56" s="323"/>
      <c r="C56" s="72" t="s">
        <v>45</v>
      </c>
      <c r="D56" s="73">
        <f>COUNTIF(MHA!$H$145:$H$162,"SPRAYING")+COUNTIF(MHA!$H$165:$H$198,"SPRAYING")</f>
        <v>0</v>
      </c>
      <c r="E56" s="73">
        <f>COUNTIF(MHA!$H$145:$H$162,"SPRAYING")+COUNTIF(MHA!$H$165:$H$198,"SPRAYING")</f>
        <v>0</v>
      </c>
      <c r="F56" s="74" t="s">
        <v>45</v>
      </c>
    </row>
    <row r="57" spans="1:6">
      <c r="A57" s="331"/>
      <c r="B57" s="323"/>
      <c r="C57" s="72" t="s">
        <v>72</v>
      </c>
      <c r="D57" s="73">
        <f>COUNTIF(MHA!$H$145:$H$162,"Fueling")+COUNTIF(MHA!$H$165:$H$198,"Fueling")</f>
        <v>2</v>
      </c>
      <c r="E57" s="73">
        <f>COUNTIF(MHA!$H$145:$H$162,"Fueling")+COUNTIF(MHA!$H$165:$H$198,"Fueling")</f>
        <v>2</v>
      </c>
      <c r="F57" s="74" t="s">
        <v>72</v>
      </c>
    </row>
    <row r="58" spans="1:6">
      <c r="A58" s="331"/>
      <c r="B58" s="323"/>
      <c r="C58" s="72" t="s">
        <v>73</v>
      </c>
      <c r="D58" s="73">
        <f>COUNTIF(MHA!$H$145:$H$162,"Lighting Tower")+COUNTIF(MHA!$H$165:$H$198,"Lighting Tower")</f>
        <v>4</v>
      </c>
      <c r="E58" s="73">
        <f>COUNTIF(MHA!$H$145:$H$162,"Lighting Tower")+COUNTIF(MHA!$H$165:$H$198,"Lighting Tower")</f>
        <v>4</v>
      </c>
      <c r="F58" s="74" t="s">
        <v>73</v>
      </c>
    </row>
    <row r="59" spans="1:6" ht="13.5" customHeight="1">
      <c r="A59" s="331"/>
      <c r="B59" s="323"/>
      <c r="C59" s="72" t="s">
        <v>74</v>
      </c>
      <c r="D59" s="73">
        <f>COUNTIF(MHA!$H$145:$H$162,"Lubrication")+COUNTIF(MHA!$H$165:$H$198,"Lubrication")</f>
        <v>1</v>
      </c>
      <c r="E59" s="73">
        <f>COUNTIF(MHA!$H$145:$H$162,"Lubrication")+COUNTIF(MHA!$H$165:$H$198,"Lubrication")</f>
        <v>1</v>
      </c>
      <c r="F59" s="74" t="s">
        <v>75</v>
      </c>
    </row>
    <row r="60" spans="1:6" ht="13.5" customHeight="1">
      <c r="A60" s="331"/>
      <c r="B60" s="323"/>
      <c r="C60" s="72" t="s">
        <v>76</v>
      </c>
      <c r="D60" s="73">
        <f>COUNTIF(MHA!$H$145:$H$162,"Light Vehicle")+COUNTIF(MHA!$H$145:$H$162,"Bus")+COUNTIF(MHA!$H$145:$H$162,"Mini Bus")+COUNTIF(MHA!$H$165:$H$198,"Light Vehicle")+COUNTIF(MHA!$H$165:$H$198,"Bus")+COUNTIF(MHA!$H$165:$H$198,"Mini Bus")</f>
        <v>17</v>
      </c>
      <c r="E60" s="73">
        <f>COUNTIF(MHA!$H$145:$H$162,"Light Vehicle")+COUNTIF(MHA!$H$145:$H$162,"Bus")+COUNTIF(MHA!$H$145:$H$162,"Mini Bus")+COUNTIF(MHA!$H$165:$H$198,"Light Vehicle")+COUNTIF(MHA!$H$165:$H$198,"Bus")+COUNTIF(MHA!$H$165:$H$198,"Mini Bus")</f>
        <v>17</v>
      </c>
      <c r="F60" s="74" t="s">
        <v>76</v>
      </c>
    </row>
    <row r="61" spans="1:6" ht="13.5" customHeight="1">
      <c r="A61" s="331"/>
      <c r="B61" s="323"/>
      <c r="C61" s="82" t="s">
        <v>77</v>
      </c>
      <c r="D61" s="73">
        <f>COUNTIF(MHA!$H$145:$H$162,"Genset")+COUNTIF(MHA!$H$165:$H$198,"Genset")</f>
        <v>2</v>
      </c>
      <c r="E61" s="73">
        <f>COUNTIF(MHA!$H$145:$H$162,"Genset")+COUNTIF(MHA!$H$165:$H$198,"Genset")</f>
        <v>2</v>
      </c>
      <c r="F61" s="84" t="s">
        <v>77</v>
      </c>
    </row>
    <row r="62" spans="1:6" ht="13.5" customHeight="1" thickBot="1">
      <c r="A62" s="332"/>
      <c r="B62" s="350"/>
      <c r="C62" s="87" t="s">
        <v>78</v>
      </c>
      <c r="D62" s="73">
        <f>COUNTIF(MHA!$H$145:$H$162,"Lifting")+COUNTIF(MHA!$H$165:$H$198,"Lifting")</f>
        <v>2</v>
      </c>
      <c r="E62" s="73">
        <f>COUNTIF(MHA!$H$145:$H$162,"Lifting")+COUNTIF(MHA!$H$165:$H$198,"Lifting")</f>
        <v>2</v>
      </c>
      <c r="F62" s="89" t="s">
        <v>79</v>
      </c>
    </row>
    <row r="63" spans="1:6" ht="13.5" customHeight="1" thickTop="1">
      <c r="A63" s="347" t="s">
        <v>80</v>
      </c>
      <c r="B63" s="325" t="s">
        <v>33</v>
      </c>
      <c r="C63" s="69" t="s">
        <v>81</v>
      </c>
      <c r="D63" s="70">
        <f>COUNTIF('KAU-K2B'!$F$11:$F$18,"EC 460BL")</f>
        <v>0</v>
      </c>
      <c r="E63" s="70">
        <v>0</v>
      </c>
      <c r="F63" s="71"/>
    </row>
    <row r="64" spans="1:6" ht="13.5" customHeight="1">
      <c r="A64" s="331"/>
      <c r="B64" s="326"/>
      <c r="C64" s="72" t="s">
        <v>82</v>
      </c>
      <c r="D64" s="73">
        <f>COUNTIF('KAU-K2B'!$F$11:$F$18,"ZX 470 LC-5G")</f>
        <v>3</v>
      </c>
      <c r="E64" s="73">
        <v>3</v>
      </c>
      <c r="F64" s="74"/>
    </row>
    <row r="65" spans="1:6" ht="13.5" customHeight="1">
      <c r="A65" s="331"/>
      <c r="B65" s="326"/>
      <c r="C65" s="178" t="s">
        <v>83</v>
      </c>
      <c r="D65" s="193">
        <f>COUNTIF('KAU-K2B'!$F$11:$F$18,"EC 480BL")</f>
        <v>0</v>
      </c>
      <c r="E65" s="193">
        <v>0</v>
      </c>
      <c r="F65" s="179"/>
    </row>
    <row r="66" spans="1:6" ht="13.5" customHeight="1">
      <c r="A66" s="331"/>
      <c r="B66" s="327"/>
      <c r="C66" s="181" t="s">
        <v>36</v>
      </c>
      <c r="D66" s="181">
        <f>SUM(D63:D65)</f>
        <v>3</v>
      </c>
      <c r="E66" s="181">
        <f>SUM(E63:E65)</f>
        <v>3</v>
      </c>
      <c r="F66" s="75"/>
    </row>
    <row r="67" spans="1:6" ht="13.5" customHeight="1">
      <c r="A67" s="331"/>
      <c r="B67" s="327" t="s">
        <v>37</v>
      </c>
      <c r="C67" s="76" t="s">
        <v>60</v>
      </c>
      <c r="D67" s="77">
        <f>COUNTIF('KAU-K2B'!$F$186:$F$227,"ACTROSS 4843")</f>
        <v>21</v>
      </c>
      <c r="E67" s="77">
        <v>20</v>
      </c>
      <c r="F67" s="78" t="s">
        <v>612</v>
      </c>
    </row>
    <row r="68" spans="1:6">
      <c r="A68" s="331"/>
      <c r="B68" s="327"/>
      <c r="C68" s="181" t="s">
        <v>36</v>
      </c>
      <c r="D68" s="181">
        <f>SUM(D67:D67)</f>
        <v>21</v>
      </c>
      <c r="E68" s="181">
        <f>SUM(E67:E67)</f>
        <v>20</v>
      </c>
      <c r="F68" s="75"/>
    </row>
    <row r="69" spans="1:6">
      <c r="A69" s="331"/>
      <c r="B69" s="323" t="s">
        <v>40</v>
      </c>
      <c r="C69" s="85" t="s">
        <v>84</v>
      </c>
      <c r="D69" s="184">
        <f>COUNTIF('KAU-K2B'!F243:F245,"SK-200")</f>
        <v>0</v>
      </c>
      <c r="E69" s="184">
        <v>0</v>
      </c>
      <c r="F69" s="86"/>
    </row>
    <row r="70" spans="1:6">
      <c r="A70" s="331"/>
      <c r="B70" s="324"/>
      <c r="C70" s="72" t="s">
        <v>82</v>
      </c>
      <c r="D70" s="73">
        <f>COUNTIF('KAU-K2B'!F243:F245,"ZX 470 LC-5G")</f>
        <v>1</v>
      </c>
      <c r="E70" s="73">
        <v>1</v>
      </c>
      <c r="F70" s="74"/>
    </row>
    <row r="71" spans="1:6">
      <c r="A71" s="331"/>
      <c r="B71" s="324"/>
      <c r="C71" s="182" t="s">
        <v>36</v>
      </c>
      <c r="D71" s="182">
        <f>SUM(D69:D70)</f>
        <v>1</v>
      </c>
      <c r="E71" s="182">
        <f>SUM(E69:E70)</f>
        <v>1</v>
      </c>
      <c r="F71" s="84"/>
    </row>
    <row r="72" spans="1:6">
      <c r="A72" s="331"/>
      <c r="B72" s="327" t="s">
        <v>42</v>
      </c>
      <c r="C72" s="76" t="s">
        <v>85</v>
      </c>
      <c r="D72" s="77">
        <f>COUNTIF('KAU-K2B'!$F$251:$F$258,"120 K")</f>
        <v>1</v>
      </c>
      <c r="E72" s="77">
        <v>1</v>
      </c>
      <c r="F72" s="78" t="s">
        <v>44</v>
      </c>
    </row>
    <row r="73" spans="1:6">
      <c r="A73" s="331"/>
      <c r="B73" s="323"/>
      <c r="C73" s="178" t="s">
        <v>72</v>
      </c>
      <c r="D73" s="193">
        <f>COUNTIF('KAU-K2B'!$H$251:$H$258,"Fueling")</f>
        <v>1</v>
      </c>
      <c r="E73" s="193">
        <v>1</v>
      </c>
      <c r="F73" s="179" t="s">
        <v>72</v>
      </c>
    </row>
    <row r="74" spans="1:6">
      <c r="A74" s="331"/>
      <c r="B74" s="323"/>
      <c r="C74" s="72" t="s">
        <v>73</v>
      </c>
      <c r="D74" s="73">
        <f>COUNTIF('KAU-K2B'!$H$251:$H$258,"Lighting")</f>
        <v>4</v>
      </c>
      <c r="E74" s="73">
        <v>4</v>
      </c>
      <c r="F74" s="74" t="s">
        <v>73</v>
      </c>
    </row>
    <row r="75" spans="1:6" ht="13.5" thickBot="1">
      <c r="A75" s="332"/>
      <c r="B75" s="350"/>
      <c r="C75" s="87" t="s">
        <v>45</v>
      </c>
      <c r="D75" s="88">
        <f>COUNTIF('KAU-K2B'!$H$251:$H$258,"Spraying")</f>
        <v>1</v>
      </c>
      <c r="E75" s="88">
        <v>1</v>
      </c>
      <c r="F75" s="89" t="s">
        <v>45</v>
      </c>
    </row>
    <row r="76" spans="1:6" ht="15" customHeight="1" thickTop="1">
      <c r="A76" s="331" t="s">
        <v>86</v>
      </c>
      <c r="B76" s="324" t="s">
        <v>33</v>
      </c>
      <c r="C76" s="90" t="s">
        <v>87</v>
      </c>
      <c r="D76" s="91">
        <f>COUNTIF(IWACO!$F$11:$F$17,C76)</f>
        <v>3</v>
      </c>
      <c r="E76" s="91">
        <v>3</v>
      </c>
      <c r="F76" s="92"/>
    </row>
    <row r="77" spans="1:6" ht="15" customHeight="1">
      <c r="A77" s="331"/>
      <c r="B77" s="324"/>
      <c r="C77" s="90" t="s">
        <v>88</v>
      </c>
      <c r="D77" s="91">
        <f>COUNTIF(IWACO!$F$11:$F$17,C77)</f>
        <v>1</v>
      </c>
      <c r="E77" s="91">
        <v>1</v>
      </c>
      <c r="F77" s="92"/>
    </row>
    <row r="78" spans="1:6">
      <c r="A78" s="331"/>
      <c r="B78" s="324"/>
      <c r="C78" s="72" t="s">
        <v>89</v>
      </c>
      <c r="D78" s="73">
        <f>COUNTIF(IWACO!$F$11:$F$17,C78)</f>
        <v>0</v>
      </c>
      <c r="E78" s="73">
        <v>0</v>
      </c>
      <c r="F78" s="74"/>
    </row>
    <row r="79" spans="1:6">
      <c r="A79" s="331"/>
      <c r="B79" s="326"/>
      <c r="C79" s="181" t="s">
        <v>36</v>
      </c>
      <c r="D79" s="181">
        <f>SUM(D76:D78)</f>
        <v>4</v>
      </c>
      <c r="E79" s="181">
        <f>SUM(E76:E78)</f>
        <v>4</v>
      </c>
      <c r="F79" s="75"/>
    </row>
    <row r="80" spans="1:6">
      <c r="A80" s="331"/>
      <c r="B80" s="327" t="s">
        <v>37</v>
      </c>
      <c r="C80" s="76" t="s">
        <v>90</v>
      </c>
      <c r="D80" s="77">
        <f>COUNTIF(IWACO!$F$22:$F$59,C80)</f>
        <v>6</v>
      </c>
      <c r="E80" s="77">
        <v>4</v>
      </c>
      <c r="F80" s="78" t="s">
        <v>613</v>
      </c>
    </row>
    <row r="81" spans="1:6">
      <c r="A81" s="331"/>
      <c r="B81" s="327"/>
      <c r="C81" s="90" t="s">
        <v>91</v>
      </c>
      <c r="D81" s="91">
        <f>COUNTIF(IWACO!$F$22:$F$59,C81)</f>
        <v>6</v>
      </c>
      <c r="E81" s="91">
        <v>6</v>
      </c>
      <c r="F81" s="92"/>
    </row>
    <row r="82" spans="1:6">
      <c r="A82" s="331"/>
      <c r="B82" s="327"/>
      <c r="C82" s="72" t="s">
        <v>305</v>
      </c>
      <c r="D82" s="91">
        <f>COUNTIF(IWACO!$F$22:$F$59,C82)</f>
        <v>5</v>
      </c>
      <c r="E82" s="73">
        <v>4</v>
      </c>
      <c r="F82" s="74"/>
    </row>
    <row r="83" spans="1:6">
      <c r="A83" s="331"/>
      <c r="B83" s="327"/>
      <c r="C83" s="181" t="s">
        <v>36</v>
      </c>
      <c r="D83" s="181">
        <f>SUM(D80:D82)</f>
        <v>17</v>
      </c>
      <c r="E83" s="181">
        <f>SUM(E80:E82)</f>
        <v>14</v>
      </c>
      <c r="F83" s="75"/>
    </row>
    <row r="84" spans="1:6">
      <c r="A84" s="331"/>
      <c r="B84" s="323" t="s">
        <v>40</v>
      </c>
      <c r="C84" s="76" t="s">
        <v>92</v>
      </c>
      <c r="D84" s="77">
        <f>COUNTIF(IWACO!$F$64:$F$65,C84)</f>
        <v>1</v>
      </c>
      <c r="E84" s="77">
        <v>1</v>
      </c>
      <c r="F84" s="78"/>
    </row>
    <row r="85" spans="1:6">
      <c r="A85" s="331"/>
      <c r="B85" s="324"/>
      <c r="C85" s="72" t="s">
        <v>93</v>
      </c>
      <c r="D85" s="73">
        <f>COUNTIF(IWACO!$F$64:$F$65,C85)</f>
        <v>1</v>
      </c>
      <c r="E85" s="73">
        <v>1</v>
      </c>
      <c r="F85" s="74"/>
    </row>
    <row r="86" spans="1:6">
      <c r="A86" s="331"/>
      <c r="B86" s="324"/>
      <c r="C86" s="182" t="s">
        <v>36</v>
      </c>
      <c r="D86" s="182">
        <f>SUM(D84:D85)</f>
        <v>2</v>
      </c>
      <c r="E86" s="182">
        <f>SUM(E84:E85)</f>
        <v>2</v>
      </c>
      <c r="F86" s="84"/>
    </row>
    <row r="87" spans="1:6">
      <c r="A87" s="331"/>
      <c r="B87" s="323" t="s">
        <v>42</v>
      </c>
      <c r="C87" s="76" t="s">
        <v>94</v>
      </c>
      <c r="D87" s="77">
        <f>COUNTIF(IWACO!$H$70:$H$106,"grading")</f>
        <v>2</v>
      </c>
      <c r="E87" s="77">
        <v>2</v>
      </c>
      <c r="F87" s="78" t="s">
        <v>44</v>
      </c>
    </row>
    <row r="88" spans="1:6" ht="13.5" customHeight="1">
      <c r="A88" s="331"/>
      <c r="B88" s="324"/>
      <c r="C88" s="72" t="s">
        <v>45</v>
      </c>
      <c r="D88" s="73">
        <f>COUNTIF(IWACO!$H$70:$H$106,"spraying")</f>
        <v>0</v>
      </c>
      <c r="E88" s="73">
        <v>0</v>
      </c>
      <c r="F88" s="74" t="s">
        <v>45</v>
      </c>
    </row>
    <row r="89" spans="1:6" ht="13.5" customHeight="1" thickBot="1">
      <c r="A89" s="331"/>
      <c r="B89" s="324"/>
      <c r="C89" s="82" t="s">
        <v>95</v>
      </c>
      <c r="D89" s="73">
        <v>10</v>
      </c>
      <c r="E89" s="83">
        <v>10</v>
      </c>
      <c r="F89" s="84"/>
    </row>
    <row r="90" spans="1:6" ht="13.5" hidden="1" customHeight="1">
      <c r="A90" s="331"/>
      <c r="B90" s="324"/>
      <c r="C90" s="72"/>
      <c r="D90" s="73"/>
      <c r="E90" s="73"/>
      <c r="F90" s="74"/>
    </row>
    <row r="91" spans="1:6" ht="13.5" hidden="1" customHeight="1">
      <c r="A91" s="331"/>
      <c r="B91" s="324"/>
      <c r="C91" s="82"/>
      <c r="D91" s="73"/>
      <c r="E91" s="83"/>
      <c r="F91" s="84"/>
    </row>
    <row r="92" spans="1:6" ht="13.5" hidden="1" customHeight="1">
      <c r="A92" s="331"/>
      <c r="B92" s="324"/>
      <c r="C92" s="82"/>
      <c r="D92" s="73"/>
      <c r="E92" s="83"/>
      <c r="F92" s="84"/>
    </row>
    <row r="93" spans="1:6" ht="13.5" hidden="1" customHeight="1">
      <c r="A93" s="331"/>
      <c r="B93" s="324"/>
      <c r="C93" s="82"/>
      <c r="D93" s="83"/>
      <c r="E93" s="83"/>
      <c r="F93" s="84"/>
    </row>
    <row r="94" spans="1:6" ht="13.5" hidden="1" customHeight="1">
      <c r="A94" s="331"/>
      <c r="B94" s="324"/>
      <c r="C94" s="82"/>
      <c r="D94" s="83"/>
      <c r="E94" s="83"/>
      <c r="F94" s="84"/>
    </row>
    <row r="95" spans="1:6" ht="13.5" hidden="1" customHeight="1">
      <c r="A95" s="331"/>
      <c r="B95" s="324"/>
      <c r="C95" s="82"/>
      <c r="D95" s="83"/>
      <c r="E95" s="83"/>
      <c r="F95" s="84"/>
    </row>
    <row r="96" spans="1:6" ht="13.5" hidden="1" customHeight="1">
      <c r="A96" s="331"/>
      <c r="B96" s="324"/>
      <c r="C96" s="82"/>
      <c r="D96" s="83"/>
      <c r="E96" s="83"/>
      <c r="F96" s="84"/>
    </row>
    <row r="97" spans="1:6" ht="13.5" hidden="1" customHeight="1">
      <c r="A97" s="331"/>
      <c r="B97" s="324"/>
      <c r="C97" s="82"/>
      <c r="D97" s="83"/>
      <c r="E97" s="83"/>
      <c r="F97" s="84"/>
    </row>
    <row r="98" spans="1:6" ht="13.5" hidden="1" customHeight="1" thickBot="1">
      <c r="A98" s="332"/>
      <c r="B98" s="333"/>
      <c r="C98" s="87"/>
      <c r="D98" s="88"/>
      <c r="E98" s="88"/>
      <c r="F98" s="89"/>
    </row>
    <row r="99" spans="1:6" ht="13.5" thickTop="1">
      <c r="A99" s="347" t="s">
        <v>96</v>
      </c>
      <c r="B99" s="325" t="s">
        <v>33</v>
      </c>
      <c r="C99" s="69" t="s">
        <v>97</v>
      </c>
      <c r="D99" s="70">
        <f>COUNTIF(BIMA!$F$11:$F$13,C99)</f>
        <v>1</v>
      </c>
      <c r="E99" s="70">
        <v>1</v>
      </c>
      <c r="F99" s="71"/>
    </row>
    <row r="100" spans="1:6">
      <c r="A100" s="331"/>
      <c r="B100" s="326"/>
      <c r="C100" s="178" t="s">
        <v>98</v>
      </c>
      <c r="D100" s="193">
        <f>COUNTIF(BIMA!$F$11:$F$13,C100)</f>
        <v>1</v>
      </c>
      <c r="E100" s="193">
        <v>1</v>
      </c>
      <c r="F100" s="179"/>
    </row>
    <row r="101" spans="1:6" ht="13.5" customHeight="1">
      <c r="A101" s="331"/>
      <c r="B101" s="327"/>
      <c r="C101" s="181" t="s">
        <v>36</v>
      </c>
      <c r="D101" s="181">
        <f>SUM(D99:D100)</f>
        <v>2</v>
      </c>
      <c r="E101" s="181">
        <f>SUM(E99:E100)</f>
        <v>2</v>
      </c>
      <c r="F101" s="75"/>
    </row>
    <row r="102" spans="1:6" ht="13.5" customHeight="1">
      <c r="A102" s="331"/>
      <c r="B102" s="323" t="s">
        <v>37</v>
      </c>
      <c r="C102" s="76" t="s">
        <v>99</v>
      </c>
      <c r="D102" s="77">
        <f>COUNTIF(BIMA!$F$18:$F$40,C102)</f>
        <v>15</v>
      </c>
      <c r="E102" s="77">
        <v>15</v>
      </c>
      <c r="F102" s="78"/>
    </row>
    <row r="103" spans="1:6" ht="13.5" customHeight="1">
      <c r="A103" s="331"/>
      <c r="B103" s="324"/>
      <c r="C103" s="90" t="s">
        <v>100</v>
      </c>
      <c r="D103" s="91">
        <f>COUNTIF(BIMA!$F$18:$F$40,C103)</f>
        <v>0</v>
      </c>
      <c r="E103" s="91">
        <v>0</v>
      </c>
      <c r="F103" s="92"/>
    </row>
    <row r="104" spans="1:6" ht="13.5" customHeight="1">
      <c r="A104" s="331"/>
      <c r="B104" s="326"/>
      <c r="C104" s="181" t="s">
        <v>36</v>
      </c>
      <c r="D104" s="181">
        <f>SUM(D102:D103)</f>
        <v>15</v>
      </c>
      <c r="E104" s="181">
        <f>SUM(E102:E103)</f>
        <v>15</v>
      </c>
      <c r="F104" s="75"/>
    </row>
    <row r="105" spans="1:6" ht="13.5" customHeight="1">
      <c r="A105" s="331"/>
      <c r="B105" s="323" t="s">
        <v>40</v>
      </c>
      <c r="C105" s="76" t="s">
        <v>55</v>
      </c>
      <c r="D105" s="77">
        <f>COUNTIF(BIMA!$F$45:$F$47,C105)</f>
        <v>1</v>
      </c>
      <c r="E105" s="77">
        <v>1</v>
      </c>
      <c r="F105" s="78"/>
    </row>
    <row r="106" spans="1:6" ht="13.5" customHeight="1">
      <c r="A106" s="331"/>
      <c r="B106" s="324"/>
      <c r="C106" s="90" t="s">
        <v>101</v>
      </c>
      <c r="D106" s="91">
        <f>COUNTIF(BIMA!$F$45:$F$47,C106)</f>
        <v>2</v>
      </c>
      <c r="E106" s="91">
        <v>2</v>
      </c>
      <c r="F106" s="92"/>
    </row>
    <row r="107" spans="1:6" ht="13.5" customHeight="1">
      <c r="A107" s="331"/>
      <c r="B107" s="324"/>
      <c r="C107" s="72" t="s">
        <v>98</v>
      </c>
      <c r="D107" s="73">
        <f>COUNTIF(BIMA!$F$45:$F$47,C107)</f>
        <v>0</v>
      </c>
      <c r="E107" s="73">
        <v>0</v>
      </c>
      <c r="F107" s="74"/>
    </row>
    <row r="108" spans="1:6" ht="13.5" customHeight="1">
      <c r="A108" s="331"/>
      <c r="B108" s="324"/>
      <c r="C108" s="182" t="s">
        <v>36</v>
      </c>
      <c r="D108" s="182">
        <f>SUM(D105:D107)</f>
        <v>3</v>
      </c>
      <c r="E108" s="182">
        <f>SUM(E105:E107)</f>
        <v>3</v>
      </c>
      <c r="F108" s="84"/>
    </row>
    <row r="109" spans="1:6" ht="13.5" customHeight="1">
      <c r="A109" s="331"/>
      <c r="B109" s="327" t="s">
        <v>42</v>
      </c>
      <c r="C109" s="76"/>
      <c r="D109" s="77"/>
      <c r="E109" s="77"/>
      <c r="F109" s="78"/>
    </row>
    <row r="110" spans="1:6" ht="13.5" thickBot="1">
      <c r="A110" s="353"/>
      <c r="B110" s="354"/>
      <c r="C110" s="79"/>
      <c r="D110" s="80"/>
      <c r="E110" s="80"/>
      <c r="F110" s="81"/>
    </row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</sheetData>
  <mergeCells count="44">
    <mergeCell ref="F6:F7"/>
    <mergeCell ref="B17:B18"/>
    <mergeCell ref="B102:B104"/>
    <mergeCell ref="B44:B45"/>
    <mergeCell ref="A99:A110"/>
    <mergeCell ref="B99:B101"/>
    <mergeCell ref="B105:B108"/>
    <mergeCell ref="B109:B110"/>
    <mergeCell ref="B52:B53"/>
    <mergeCell ref="B54:B62"/>
    <mergeCell ref="B80:B83"/>
    <mergeCell ref="A46:A62"/>
    <mergeCell ref="A63:A75"/>
    <mergeCell ref="B63:B66"/>
    <mergeCell ref="B72:B75"/>
    <mergeCell ref="B76:B79"/>
    <mergeCell ref="B4:D4"/>
    <mergeCell ref="B69:B71"/>
    <mergeCell ref="A38:A42"/>
    <mergeCell ref="B34:B37"/>
    <mergeCell ref="A25:A37"/>
    <mergeCell ref="B46:B48"/>
    <mergeCell ref="C6:E6"/>
    <mergeCell ref="B6:B7"/>
    <mergeCell ref="B67:B68"/>
    <mergeCell ref="B38:B42"/>
    <mergeCell ref="A43:A45"/>
    <mergeCell ref="B49:B51"/>
    <mergeCell ref="B84:B86"/>
    <mergeCell ref="B25:B30"/>
    <mergeCell ref="B31:B33"/>
    <mergeCell ref="A1:A4"/>
    <mergeCell ref="A76:A98"/>
    <mergeCell ref="B87:B98"/>
    <mergeCell ref="A19:A24"/>
    <mergeCell ref="A6:A7"/>
    <mergeCell ref="B8:B10"/>
    <mergeCell ref="A8:A18"/>
    <mergeCell ref="B11:B13"/>
    <mergeCell ref="B23:B24"/>
    <mergeCell ref="B19:B20"/>
    <mergeCell ref="B14:B16"/>
    <mergeCell ref="B21:B22"/>
    <mergeCell ref="B1:D3"/>
  </mergeCells>
  <printOptions horizontalCentered="1"/>
  <pageMargins left="0.3" right="0.3" top="0.3" bottom="0.3" header="0.1" footer="0.1"/>
  <pageSetup paperSize="9" scale="94" fitToHeight="0" orientation="portrait" horizontalDpi="300" verticalDpi="300" r:id="rId1"/>
  <headerFooter>
    <oddFooter>&amp;RReported by Planning Section</oddFooter>
  </headerFooter>
  <rowBreaks count="2" manualBreakCount="2">
    <brk id="45" max="5" man="1"/>
    <brk id="118" max="5" man="1"/>
  </rowBreaks>
  <ignoredErrors>
    <ignoredError sqref="D22 D21 D2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69"/>
  <sheetViews>
    <sheetView showGridLines="0" view="pageBreakPreview" zoomScale="85" zoomScaleNormal="85" zoomScaleSheetLayoutView="85" workbookViewId="0">
      <selection sqref="A1:R1"/>
    </sheetView>
  </sheetViews>
  <sheetFormatPr defaultRowHeight="12" customHeight="1"/>
  <cols>
    <col min="1" max="1" width="3.28515625" style="16" customWidth="1"/>
    <col min="2" max="2" width="3.85546875" style="16" customWidth="1"/>
    <col min="3" max="3" width="12" style="16" customWidth="1"/>
    <col min="4" max="4" width="17.85546875" style="16" customWidth="1"/>
    <col min="5" max="5" width="16.140625" style="16" customWidth="1"/>
    <col min="6" max="6" width="14.28515625" style="17" customWidth="1"/>
    <col min="7" max="7" width="11" style="16" customWidth="1"/>
    <col min="8" max="8" width="14.85546875" style="16" customWidth="1"/>
    <col min="9" max="9" width="16.85546875" style="16" customWidth="1"/>
    <col min="10" max="10" width="14.28515625" style="16" customWidth="1"/>
    <col min="11" max="17" width="8.85546875" style="16" customWidth="1"/>
    <col min="18" max="18" width="15.42578125" style="16" customWidth="1"/>
    <col min="19" max="19" width="18.7109375" style="16" hidden="1" customWidth="1"/>
    <col min="20" max="20" width="21.28515625" style="16" customWidth="1"/>
    <col min="21" max="21" width="9.140625" style="16"/>
    <col min="22" max="23" width="13" style="16" hidden="1" customWidth="1"/>
    <col min="24" max="16384" width="9.140625" style="16"/>
  </cols>
  <sheetData>
    <row r="1" spans="1:23" s="93" customFormat="1" ht="24" customHeight="1">
      <c r="A1" s="361" t="s">
        <v>102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3"/>
    </row>
    <row r="2" spans="1:23" s="93" customFormat="1" ht="15" customHeight="1" thickBot="1">
      <c r="A2" s="364" t="s">
        <v>103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6"/>
    </row>
    <row r="3" spans="1:23" s="93" customFormat="1" ht="15" customHeight="1" thickTop="1">
      <c r="A3" s="367" t="s">
        <v>104</v>
      </c>
      <c r="B3" s="368"/>
      <c r="C3" s="368"/>
      <c r="D3" s="102" t="s">
        <v>3</v>
      </c>
      <c r="E3" s="94"/>
      <c r="F3" s="94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  <c r="V3" s="93" t="s">
        <v>104</v>
      </c>
      <c r="W3" s="93" t="s">
        <v>105</v>
      </c>
    </row>
    <row r="4" spans="1:23" s="93" customFormat="1" ht="15" customHeight="1">
      <c r="A4" s="105"/>
      <c r="B4" s="106"/>
      <c r="C4" s="106"/>
      <c r="D4" s="103" t="s">
        <v>106</v>
      </c>
      <c r="E4" s="95"/>
      <c r="F4" s="9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99"/>
      <c r="V4" s="93" t="s">
        <v>3</v>
      </c>
      <c r="W4" s="54" t="s">
        <v>107</v>
      </c>
    </row>
    <row r="5" spans="1:23" s="93" customFormat="1" ht="15" customHeight="1">
      <c r="A5" s="105"/>
      <c r="B5" s="106"/>
      <c r="C5" s="106"/>
      <c r="D5" s="103" t="s">
        <v>108</v>
      </c>
      <c r="E5" s="95"/>
      <c r="F5" s="9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9"/>
      <c r="V5" s="93" t="s">
        <v>109</v>
      </c>
      <c r="W5" s="54" t="s">
        <v>110</v>
      </c>
    </row>
    <row r="6" spans="1:23" s="93" customFormat="1" ht="15" customHeight="1">
      <c r="A6" s="369" t="s">
        <v>111</v>
      </c>
      <c r="B6" s="370"/>
      <c r="C6" s="370"/>
      <c r="D6" s="95" t="s">
        <v>603</v>
      </c>
      <c r="E6" s="95"/>
      <c r="F6" s="9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9"/>
      <c r="V6" s="93" t="s">
        <v>112</v>
      </c>
      <c r="W6" s="54" t="s">
        <v>113</v>
      </c>
    </row>
    <row r="7" spans="1:23" ht="15" customHeight="1" thickBot="1">
      <c r="A7" s="371" t="s">
        <v>114</v>
      </c>
      <c r="B7" s="372"/>
      <c r="C7" s="372"/>
      <c r="D7" s="373">
        <v>45017</v>
      </c>
      <c r="E7" s="373"/>
      <c r="F7" s="100"/>
      <c r="G7" s="101"/>
      <c r="H7" s="101"/>
      <c r="I7" s="109"/>
      <c r="J7" s="109"/>
      <c r="K7" s="110"/>
      <c r="L7" s="110"/>
      <c r="M7" s="110"/>
      <c r="N7" s="110"/>
      <c r="O7" s="110"/>
      <c r="P7" s="110"/>
      <c r="Q7" s="110"/>
      <c r="R7" s="96" t="s">
        <v>115</v>
      </c>
      <c r="T7" s="93"/>
      <c r="U7" s="93"/>
      <c r="V7" s="93" t="s">
        <v>116</v>
      </c>
      <c r="W7" s="54" t="s">
        <v>117</v>
      </c>
    </row>
    <row r="8" spans="1:23" ht="15" customHeight="1" thickTop="1">
      <c r="A8" s="112" t="s">
        <v>118</v>
      </c>
      <c r="B8" s="2" t="s">
        <v>119</v>
      </c>
      <c r="C8" s="6"/>
      <c r="D8" s="6"/>
      <c r="E8" s="6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9"/>
      <c r="T8" s="93"/>
      <c r="U8" s="93"/>
      <c r="V8" s="93" t="s">
        <v>13</v>
      </c>
      <c r="W8" s="93" t="s">
        <v>120</v>
      </c>
    </row>
    <row r="9" spans="1:23" ht="15" customHeight="1">
      <c r="A9" s="112"/>
      <c r="B9" s="358" t="s">
        <v>121</v>
      </c>
      <c r="C9" s="359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60"/>
      <c r="S9" s="314" t="s">
        <v>605</v>
      </c>
      <c r="T9" s="93"/>
      <c r="U9" s="93"/>
      <c r="V9" s="93"/>
      <c r="W9" s="93"/>
    </row>
    <row r="10" spans="1:23" ht="15" customHeight="1">
      <c r="A10" s="111"/>
      <c r="B10" s="3" t="s">
        <v>122</v>
      </c>
      <c r="C10" s="3" t="s">
        <v>123</v>
      </c>
      <c r="D10" s="3" t="s">
        <v>124</v>
      </c>
      <c r="E10" s="3" t="s">
        <v>125</v>
      </c>
      <c r="F10" s="3" t="s">
        <v>28</v>
      </c>
      <c r="G10" s="3" t="s">
        <v>126</v>
      </c>
      <c r="H10" s="3" t="s">
        <v>127</v>
      </c>
      <c r="I10" s="3" t="s">
        <v>128</v>
      </c>
      <c r="J10" s="3" t="s">
        <v>129</v>
      </c>
      <c r="K10" s="3" t="s">
        <v>130</v>
      </c>
      <c r="L10" s="3" t="s">
        <v>131</v>
      </c>
      <c r="M10" s="3" t="s">
        <v>132</v>
      </c>
      <c r="N10" s="3" t="s">
        <v>133</v>
      </c>
      <c r="O10" s="3" t="s">
        <v>134</v>
      </c>
      <c r="P10" s="3" t="s">
        <v>135</v>
      </c>
      <c r="Q10" s="265" t="s">
        <v>136</v>
      </c>
      <c r="R10" s="265" t="s">
        <v>137</v>
      </c>
      <c r="S10" s="308" t="s">
        <v>604</v>
      </c>
      <c r="T10" s="93"/>
      <c r="U10" s="93"/>
      <c r="V10" s="93" t="s">
        <v>7</v>
      </c>
      <c r="W10" s="93"/>
    </row>
    <row r="11" spans="1:23" ht="15" customHeight="1">
      <c r="A11" s="111"/>
      <c r="B11" s="8">
        <v>1</v>
      </c>
      <c r="C11" s="8" t="s">
        <v>138</v>
      </c>
      <c r="D11" s="276" t="s">
        <v>143</v>
      </c>
      <c r="E11" s="8"/>
      <c r="F11" s="8" t="s">
        <v>35</v>
      </c>
      <c r="G11" s="8">
        <v>2022</v>
      </c>
      <c r="H11" s="8" t="s">
        <v>33</v>
      </c>
      <c r="I11" s="8" t="s">
        <v>141</v>
      </c>
      <c r="J11" s="277">
        <v>59926.7</v>
      </c>
      <c r="K11" s="277">
        <v>290.17</v>
      </c>
      <c r="L11" s="277">
        <v>6</v>
      </c>
      <c r="M11" s="278">
        <v>423.83</v>
      </c>
      <c r="N11" s="211">
        <f t="shared" ref="N11:N15" si="0">IFERROR(K11/(K11+L11),1)</f>
        <v>0.97974136475672757</v>
      </c>
      <c r="O11" s="211">
        <f>IFERROR((K11+M11)/(K11+L11+M11),1)</f>
        <v>0.9916666666666667</v>
      </c>
      <c r="P11" s="211">
        <f>IFERROR(K11/(K11+M11),"")</f>
        <v>0.40640056022408966</v>
      </c>
      <c r="Q11" s="267">
        <f t="shared" ref="Q11:Q15" si="1">K11/SUM(K11:M11)</f>
        <v>0.40301388888888889</v>
      </c>
      <c r="R11" s="177">
        <f>IFERROR(J11/K11,"")</f>
        <v>206.52272805596718</v>
      </c>
      <c r="S11" s="280">
        <f>R11*O11*P11</f>
        <v>83.231527777777785</v>
      </c>
      <c r="T11" s="93"/>
      <c r="U11" s="93"/>
      <c r="V11" s="93" t="s">
        <v>142</v>
      </c>
      <c r="W11" s="93"/>
    </row>
    <row r="12" spans="1:23" s="6" customFormat="1" ht="15" customHeight="1">
      <c r="A12" s="111"/>
      <c r="B12" s="8">
        <v>2</v>
      </c>
      <c r="C12" s="8" t="s">
        <v>146</v>
      </c>
      <c r="D12" s="276" t="s">
        <v>147</v>
      </c>
      <c r="E12" s="8"/>
      <c r="F12" s="8" t="s">
        <v>35</v>
      </c>
      <c r="G12" s="8">
        <v>2019</v>
      </c>
      <c r="H12" s="8" t="s">
        <v>33</v>
      </c>
      <c r="I12" s="8" t="s">
        <v>141</v>
      </c>
      <c r="J12" s="277">
        <v>24394.6</v>
      </c>
      <c r="K12" s="277">
        <v>136.55000000000001</v>
      </c>
      <c r="L12" s="277">
        <v>134.5</v>
      </c>
      <c r="M12" s="278">
        <v>448.95</v>
      </c>
      <c r="N12" s="211">
        <f t="shared" si="0"/>
        <v>0.50378159011252543</v>
      </c>
      <c r="O12" s="211">
        <f t="shared" ref="O12:O15" si="2">IFERROR((K12+M12)/(K12+L12+M12),1)</f>
        <v>0.81319444444444444</v>
      </c>
      <c r="P12" s="211">
        <f t="shared" ref="P12:P15" si="3">IFERROR(K12/(K12+M12),"")</f>
        <v>0.23321947053800174</v>
      </c>
      <c r="Q12" s="267">
        <f t="shared" si="1"/>
        <v>0.18965277777777778</v>
      </c>
      <c r="R12" s="177">
        <f t="shared" ref="R12:R15" si="4">IFERROR(J12/K12,"")</f>
        <v>178.64957890882459</v>
      </c>
      <c r="S12" s="280">
        <f t="shared" ref="S12:S21" si="5">R12*O12*P12</f>
        <v>33.881388888888893</v>
      </c>
      <c r="T12" s="93"/>
      <c r="U12" s="93"/>
      <c r="V12" s="93" t="s">
        <v>144</v>
      </c>
      <c r="W12" s="93"/>
    </row>
    <row r="13" spans="1:23" s="6" customFormat="1" ht="15" customHeight="1">
      <c r="A13" s="111"/>
      <c r="B13" s="8">
        <v>3</v>
      </c>
      <c r="C13" s="8" t="s">
        <v>146</v>
      </c>
      <c r="D13" s="276" t="s">
        <v>148</v>
      </c>
      <c r="E13" s="8"/>
      <c r="F13" s="8" t="s">
        <v>35</v>
      </c>
      <c r="G13" s="8">
        <v>2021</v>
      </c>
      <c r="H13" s="8" t="s">
        <v>33</v>
      </c>
      <c r="I13" s="8" t="s">
        <v>141</v>
      </c>
      <c r="J13" s="277">
        <v>40492.800000000003</v>
      </c>
      <c r="K13" s="277">
        <v>168.62</v>
      </c>
      <c r="L13" s="277">
        <v>19.920000000000002</v>
      </c>
      <c r="M13" s="278">
        <v>531.46</v>
      </c>
      <c r="N13" s="211">
        <f t="shared" si="0"/>
        <v>0.89434602736819768</v>
      </c>
      <c r="O13" s="211">
        <f t="shared" si="2"/>
        <v>0.97233333333333338</v>
      </c>
      <c r="P13" s="211">
        <f t="shared" si="3"/>
        <v>0.24085818763569877</v>
      </c>
      <c r="Q13" s="267">
        <f t="shared" si="1"/>
        <v>0.23419444444444446</v>
      </c>
      <c r="R13" s="177">
        <f t="shared" si="4"/>
        <v>240.14233187047802</v>
      </c>
      <c r="S13" s="280">
        <f t="shared" si="5"/>
        <v>56.24</v>
      </c>
      <c r="T13" s="93"/>
      <c r="U13" s="93"/>
      <c r="V13" s="93"/>
      <c r="W13" s="93"/>
    </row>
    <row r="14" spans="1:23" s="6" customFormat="1" ht="15" customHeight="1">
      <c r="A14" s="111"/>
      <c r="B14" s="8">
        <v>4</v>
      </c>
      <c r="C14" s="8" t="s">
        <v>146</v>
      </c>
      <c r="D14" s="276" t="s">
        <v>155</v>
      </c>
      <c r="E14" s="8"/>
      <c r="F14" s="8" t="s">
        <v>35</v>
      </c>
      <c r="G14" s="8">
        <v>2022</v>
      </c>
      <c r="H14" s="8" t="s">
        <v>33</v>
      </c>
      <c r="I14" s="8" t="s">
        <v>141</v>
      </c>
      <c r="J14" s="277">
        <v>55774.2</v>
      </c>
      <c r="K14" s="277">
        <v>294.77</v>
      </c>
      <c r="L14" s="277">
        <v>4.33</v>
      </c>
      <c r="M14" s="278">
        <v>420.9</v>
      </c>
      <c r="N14" s="211">
        <f t="shared" si="0"/>
        <v>0.98552323637579409</v>
      </c>
      <c r="O14" s="211">
        <f t="shared" si="2"/>
        <v>0.99398611111111101</v>
      </c>
      <c r="P14" s="211">
        <f t="shared" si="3"/>
        <v>0.41187977699218914</v>
      </c>
      <c r="Q14" s="267">
        <f t="shared" si="1"/>
        <v>0.40940277777777773</v>
      </c>
      <c r="R14" s="177">
        <f t="shared" si="4"/>
        <v>189.21260643891847</v>
      </c>
      <c r="S14" s="280">
        <f t="shared" si="5"/>
        <v>77.464166666666657</v>
      </c>
      <c r="T14" s="93"/>
      <c r="U14" s="93"/>
      <c r="V14" s="54" t="s">
        <v>11</v>
      </c>
    </row>
    <row r="15" spans="1:23" s="6" customFormat="1" ht="15" customHeight="1">
      <c r="A15" s="111"/>
      <c r="B15" s="8">
        <v>5</v>
      </c>
      <c r="C15" s="8" t="s">
        <v>146</v>
      </c>
      <c r="D15" s="8" t="s">
        <v>149</v>
      </c>
      <c r="E15" s="8"/>
      <c r="F15" s="8" t="s">
        <v>35</v>
      </c>
      <c r="G15" s="8">
        <v>2022</v>
      </c>
      <c r="H15" s="8" t="s">
        <v>33</v>
      </c>
      <c r="I15" s="8" t="s">
        <v>141</v>
      </c>
      <c r="J15" s="277">
        <v>61220.9</v>
      </c>
      <c r="K15" s="277">
        <v>161.97</v>
      </c>
      <c r="L15" s="277">
        <v>5.45</v>
      </c>
      <c r="M15" s="278">
        <v>552.57999999999993</v>
      </c>
      <c r="N15" s="211">
        <f t="shared" si="0"/>
        <v>0.96744713893202727</v>
      </c>
      <c r="O15" s="211">
        <f t="shared" si="2"/>
        <v>0.9924305555555557</v>
      </c>
      <c r="P15" s="211">
        <f t="shared" si="3"/>
        <v>0.22667413057168848</v>
      </c>
      <c r="Q15" s="267">
        <f t="shared" si="1"/>
        <v>0.22495833333333337</v>
      </c>
      <c r="R15" s="177">
        <f t="shared" si="4"/>
        <v>377.9767858245354</v>
      </c>
      <c r="S15" s="280">
        <f t="shared" si="5"/>
        <v>85.029027777777785</v>
      </c>
      <c r="V15" s="93"/>
      <c r="W15" s="93"/>
    </row>
    <row r="16" spans="1:23" s="6" customFormat="1" ht="15" hidden="1" customHeight="1">
      <c r="A16" s="111"/>
      <c r="B16" s="8">
        <v>6</v>
      </c>
      <c r="C16" s="8"/>
      <c r="D16" s="8"/>
      <c r="E16" s="8"/>
      <c r="F16" s="8"/>
      <c r="G16" s="8"/>
      <c r="H16" s="8"/>
      <c r="I16" s="8"/>
      <c r="J16" s="231"/>
      <c r="K16" s="176"/>
      <c r="L16" s="176"/>
      <c r="M16" s="176"/>
      <c r="N16" s="211"/>
      <c r="O16" s="211"/>
      <c r="P16" s="211"/>
      <c r="Q16" s="267"/>
      <c r="R16" s="279"/>
      <c r="S16" s="280">
        <f t="shared" si="5"/>
        <v>0</v>
      </c>
      <c r="V16" s="93"/>
      <c r="W16" s="93"/>
    </row>
    <row r="17" spans="1:23" s="6" customFormat="1" ht="15" hidden="1" customHeight="1">
      <c r="A17" s="111"/>
      <c r="B17" s="8">
        <v>7</v>
      </c>
      <c r="C17" s="8"/>
      <c r="D17" s="8"/>
      <c r="E17" s="8"/>
      <c r="F17" s="8"/>
      <c r="G17" s="8"/>
      <c r="H17" s="8"/>
      <c r="I17" s="8"/>
      <c r="J17" s="231"/>
      <c r="K17" s="176"/>
      <c r="L17" s="176"/>
      <c r="M17" s="176"/>
      <c r="N17" s="211"/>
      <c r="O17" s="211"/>
      <c r="P17" s="211"/>
      <c r="Q17" s="267"/>
      <c r="R17" s="177"/>
      <c r="S17" s="280">
        <f t="shared" si="5"/>
        <v>0</v>
      </c>
      <c r="V17" s="93"/>
      <c r="W17" s="93"/>
    </row>
    <row r="18" spans="1:23" s="6" customFormat="1" ht="15" hidden="1" customHeight="1">
      <c r="A18" s="111"/>
      <c r="B18" s="8">
        <v>8</v>
      </c>
      <c r="C18" s="8"/>
      <c r="D18" s="8"/>
      <c r="E18" s="8"/>
      <c r="F18" s="8"/>
      <c r="G18" s="8"/>
      <c r="H18" s="8"/>
      <c r="I18" s="8"/>
      <c r="J18" s="231"/>
      <c r="K18" s="176"/>
      <c r="L18" s="176"/>
      <c r="M18" s="176"/>
      <c r="N18" s="211"/>
      <c r="O18" s="211"/>
      <c r="P18" s="211"/>
      <c r="Q18" s="267"/>
      <c r="R18" s="177"/>
      <c r="S18" s="280">
        <f t="shared" si="5"/>
        <v>0</v>
      </c>
      <c r="V18" s="14"/>
    </row>
    <row r="19" spans="1:23" s="6" customFormat="1" ht="15" hidden="1" customHeight="1">
      <c r="A19" s="111"/>
      <c r="B19" s="8"/>
      <c r="C19" s="8"/>
      <c r="D19" s="8"/>
      <c r="E19" s="8"/>
      <c r="F19" s="8"/>
      <c r="G19" s="8"/>
      <c r="H19" s="8"/>
      <c r="I19" s="8"/>
      <c r="J19" s="231"/>
      <c r="K19" s="176"/>
      <c r="L19" s="176"/>
      <c r="M19" s="176"/>
      <c r="N19" s="211"/>
      <c r="O19" s="211"/>
      <c r="P19" s="211"/>
      <c r="Q19" s="267"/>
      <c r="R19" s="177"/>
      <c r="S19" s="280">
        <f t="shared" si="5"/>
        <v>0</v>
      </c>
      <c r="V19" s="54"/>
    </row>
    <row r="20" spans="1:23" s="6" customFormat="1" ht="15" hidden="1" customHeight="1">
      <c r="A20" s="111"/>
      <c r="B20" s="8"/>
      <c r="C20" s="8"/>
      <c r="D20" s="8"/>
      <c r="E20" s="8"/>
      <c r="F20" s="8"/>
      <c r="G20" s="19"/>
      <c r="H20" s="8"/>
      <c r="I20" s="8"/>
      <c r="J20" s="231"/>
      <c r="K20" s="176"/>
      <c r="L20" s="176"/>
      <c r="M20" s="176"/>
      <c r="N20" s="211"/>
      <c r="O20" s="211"/>
      <c r="P20" s="211"/>
      <c r="Q20" s="267"/>
      <c r="R20" s="177"/>
      <c r="S20" s="280">
        <f t="shared" si="5"/>
        <v>0</v>
      </c>
      <c r="V20" s="54"/>
    </row>
    <row r="21" spans="1:23" s="6" customFormat="1" ht="15" hidden="1" customHeight="1">
      <c r="A21" s="111"/>
      <c r="B21" s="8"/>
      <c r="C21" s="8"/>
      <c r="D21" s="8"/>
      <c r="E21" s="8"/>
      <c r="F21" s="8"/>
      <c r="G21" s="8"/>
      <c r="H21" s="8"/>
      <c r="I21" s="8"/>
      <c r="J21" s="231"/>
      <c r="K21" s="176"/>
      <c r="L21" s="176"/>
      <c r="M21" s="176"/>
      <c r="N21" s="211"/>
      <c r="O21" s="211"/>
      <c r="P21" s="211"/>
      <c r="Q21" s="267"/>
      <c r="R21" s="177"/>
      <c r="S21" s="280">
        <f t="shared" si="5"/>
        <v>0</v>
      </c>
    </row>
    <row r="22" spans="1:23" s="6" customFormat="1" ht="15" customHeight="1">
      <c r="A22" s="111"/>
      <c r="B22" s="355" t="s">
        <v>150</v>
      </c>
      <c r="C22" s="356"/>
      <c r="D22" s="356"/>
      <c r="E22" s="357"/>
      <c r="F22" s="289">
        <f>+COUNTA(F11:F21)</f>
        <v>5</v>
      </c>
      <c r="G22" s="24"/>
      <c r="H22" s="3"/>
      <c r="I22" s="3"/>
      <c r="J22" s="246">
        <f>SUM(J11:J21)</f>
        <v>241809.19999999998</v>
      </c>
      <c r="K22" s="246">
        <f t="shared" ref="K22:M22" si="6">SUM(K11:K21)</f>
        <v>1052.08</v>
      </c>
      <c r="L22" s="246">
        <f t="shared" si="6"/>
        <v>170.20000000000002</v>
      </c>
      <c r="M22" s="246">
        <f t="shared" si="6"/>
        <v>2377.7199999999998</v>
      </c>
      <c r="N22" s="247">
        <f t="shared" ref="N22" si="7">IFERROR(K22/(K22+L22),1)</f>
        <v>0.86075203717642434</v>
      </c>
      <c r="O22" s="247">
        <f>IFERROR((K22+M22)/(K22+L22+M22),1)</f>
        <v>0.95272222222222214</v>
      </c>
      <c r="P22" s="247">
        <f>IFERROR(K22/(K22+M22),"")</f>
        <v>0.30674674908157912</v>
      </c>
      <c r="Q22" s="268">
        <f t="shared" ref="Q22" si="8">K22/SUM(K22:M22)</f>
        <v>0.29224444444444442</v>
      </c>
      <c r="R22" s="248">
        <f t="shared" ref="R22" si="9">IFERROR(J22/K22,"")</f>
        <v>229.8391757280815</v>
      </c>
      <c r="S22" s="317">
        <f>SUM(S11:S15)</f>
        <v>335.84611111111116</v>
      </c>
    </row>
    <row r="23" spans="1:23" s="6" customFormat="1" ht="15" customHeight="1">
      <c r="A23" s="111"/>
      <c r="B23" s="358" t="s">
        <v>151</v>
      </c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360"/>
      <c r="S23" s="315"/>
    </row>
    <row r="24" spans="1:23" s="6" customFormat="1" ht="15" customHeight="1">
      <c r="A24" s="111"/>
      <c r="B24" s="8">
        <v>1</v>
      </c>
      <c r="C24" s="8" t="s">
        <v>146</v>
      </c>
      <c r="D24" s="8" t="s">
        <v>152</v>
      </c>
      <c r="E24" s="8"/>
      <c r="F24" s="8" t="s">
        <v>35</v>
      </c>
      <c r="G24" s="8">
        <v>2021</v>
      </c>
      <c r="H24" s="8" t="s">
        <v>33</v>
      </c>
      <c r="I24" s="8" t="s">
        <v>141</v>
      </c>
      <c r="J24" s="231">
        <v>45290.1</v>
      </c>
      <c r="K24" s="176">
        <v>354.19</v>
      </c>
      <c r="L24" s="176">
        <v>18.52</v>
      </c>
      <c r="M24" s="176">
        <v>347.29</v>
      </c>
      <c r="N24" s="211">
        <f t="shared" ref="N24:N26" si="10">IFERROR(K24/(K24+L24),1)</f>
        <v>0.95030989240964825</v>
      </c>
      <c r="O24" s="211">
        <f>IFERROR((K24+M24)/(K24+L24+M24),1)</f>
        <v>0.9742777777777778</v>
      </c>
      <c r="P24" s="211">
        <f>IFERROR(K24/(K24+M24),"")</f>
        <v>0.50491817300564523</v>
      </c>
      <c r="Q24" s="267">
        <f t="shared" ref="Q24" si="11">K24/SUM(K24:M24)</f>
        <v>0.49193055555555554</v>
      </c>
      <c r="R24" s="177">
        <f>IFERROR(J24/K24,"")</f>
        <v>127.8695050679014</v>
      </c>
      <c r="S24" s="280">
        <f>R24*O24*P24</f>
        <v>62.90291666666667</v>
      </c>
    </row>
    <row r="25" spans="1:23" s="6" customFormat="1" ht="15" customHeight="1">
      <c r="A25" s="111"/>
      <c r="B25" s="8">
        <v>2</v>
      </c>
      <c r="C25" s="8" t="s">
        <v>146</v>
      </c>
      <c r="D25" s="8" t="s">
        <v>153</v>
      </c>
      <c r="E25" s="8"/>
      <c r="F25" s="8" t="s">
        <v>35</v>
      </c>
      <c r="G25" s="8">
        <v>2022</v>
      </c>
      <c r="H25" s="8" t="s">
        <v>33</v>
      </c>
      <c r="I25" s="8" t="s">
        <v>141</v>
      </c>
      <c r="J25" s="231">
        <v>56334</v>
      </c>
      <c r="K25" s="176">
        <v>369.92</v>
      </c>
      <c r="L25" s="176">
        <v>2</v>
      </c>
      <c r="M25" s="176">
        <v>348.08</v>
      </c>
      <c r="N25" s="211">
        <f t="shared" si="10"/>
        <v>0.9946224994622499</v>
      </c>
      <c r="O25" s="211">
        <f t="shared" ref="O25:O26" si="12">IFERROR((K25+M25)/(K25+L25+M25),1)</f>
        <v>0.99722222222222223</v>
      </c>
      <c r="P25" s="211">
        <f t="shared" ref="P25:P26" si="13">IFERROR(K25/(K25+M25),"")</f>
        <v>0.5152089136490251</v>
      </c>
      <c r="Q25" s="267">
        <v>0.49720430107526886</v>
      </c>
      <c r="R25" s="177">
        <f t="shared" ref="R25:R26" si="14">IFERROR(J25/K25,"")</f>
        <v>152.28698096885813</v>
      </c>
      <c r="S25" s="280">
        <f t="shared" ref="S25:S26" si="15">R25*O25*P25</f>
        <v>78.241666666666674</v>
      </c>
    </row>
    <row r="26" spans="1:23" s="6" customFormat="1" ht="15" customHeight="1">
      <c r="A26" s="111"/>
      <c r="B26" s="8">
        <v>3</v>
      </c>
      <c r="C26" s="8" t="s">
        <v>146</v>
      </c>
      <c r="D26" s="8" t="s">
        <v>154</v>
      </c>
      <c r="E26" s="8"/>
      <c r="F26" s="8" t="s">
        <v>35</v>
      </c>
      <c r="G26" s="8">
        <v>2022</v>
      </c>
      <c r="H26" s="8" t="s">
        <v>33</v>
      </c>
      <c r="I26" s="8" t="s">
        <v>141</v>
      </c>
      <c r="J26" s="231">
        <v>55345.4</v>
      </c>
      <c r="K26" s="176">
        <v>373.59</v>
      </c>
      <c r="L26" s="176">
        <v>1.67</v>
      </c>
      <c r="M26" s="176">
        <v>344.74000000000007</v>
      </c>
      <c r="N26" s="211">
        <f t="shared" si="10"/>
        <v>0.99554975217182751</v>
      </c>
      <c r="O26" s="211">
        <f t="shared" si="12"/>
        <v>0.99768055555555557</v>
      </c>
      <c r="P26" s="211">
        <f t="shared" si="13"/>
        <v>0.52008129968120498</v>
      </c>
      <c r="Q26" s="267">
        <v>0.50213709677419349</v>
      </c>
      <c r="R26" s="177">
        <f t="shared" si="14"/>
        <v>148.14475762199203</v>
      </c>
      <c r="S26" s="280">
        <f t="shared" si="15"/>
        <v>76.868611111111107</v>
      </c>
    </row>
    <row r="27" spans="1:23" s="6" customFormat="1" ht="15" hidden="1" customHeight="1">
      <c r="A27" s="111"/>
      <c r="B27" s="8"/>
      <c r="C27" s="8"/>
      <c r="D27" s="8"/>
      <c r="E27" s="8"/>
      <c r="F27" s="8"/>
      <c r="G27" s="8"/>
      <c r="H27" s="8"/>
      <c r="I27" s="8"/>
      <c r="J27" s="231"/>
      <c r="K27" s="176"/>
      <c r="L27" s="176"/>
      <c r="M27" s="176"/>
      <c r="N27" s="211"/>
      <c r="O27" s="211"/>
      <c r="P27" s="211"/>
      <c r="Q27" s="267"/>
      <c r="R27" s="177"/>
      <c r="S27" s="65"/>
    </row>
    <row r="28" spans="1:23" s="6" customFormat="1" ht="15" customHeight="1">
      <c r="A28" s="111"/>
      <c r="B28" s="355" t="s">
        <v>150</v>
      </c>
      <c r="C28" s="356"/>
      <c r="D28" s="356"/>
      <c r="E28" s="357"/>
      <c r="F28" s="289">
        <f>+COUNTA(F24:F27)</f>
        <v>3</v>
      </c>
      <c r="G28" s="24"/>
      <c r="H28" s="3"/>
      <c r="I28" s="3"/>
      <c r="J28" s="246">
        <f>SUM(J24:J27)</f>
        <v>156969.5</v>
      </c>
      <c r="K28" s="246">
        <f t="shared" ref="K28:M28" si="16">SUM(K24:K27)</f>
        <v>1097.7</v>
      </c>
      <c r="L28" s="246">
        <f t="shared" si="16"/>
        <v>22.189999999999998</v>
      </c>
      <c r="M28" s="246">
        <f t="shared" si="16"/>
        <v>1040.1100000000001</v>
      </c>
      <c r="N28" s="247">
        <f t="shared" ref="N28" si="17">IFERROR(K28/(K28+L28),1)</f>
        <v>0.98018555393833318</v>
      </c>
      <c r="O28" s="247">
        <f>IFERROR((K28+M28)/(K28+L28+M28),1)</f>
        <v>0.98972685185185205</v>
      </c>
      <c r="P28" s="247">
        <f>IFERROR(K28/(K28+M28),"")</f>
        <v>0.5134693915736197</v>
      </c>
      <c r="Q28" s="268">
        <f t="shared" ref="Q28" si="18">K28/SUM(K28:M28)</f>
        <v>0.5081944444444445</v>
      </c>
      <c r="R28" s="248">
        <f t="shared" ref="R28" si="19">IFERROR(J28/K28,"")</f>
        <v>142.99854240685067</v>
      </c>
      <c r="S28" s="318">
        <f>SUM(S24:S26)</f>
        <v>218.01319444444445</v>
      </c>
      <c r="W28" s="28"/>
    </row>
    <row r="29" spans="1:23" s="6" customFormat="1" ht="15" customHeight="1">
      <c r="A29" s="111"/>
      <c r="B29" s="358" t="s">
        <v>156</v>
      </c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60"/>
      <c r="S29" s="315"/>
    </row>
    <row r="30" spans="1:23" s="6" customFormat="1" ht="15" customHeight="1">
      <c r="A30" s="111"/>
      <c r="B30" s="8">
        <v>1</v>
      </c>
      <c r="C30" s="8" t="s">
        <v>138</v>
      </c>
      <c r="D30" s="8" t="s">
        <v>157</v>
      </c>
      <c r="E30" s="8"/>
      <c r="F30" s="8" t="s">
        <v>35</v>
      </c>
      <c r="G30" s="8">
        <v>2021</v>
      </c>
      <c r="H30" s="8" t="s">
        <v>33</v>
      </c>
      <c r="I30" s="8" t="s">
        <v>141</v>
      </c>
      <c r="J30" s="231">
        <v>47841</v>
      </c>
      <c r="K30" s="176">
        <v>531.49</v>
      </c>
      <c r="L30" s="176">
        <v>171.17000000000002</v>
      </c>
      <c r="M30" s="176">
        <v>17.339999999999918</v>
      </c>
      <c r="N30" s="211">
        <f t="shared" ref="N30" si="20">IFERROR(K30/(K30+L30),1)</f>
        <v>0.75639711951726285</v>
      </c>
      <c r="O30" s="211">
        <f>IFERROR((K30+M30)/(K30+L30+M30),1)</f>
        <v>0.76226388888888874</v>
      </c>
      <c r="P30" s="211">
        <f>IFERROR(K30/(K30+M30),"")</f>
        <v>0.96840551719111578</v>
      </c>
      <c r="Q30" s="267">
        <f t="shared" ref="Q30" si="21">K30/SUM(K30:M30)</f>
        <v>0.73818055555555562</v>
      </c>
      <c r="R30" s="177">
        <f>IFERROR(J30/K30,"")</f>
        <v>90.012982370317403</v>
      </c>
      <c r="S30" s="280">
        <f t="shared" ref="S30" si="22">R30*O30*P30</f>
        <v>66.445833333333326</v>
      </c>
    </row>
    <row r="31" spans="1:23" s="6" customFormat="1" ht="15" hidden="1" customHeight="1">
      <c r="A31" s="111"/>
      <c r="B31" s="8"/>
      <c r="C31" s="8"/>
      <c r="D31" s="8"/>
      <c r="E31" s="8"/>
      <c r="F31" s="8"/>
      <c r="G31" s="8"/>
      <c r="H31" s="8"/>
      <c r="I31" s="8"/>
      <c r="J31" s="231"/>
      <c r="K31" s="176"/>
      <c r="L31" s="176"/>
      <c r="M31" s="176"/>
      <c r="N31" s="211"/>
      <c r="O31" s="211"/>
      <c r="P31" s="211"/>
      <c r="Q31" s="267"/>
      <c r="R31" s="177"/>
      <c r="S31" s="65"/>
    </row>
    <row r="32" spans="1:23" s="6" customFormat="1" ht="15" hidden="1" customHeight="1">
      <c r="A32" s="111"/>
      <c r="B32" s="8"/>
      <c r="C32" s="8"/>
      <c r="D32" s="8"/>
      <c r="E32" s="8"/>
      <c r="F32" s="8"/>
      <c r="G32" s="8"/>
      <c r="H32" s="8"/>
      <c r="I32" s="8"/>
      <c r="J32" s="231"/>
      <c r="K32" s="176"/>
      <c r="L32" s="176"/>
      <c r="M32" s="176"/>
      <c r="N32" s="211"/>
      <c r="O32" s="211"/>
      <c r="P32" s="211"/>
      <c r="Q32" s="267"/>
      <c r="R32" s="177"/>
      <c r="S32" s="65"/>
    </row>
    <row r="33" spans="1:23" s="6" customFormat="1" ht="15" customHeight="1">
      <c r="A33" s="111"/>
      <c r="B33" s="355" t="s">
        <v>150</v>
      </c>
      <c r="C33" s="356"/>
      <c r="D33" s="356"/>
      <c r="E33" s="357"/>
      <c r="F33" s="289">
        <f>+COUNTA(F30:F32)</f>
        <v>1</v>
      </c>
      <c r="G33" s="24"/>
      <c r="H33" s="3"/>
      <c r="I33" s="3"/>
      <c r="J33" s="246">
        <f>SUM(J30:J32)</f>
        <v>47841</v>
      </c>
      <c r="K33" s="246">
        <f t="shared" ref="K33:M33" si="23">SUM(K30:K32)</f>
        <v>531.49</v>
      </c>
      <c r="L33" s="246">
        <f t="shared" si="23"/>
        <v>171.17000000000002</v>
      </c>
      <c r="M33" s="246">
        <f t="shared" si="23"/>
        <v>17.339999999999918</v>
      </c>
      <c r="N33" s="247">
        <f t="shared" ref="N33" si="24">IFERROR(K33/(K33+L33),1)</f>
        <v>0.75639711951726285</v>
      </c>
      <c r="O33" s="247">
        <f>IFERROR((K33+M33)/(K33+L33+M33),1)</f>
        <v>0.76226388888888874</v>
      </c>
      <c r="P33" s="247">
        <f>IFERROR(K33/(K33+M33),"")</f>
        <v>0.96840551719111578</v>
      </c>
      <c r="Q33" s="268">
        <f t="shared" ref="Q33" si="25">K33/SUM(K33:M33)</f>
        <v>0.73818055555555562</v>
      </c>
      <c r="R33" s="248">
        <f t="shared" ref="R33" si="26">IFERROR(J33/K33,"")</f>
        <v>90.012982370317403</v>
      </c>
      <c r="S33" s="318">
        <f>SUM(S30:S31)</f>
        <v>66.445833333333326</v>
      </c>
      <c r="W33" s="28"/>
    </row>
    <row r="34" spans="1:23" s="6" customFormat="1" ht="15" customHeight="1">
      <c r="A34" s="111"/>
      <c r="B34" s="380" t="s">
        <v>234</v>
      </c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2"/>
      <c r="S34" s="315"/>
    </row>
    <row r="35" spans="1:23" s="6" customFormat="1" ht="15" customHeight="1">
      <c r="A35" s="111"/>
      <c r="B35" s="8">
        <v>1</v>
      </c>
      <c r="C35" s="8" t="s">
        <v>138</v>
      </c>
      <c r="D35" s="8" t="s">
        <v>139</v>
      </c>
      <c r="E35" s="8"/>
      <c r="F35" s="8" t="s">
        <v>35</v>
      </c>
      <c r="G35" s="8">
        <v>2022</v>
      </c>
      <c r="H35" s="8" t="s">
        <v>33</v>
      </c>
      <c r="I35" s="8" t="s">
        <v>141</v>
      </c>
      <c r="J35" s="231">
        <v>50226.9</v>
      </c>
      <c r="K35" s="176">
        <v>248.78</v>
      </c>
      <c r="L35" s="176">
        <v>10.4</v>
      </c>
      <c r="M35" s="176">
        <v>460.82000000000005</v>
      </c>
      <c r="N35" s="211">
        <f t="shared" ref="N35" si="27">IFERROR(K35/(K35+L35),1)</f>
        <v>0.95987344702523336</v>
      </c>
      <c r="O35" s="211">
        <f>IFERROR((K35+M35)/(K35+L35+M35),1)</f>
        <v>0.98555555555555563</v>
      </c>
      <c r="P35" s="211">
        <f>IFERROR(K35/(K35+M35),"")</f>
        <v>0.35059188275084552</v>
      </c>
      <c r="Q35" s="267">
        <f t="shared" ref="Q35" si="28">K35/SUM(K35:M35)</f>
        <v>0.34552777777777777</v>
      </c>
      <c r="R35" s="177">
        <f>IFERROR(J35/K35,"")</f>
        <v>201.89283704477853</v>
      </c>
      <c r="S35" s="280">
        <f t="shared" ref="S35" si="29">R35*O35*P35</f>
        <v>69.759583333333339</v>
      </c>
    </row>
    <row r="36" spans="1:23" s="6" customFormat="1" ht="15" hidden="1" customHeight="1">
      <c r="A36" s="111"/>
      <c r="B36" s="8"/>
      <c r="C36" s="8"/>
      <c r="D36" s="8"/>
      <c r="E36" s="8"/>
      <c r="F36" s="8"/>
      <c r="G36" s="8"/>
      <c r="H36" s="8"/>
      <c r="I36" s="8"/>
      <c r="J36" s="231"/>
      <c r="K36" s="176"/>
      <c r="L36" s="176"/>
      <c r="M36" s="176"/>
      <c r="N36" s="211"/>
      <c r="O36" s="211"/>
      <c r="P36" s="211"/>
      <c r="Q36" s="267"/>
      <c r="R36" s="177"/>
      <c r="S36" s="65"/>
    </row>
    <row r="37" spans="1:23" s="6" customFormat="1" ht="15" hidden="1" customHeight="1">
      <c r="A37" s="111"/>
      <c r="B37" s="8"/>
      <c r="C37" s="8"/>
      <c r="D37" s="8"/>
      <c r="E37" s="8"/>
      <c r="F37" s="8"/>
      <c r="G37" s="8"/>
      <c r="H37" s="8"/>
      <c r="I37" s="8"/>
      <c r="J37" s="231"/>
      <c r="K37" s="176"/>
      <c r="L37" s="176"/>
      <c r="M37" s="176"/>
      <c r="N37" s="211"/>
      <c r="O37" s="211"/>
      <c r="P37" s="211"/>
      <c r="Q37" s="267"/>
      <c r="R37" s="177"/>
      <c r="S37" s="65"/>
    </row>
    <row r="38" spans="1:23" s="6" customFormat="1" ht="15" hidden="1" customHeight="1">
      <c r="A38" s="111"/>
      <c r="B38" s="8"/>
      <c r="C38" s="8"/>
      <c r="D38" s="8"/>
      <c r="E38" s="8"/>
      <c r="F38" s="8"/>
      <c r="G38" s="8"/>
      <c r="H38" s="8"/>
      <c r="I38" s="8"/>
      <c r="J38" s="231"/>
      <c r="K38" s="176"/>
      <c r="L38" s="176"/>
      <c r="M38" s="176"/>
      <c r="N38" s="211"/>
      <c r="O38" s="211"/>
      <c r="P38" s="211"/>
      <c r="Q38" s="267"/>
      <c r="R38" s="177"/>
      <c r="S38" s="65"/>
    </row>
    <row r="39" spans="1:23" s="6" customFormat="1" ht="15" customHeight="1">
      <c r="A39" s="111"/>
      <c r="B39" s="355" t="s">
        <v>150</v>
      </c>
      <c r="C39" s="356"/>
      <c r="D39" s="356"/>
      <c r="E39" s="357"/>
      <c r="F39" s="289">
        <f>+COUNTA(F35:F37)</f>
        <v>1</v>
      </c>
      <c r="G39" s="24"/>
      <c r="H39" s="3"/>
      <c r="I39" s="3"/>
      <c r="J39" s="246">
        <f>SUM(J35:J37)</f>
        <v>50226.9</v>
      </c>
      <c r="K39" s="246">
        <f>SUM(K35:K37)</f>
        <v>248.78</v>
      </c>
      <c r="L39" s="246">
        <f>SUM(L35:L37)</f>
        <v>10.4</v>
      </c>
      <c r="M39" s="246">
        <f>SUM(M35:M37)</f>
        <v>460.82000000000005</v>
      </c>
      <c r="N39" s="247">
        <f t="shared" ref="N39" si="30">IFERROR(K39/(K39+L39),1)</f>
        <v>0.95987344702523336</v>
      </c>
      <c r="O39" s="247">
        <f>IFERROR((K39+M39)/(K39+L39+M39),1)</f>
        <v>0.98555555555555563</v>
      </c>
      <c r="P39" s="247">
        <f>IFERROR(K39/(K39+M39),"")</f>
        <v>0.35059188275084552</v>
      </c>
      <c r="Q39" s="268">
        <f t="shared" ref="Q39" si="31">K39/SUM(K39:M39)</f>
        <v>0.34552777777777777</v>
      </c>
      <c r="R39" s="248">
        <f t="shared" ref="R39" si="32">IFERROR(J39/K39,"")</f>
        <v>201.89283704477853</v>
      </c>
      <c r="S39" s="318">
        <f>SUM(S35)</f>
        <v>69.759583333333339</v>
      </c>
      <c r="W39" s="28"/>
    </row>
    <row r="40" spans="1:23" s="6" customFormat="1" ht="15" customHeight="1">
      <c r="A40" s="111"/>
      <c r="B40" s="358" t="s">
        <v>458</v>
      </c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60"/>
      <c r="S40" s="315"/>
    </row>
    <row r="41" spans="1:23" s="6" customFormat="1" ht="15" customHeight="1">
      <c r="A41" s="111"/>
      <c r="B41" s="8">
        <v>1</v>
      </c>
      <c r="C41" s="8" t="s">
        <v>138</v>
      </c>
      <c r="D41" s="8" t="s">
        <v>145</v>
      </c>
      <c r="E41" s="8"/>
      <c r="F41" s="8" t="s">
        <v>35</v>
      </c>
      <c r="G41" s="8">
        <v>2022</v>
      </c>
      <c r="H41" s="8" t="s">
        <v>33</v>
      </c>
      <c r="I41" s="8" t="s">
        <v>141</v>
      </c>
      <c r="J41" s="231">
        <v>53316.100000000013</v>
      </c>
      <c r="K41" s="176">
        <v>350.86833333333328</v>
      </c>
      <c r="L41" s="176">
        <v>34.17</v>
      </c>
      <c r="M41" s="176">
        <v>334.96166666666676</v>
      </c>
      <c r="N41" s="211">
        <f t="shared" ref="N41" si="33">IFERROR(K41/(K41+L41),1)</f>
        <v>0.91125558927033234</v>
      </c>
      <c r="O41" s="211">
        <f>IFERROR((K41+M41)/(K41+L41+M41),1)</f>
        <v>0.95254166666666673</v>
      </c>
      <c r="P41" s="211">
        <f>IFERROR(K41/(K41+M41),"")</f>
        <v>0.51159665417571887</v>
      </c>
      <c r="Q41" s="267">
        <f t="shared" ref="Q41" si="34">K41/SUM(K41:M41)</f>
        <v>0.48731712962962959</v>
      </c>
      <c r="R41" s="177">
        <f>IFERROR(J41/K41,"")</f>
        <v>151.95472185672693</v>
      </c>
      <c r="S41" s="280">
        <f t="shared" ref="S41" si="35">R41*O41*P41</f>
        <v>74.050138888888895</v>
      </c>
    </row>
    <row r="42" spans="1:23" s="6" customFormat="1" ht="15" hidden="1" customHeight="1">
      <c r="A42" s="111"/>
      <c r="B42" s="8"/>
      <c r="C42" s="8"/>
      <c r="D42" s="8"/>
      <c r="E42" s="8"/>
      <c r="F42" s="8"/>
      <c r="G42" s="8"/>
      <c r="H42" s="8"/>
      <c r="I42" s="8"/>
      <c r="J42" s="231"/>
      <c r="K42" s="176"/>
      <c r="L42" s="176"/>
      <c r="M42" s="176"/>
      <c r="N42" s="211"/>
      <c r="O42" s="211"/>
      <c r="P42" s="211"/>
      <c r="Q42" s="267"/>
      <c r="R42" s="177"/>
      <c r="S42" s="65"/>
    </row>
    <row r="43" spans="1:23" s="6" customFormat="1" ht="15" hidden="1" customHeight="1">
      <c r="A43" s="111"/>
      <c r="B43" s="8"/>
      <c r="C43" s="8"/>
      <c r="D43" s="8"/>
      <c r="E43" s="8"/>
      <c r="F43" s="8"/>
      <c r="G43" s="8"/>
      <c r="H43" s="8"/>
      <c r="I43" s="8"/>
      <c r="J43" s="231"/>
      <c r="K43" s="176"/>
      <c r="L43" s="176"/>
      <c r="M43" s="176"/>
      <c r="N43" s="211"/>
      <c r="O43" s="211"/>
      <c r="P43" s="211"/>
      <c r="Q43" s="267"/>
      <c r="R43" s="177"/>
      <c r="S43" s="65"/>
    </row>
    <row r="44" spans="1:23" s="6" customFormat="1" ht="15" customHeight="1">
      <c r="A44" s="111"/>
      <c r="B44" s="355" t="s">
        <v>150</v>
      </c>
      <c r="C44" s="356"/>
      <c r="D44" s="356"/>
      <c r="E44" s="357"/>
      <c r="F44" s="289">
        <f>+COUNTA(F41:F43)</f>
        <v>1</v>
      </c>
      <c r="G44" s="24"/>
      <c r="H44" s="3"/>
      <c r="I44" s="3"/>
      <c r="J44" s="246">
        <f>SUM(J41:J43)</f>
        <v>53316.100000000013</v>
      </c>
      <c r="K44" s="246">
        <f>SUM(K41:K43)</f>
        <v>350.86833333333328</v>
      </c>
      <c r="L44" s="246">
        <f>SUM(L41:L43)</f>
        <v>34.17</v>
      </c>
      <c r="M44" s="246">
        <f>SUM(M41:M43)</f>
        <v>334.96166666666676</v>
      </c>
      <c r="N44" s="247">
        <f t="shared" ref="N44" si="36">IFERROR(K44/(K44+L44),1)</f>
        <v>0.91125558927033234</v>
      </c>
      <c r="O44" s="247">
        <f>IFERROR((K44+M44)/(K44+L44+M44),1)</f>
        <v>0.95254166666666673</v>
      </c>
      <c r="P44" s="247">
        <f>IFERROR(K44/(K44+M44),"")</f>
        <v>0.51159665417571887</v>
      </c>
      <c r="Q44" s="268">
        <f t="shared" ref="Q44" si="37">K44/SUM(K44:M44)</f>
        <v>0.48731712962962959</v>
      </c>
      <c r="R44" s="248">
        <f t="shared" ref="R44" si="38">IFERROR(J44/K44,"")</f>
        <v>151.95472185672693</v>
      </c>
      <c r="S44" s="318">
        <f>SUM(S41)</f>
        <v>74.050138888888895</v>
      </c>
      <c r="W44" s="28"/>
    </row>
    <row r="45" spans="1:23" s="6" customFormat="1" ht="15" customHeight="1">
      <c r="A45" s="111"/>
      <c r="B45" s="355" t="s">
        <v>158</v>
      </c>
      <c r="C45" s="356"/>
      <c r="D45" s="356"/>
      <c r="E45" s="357"/>
      <c r="F45" s="289">
        <f>SUM(F33,F28,F22,F39,F44)</f>
        <v>11</v>
      </c>
      <c r="G45" s="3"/>
      <c r="H45" s="3"/>
      <c r="I45" s="125"/>
      <c r="J45" s="246">
        <f>SUM(J33,J28,J22,J39,J44)</f>
        <v>550162.69999999995</v>
      </c>
      <c r="K45" s="246">
        <f>SUM(K33,K28,K22,K39,K44)</f>
        <v>3280.9183333333335</v>
      </c>
      <c r="L45" s="246">
        <f>SUM(L33,L28,L22,L39,L44)</f>
        <v>408.13000000000005</v>
      </c>
      <c r="M45" s="246">
        <f>SUM(M33,M28,M22,M39,M44)</f>
        <v>4230.9516666666668</v>
      </c>
      <c r="N45" s="247">
        <f t="shared" ref="N45" si="39">IFERROR(K45/(K45+L45),1)</f>
        <v>0.88936713127007916</v>
      </c>
      <c r="O45" s="247">
        <f>IFERROR((K45+M45)/(K45+L45+M45),1)</f>
        <v>0.94846843434343442</v>
      </c>
      <c r="P45" s="247">
        <f>IFERROR(K45/(K45+M45),"")</f>
        <v>0.4367645251226836</v>
      </c>
      <c r="Q45" s="268">
        <f t="shared" ref="Q45" si="40">K45/SUM(K45:M45)</f>
        <v>0.41425736531986534</v>
      </c>
      <c r="R45" s="248">
        <f t="shared" ref="R45" si="41">IFERROR(J45/K45,"")</f>
        <v>167.68558193310713</v>
      </c>
      <c r="S45" s="316">
        <f>SUM(S22,S28,S33,S39,S44)</f>
        <v>764.11486111111117</v>
      </c>
      <c r="W45" s="28"/>
    </row>
    <row r="46" spans="1:23" s="6" customFormat="1" ht="15" customHeight="1">
      <c r="A46" s="111"/>
      <c r="B46" s="1"/>
      <c r="C46" s="1"/>
      <c r="D46" s="1"/>
      <c r="E46" s="1"/>
      <c r="F46" s="1"/>
      <c r="G46" s="1"/>
      <c r="H46" s="1"/>
      <c r="R46" s="99"/>
      <c r="S46" s="65"/>
      <c r="W46" s="28"/>
    </row>
    <row r="47" spans="1:23" s="6" customFormat="1" ht="15" customHeight="1">
      <c r="A47" s="112" t="s">
        <v>159</v>
      </c>
      <c r="B47" s="2" t="s">
        <v>160</v>
      </c>
      <c r="F47" s="10"/>
      <c r="R47" s="99"/>
      <c r="W47" s="28"/>
    </row>
    <row r="48" spans="1:23" s="6" customFormat="1" ht="15" customHeight="1">
      <c r="A48" s="111"/>
      <c r="B48" s="3" t="s">
        <v>122</v>
      </c>
      <c r="C48" s="3" t="s">
        <v>123</v>
      </c>
      <c r="D48" s="3" t="s">
        <v>124</v>
      </c>
      <c r="E48" s="3" t="s">
        <v>125</v>
      </c>
      <c r="F48" s="3" t="s">
        <v>28</v>
      </c>
      <c r="G48" s="3" t="s">
        <v>126</v>
      </c>
      <c r="H48" s="3" t="s">
        <v>127</v>
      </c>
      <c r="I48" s="3" t="s">
        <v>128</v>
      </c>
      <c r="J48" s="3" t="s">
        <v>129</v>
      </c>
      <c r="K48" s="3" t="s">
        <v>130</v>
      </c>
      <c r="L48" s="3" t="s">
        <v>131</v>
      </c>
      <c r="M48" s="3" t="s">
        <v>132</v>
      </c>
      <c r="N48" s="3" t="s">
        <v>133</v>
      </c>
      <c r="O48" s="3" t="s">
        <v>134</v>
      </c>
      <c r="P48" s="3" t="s">
        <v>135</v>
      </c>
      <c r="Q48" s="265" t="s">
        <v>136</v>
      </c>
      <c r="R48" s="113" t="s">
        <v>137</v>
      </c>
      <c r="S48" s="314" t="s">
        <v>605</v>
      </c>
      <c r="V48" s="11"/>
      <c r="W48" s="11"/>
    </row>
    <row r="49" spans="1:23" s="6" customFormat="1" ht="15" customHeight="1">
      <c r="A49" s="111"/>
      <c r="B49" s="358" t="s">
        <v>121</v>
      </c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60"/>
      <c r="S49" s="308" t="s">
        <v>604</v>
      </c>
      <c r="V49" s="25"/>
      <c r="W49" s="215"/>
    </row>
    <row r="50" spans="1:23" s="6" customFormat="1" ht="15" customHeight="1">
      <c r="A50" s="111"/>
      <c r="B50" s="8">
        <v>1</v>
      </c>
      <c r="C50" s="192" t="s">
        <v>161</v>
      </c>
      <c r="D50" s="192" t="s">
        <v>162</v>
      </c>
      <c r="E50" s="192" t="s">
        <v>163</v>
      </c>
      <c r="F50" s="192" t="s">
        <v>164</v>
      </c>
      <c r="G50" s="221">
        <v>39947</v>
      </c>
      <c r="H50" s="192" t="s">
        <v>37</v>
      </c>
      <c r="I50" s="229">
        <v>26.6</v>
      </c>
      <c r="J50" s="175">
        <v>6250.9999999999991</v>
      </c>
      <c r="K50" s="176">
        <v>275.64999999999998</v>
      </c>
      <c r="L50" s="176">
        <v>15.33</v>
      </c>
      <c r="M50" s="176">
        <v>429.02</v>
      </c>
      <c r="N50" s="211">
        <f t="shared" ref="N50:N105" si="42">IFERROR(K50/(K50+L50),1)</f>
        <v>0.94731596673310881</v>
      </c>
      <c r="O50" s="211">
        <f>IFERROR((K50+M50)/(K50+L50+M50),1)</f>
        <v>0.97870833333333329</v>
      </c>
      <c r="P50" s="211">
        <f>IFERROR(K50/(K50+M50),"")</f>
        <v>0.39117601146636011</v>
      </c>
      <c r="Q50" s="267">
        <f t="shared" ref="Q50:Q105" si="43">K50/SUM(K50:M50)</f>
        <v>0.38284722222222217</v>
      </c>
      <c r="R50" s="177">
        <f>IFERROR(J50/K50,"")</f>
        <v>22.677308180663886</v>
      </c>
      <c r="S50" s="280">
        <f>R50*O50*P50</f>
        <v>8.6819444444444436</v>
      </c>
    </row>
    <row r="51" spans="1:23" s="6" customFormat="1" ht="15" customHeight="1">
      <c r="A51" s="111"/>
      <c r="B51" s="8">
        <v>2</v>
      </c>
      <c r="C51" s="192" t="s">
        <v>161</v>
      </c>
      <c r="D51" s="192" t="s">
        <v>165</v>
      </c>
      <c r="E51" s="192" t="s">
        <v>163</v>
      </c>
      <c r="F51" s="192" t="s">
        <v>164</v>
      </c>
      <c r="G51" s="221">
        <v>39947</v>
      </c>
      <c r="H51" s="192" t="s">
        <v>37</v>
      </c>
      <c r="I51" s="229">
        <v>26.6</v>
      </c>
      <c r="J51" s="175">
        <v>5107.1999999999989</v>
      </c>
      <c r="K51" s="176">
        <v>237.83</v>
      </c>
      <c r="L51" s="176">
        <v>23.830000000000002</v>
      </c>
      <c r="M51" s="176">
        <v>458.33999999999992</v>
      </c>
      <c r="N51" s="211">
        <f t="shared" si="42"/>
        <v>0.90892761599021632</v>
      </c>
      <c r="O51" s="211">
        <f t="shared" ref="O51:O105" si="44">IFERROR((K51+M51)/(K51+L51+M51),1)</f>
        <v>0.96690277777777767</v>
      </c>
      <c r="P51" s="211">
        <f t="shared" ref="P51:P105" si="45">IFERROR(K51/(K51+M51),"")</f>
        <v>0.34162632690291167</v>
      </c>
      <c r="Q51" s="267">
        <f t="shared" si="43"/>
        <v>0.33031944444444444</v>
      </c>
      <c r="R51" s="177">
        <f t="shared" ref="R51:R105" si="46">IFERROR(J51/K51,"")</f>
        <v>21.474162216709409</v>
      </c>
      <c r="S51" s="280">
        <f t="shared" ref="S51:S114" si="47">R51*O51*P51</f>
        <v>7.093333333333331</v>
      </c>
    </row>
    <row r="52" spans="1:23" s="6" customFormat="1" ht="15" customHeight="1">
      <c r="A52" s="111"/>
      <c r="B52" s="8">
        <v>3</v>
      </c>
      <c r="C52" s="281" t="s">
        <v>161</v>
      </c>
      <c r="D52" s="281" t="s">
        <v>166</v>
      </c>
      <c r="E52" s="281" t="s">
        <v>163</v>
      </c>
      <c r="F52" s="281" t="s">
        <v>164</v>
      </c>
      <c r="G52" s="282">
        <v>39947</v>
      </c>
      <c r="H52" s="281" t="s">
        <v>37</v>
      </c>
      <c r="I52" s="283">
        <v>26.5</v>
      </c>
      <c r="J52" s="284">
        <v>0</v>
      </c>
      <c r="K52" s="285">
        <v>0</v>
      </c>
      <c r="L52" s="285">
        <v>0</v>
      </c>
      <c r="M52" s="285">
        <v>720</v>
      </c>
      <c r="N52" s="286">
        <f t="shared" si="42"/>
        <v>1</v>
      </c>
      <c r="O52" s="286">
        <f t="shared" si="44"/>
        <v>1</v>
      </c>
      <c r="P52" s="286">
        <f t="shared" si="45"/>
        <v>0</v>
      </c>
      <c r="Q52" s="287">
        <f t="shared" si="43"/>
        <v>0</v>
      </c>
      <c r="R52" s="288" t="str">
        <f t="shared" si="46"/>
        <v/>
      </c>
      <c r="S52" s="280"/>
    </row>
    <row r="53" spans="1:23" s="6" customFormat="1" ht="15" customHeight="1">
      <c r="A53" s="111"/>
      <c r="B53" s="8">
        <v>4</v>
      </c>
      <c r="C53" s="192" t="s">
        <v>161</v>
      </c>
      <c r="D53" s="192" t="s">
        <v>167</v>
      </c>
      <c r="E53" s="192" t="s">
        <v>163</v>
      </c>
      <c r="F53" s="192" t="s">
        <v>164</v>
      </c>
      <c r="G53" s="221">
        <v>39947</v>
      </c>
      <c r="H53" s="192" t="s">
        <v>37</v>
      </c>
      <c r="I53" s="229">
        <v>26.5</v>
      </c>
      <c r="J53" s="175">
        <v>5585.9999999999991</v>
      </c>
      <c r="K53" s="176">
        <v>262.64999999999998</v>
      </c>
      <c r="L53" s="176">
        <v>7.31</v>
      </c>
      <c r="M53" s="176">
        <v>450.04000000000008</v>
      </c>
      <c r="N53" s="211">
        <f t="shared" si="42"/>
        <v>0.9729219143576826</v>
      </c>
      <c r="O53" s="211">
        <f t="shared" si="44"/>
        <v>0.98984722222222232</v>
      </c>
      <c r="P53" s="211">
        <f t="shared" si="45"/>
        <v>0.36853330339979506</v>
      </c>
      <c r="Q53" s="267">
        <f t="shared" si="43"/>
        <v>0.36479166666666663</v>
      </c>
      <c r="R53" s="177">
        <f t="shared" si="46"/>
        <v>21.267846944603082</v>
      </c>
      <c r="S53" s="280">
        <f t="shared" si="47"/>
        <v>7.7583333333333311</v>
      </c>
    </row>
    <row r="54" spans="1:23" s="6" customFormat="1" ht="15" customHeight="1">
      <c r="A54" s="111"/>
      <c r="B54" s="8">
        <v>5</v>
      </c>
      <c r="C54" s="192" t="s">
        <v>161</v>
      </c>
      <c r="D54" s="192" t="s">
        <v>168</v>
      </c>
      <c r="E54" s="192" t="s">
        <v>163</v>
      </c>
      <c r="F54" s="192" t="s">
        <v>164</v>
      </c>
      <c r="G54" s="221">
        <v>39947</v>
      </c>
      <c r="H54" s="192" t="s">
        <v>37</v>
      </c>
      <c r="I54" s="229">
        <v>26.5</v>
      </c>
      <c r="J54" s="175">
        <v>5565</v>
      </c>
      <c r="K54" s="176">
        <v>242.04999999999998</v>
      </c>
      <c r="L54" s="176">
        <v>5.92</v>
      </c>
      <c r="M54" s="176">
        <v>472.03000000000009</v>
      </c>
      <c r="N54" s="211">
        <f t="shared" si="42"/>
        <v>0.97612614429164823</v>
      </c>
      <c r="O54" s="211">
        <f t="shared" si="44"/>
        <v>0.99177777777777787</v>
      </c>
      <c r="P54" s="211">
        <f t="shared" si="45"/>
        <v>0.33896762267533043</v>
      </c>
      <c r="Q54" s="267">
        <f t="shared" si="43"/>
        <v>0.33618055555555554</v>
      </c>
      <c r="R54" s="177">
        <f t="shared" si="46"/>
        <v>22.991117537698823</v>
      </c>
      <c r="S54" s="280">
        <f t="shared" si="47"/>
        <v>7.7291666666666661</v>
      </c>
    </row>
    <row r="55" spans="1:23" s="6" customFormat="1" ht="15" customHeight="1">
      <c r="A55" s="111"/>
      <c r="B55" s="8">
        <v>6</v>
      </c>
      <c r="C55" s="281" t="s">
        <v>161</v>
      </c>
      <c r="D55" s="281" t="s">
        <v>169</v>
      </c>
      <c r="E55" s="281" t="s">
        <v>163</v>
      </c>
      <c r="F55" s="281" t="s">
        <v>164</v>
      </c>
      <c r="G55" s="282">
        <v>39947</v>
      </c>
      <c r="H55" s="281" t="s">
        <v>37</v>
      </c>
      <c r="I55" s="283">
        <v>26.5</v>
      </c>
      <c r="J55" s="284">
        <v>0</v>
      </c>
      <c r="K55" s="285">
        <v>0</v>
      </c>
      <c r="L55" s="285">
        <v>0</v>
      </c>
      <c r="M55" s="285">
        <v>720</v>
      </c>
      <c r="N55" s="286">
        <f t="shared" si="42"/>
        <v>1</v>
      </c>
      <c r="O55" s="286">
        <f t="shared" si="44"/>
        <v>1</v>
      </c>
      <c r="P55" s="286">
        <f t="shared" si="45"/>
        <v>0</v>
      </c>
      <c r="Q55" s="287">
        <f t="shared" si="43"/>
        <v>0</v>
      </c>
      <c r="R55" s="288" t="str">
        <f t="shared" si="46"/>
        <v/>
      </c>
      <c r="S55" s="280"/>
    </row>
    <row r="56" spans="1:23" s="6" customFormat="1" ht="15" customHeight="1">
      <c r="A56" s="111"/>
      <c r="B56" s="8">
        <v>7</v>
      </c>
      <c r="C56" s="192" t="s">
        <v>161</v>
      </c>
      <c r="D56" s="192" t="s">
        <v>170</v>
      </c>
      <c r="E56" s="192" t="s">
        <v>163</v>
      </c>
      <c r="F56" s="192" t="s">
        <v>164</v>
      </c>
      <c r="G56" s="221">
        <v>39893</v>
      </c>
      <c r="H56" s="192" t="s">
        <v>37</v>
      </c>
      <c r="I56" s="229">
        <v>26.4</v>
      </c>
      <c r="J56" s="175">
        <v>3669.6000000000008</v>
      </c>
      <c r="K56" s="176">
        <v>174.82</v>
      </c>
      <c r="L56" s="176">
        <v>13.19</v>
      </c>
      <c r="M56" s="176">
        <v>531.99</v>
      </c>
      <c r="N56" s="211">
        <f t="shared" si="42"/>
        <v>0.92984415722567948</v>
      </c>
      <c r="O56" s="211">
        <f t="shared" si="44"/>
        <v>0.98168055555555545</v>
      </c>
      <c r="P56" s="211">
        <f t="shared" si="45"/>
        <v>0.24733662511849014</v>
      </c>
      <c r="Q56" s="267">
        <f t="shared" si="43"/>
        <v>0.24280555555555555</v>
      </c>
      <c r="R56" s="177">
        <f t="shared" si="46"/>
        <v>20.990733325706447</v>
      </c>
      <c r="S56" s="280">
        <f t="shared" si="47"/>
        <v>5.0966666666666676</v>
      </c>
    </row>
    <row r="57" spans="1:23" s="6" customFormat="1" ht="15" customHeight="1">
      <c r="A57" s="111"/>
      <c r="B57" s="8">
        <v>8</v>
      </c>
      <c r="C57" s="192" t="s">
        <v>161</v>
      </c>
      <c r="D57" s="192" t="s">
        <v>171</v>
      </c>
      <c r="E57" s="192" t="s">
        <v>163</v>
      </c>
      <c r="F57" s="192" t="s">
        <v>164</v>
      </c>
      <c r="G57" s="221">
        <v>39947</v>
      </c>
      <c r="H57" s="192" t="s">
        <v>37</v>
      </c>
      <c r="I57" s="229">
        <v>26.5</v>
      </c>
      <c r="J57" s="175">
        <v>4319.5</v>
      </c>
      <c r="K57" s="176">
        <v>205.12000000000006</v>
      </c>
      <c r="L57" s="176">
        <v>4.67</v>
      </c>
      <c r="M57" s="176">
        <v>510.21</v>
      </c>
      <c r="N57" s="211">
        <f t="shared" si="42"/>
        <v>0.97773964440631111</v>
      </c>
      <c r="O57" s="211">
        <f t="shared" si="44"/>
        <v>0.99351388888888892</v>
      </c>
      <c r="P57" s="211">
        <f t="shared" si="45"/>
        <v>0.28674877329344506</v>
      </c>
      <c r="Q57" s="267">
        <f t="shared" si="43"/>
        <v>0.28488888888888897</v>
      </c>
      <c r="R57" s="177">
        <f t="shared" si="46"/>
        <v>21.058404836193443</v>
      </c>
      <c r="S57" s="280">
        <f t="shared" si="47"/>
        <v>5.9993055555555559</v>
      </c>
    </row>
    <row r="58" spans="1:23" s="6" customFormat="1" ht="15" customHeight="1">
      <c r="A58" s="111"/>
      <c r="B58" s="8">
        <v>9</v>
      </c>
      <c r="C58" s="192" t="s">
        <v>161</v>
      </c>
      <c r="D58" s="192" t="s">
        <v>172</v>
      </c>
      <c r="E58" s="192" t="s">
        <v>163</v>
      </c>
      <c r="F58" s="192" t="s">
        <v>164</v>
      </c>
      <c r="G58" s="221">
        <v>39947</v>
      </c>
      <c r="H58" s="192" t="s">
        <v>37</v>
      </c>
      <c r="I58" s="229">
        <v>26.5</v>
      </c>
      <c r="J58" s="175">
        <v>5618</v>
      </c>
      <c r="K58" s="176">
        <v>265.34000000000009</v>
      </c>
      <c r="L58" s="176">
        <v>17.03</v>
      </c>
      <c r="M58" s="176">
        <v>437.62999999999994</v>
      </c>
      <c r="N58" s="211">
        <f t="shared" si="42"/>
        <v>0.93968906045259759</v>
      </c>
      <c r="O58" s="211">
        <f t="shared" si="44"/>
        <v>0.97634722222222226</v>
      </c>
      <c r="P58" s="211">
        <f t="shared" si="45"/>
        <v>0.37745565244605045</v>
      </c>
      <c r="Q58" s="267">
        <f t="shared" si="43"/>
        <v>0.3685277777777779</v>
      </c>
      <c r="R58" s="177">
        <f t="shared" si="46"/>
        <v>21.172834853395635</v>
      </c>
      <c r="S58" s="280">
        <f t="shared" si="47"/>
        <v>7.802777777777778</v>
      </c>
    </row>
    <row r="59" spans="1:23" s="6" customFormat="1" ht="15" customHeight="1">
      <c r="A59" s="111"/>
      <c r="B59" s="8">
        <v>10</v>
      </c>
      <c r="C59" s="192" t="s">
        <v>161</v>
      </c>
      <c r="D59" s="192" t="s">
        <v>173</v>
      </c>
      <c r="E59" s="192" t="s">
        <v>163</v>
      </c>
      <c r="F59" s="192" t="s">
        <v>164</v>
      </c>
      <c r="G59" s="221">
        <v>39947</v>
      </c>
      <c r="H59" s="192" t="s">
        <v>37</v>
      </c>
      <c r="I59" s="229">
        <v>26.5</v>
      </c>
      <c r="J59" s="175">
        <v>3789.5</v>
      </c>
      <c r="K59" s="176">
        <v>181.21999999999994</v>
      </c>
      <c r="L59" s="176">
        <v>7.78</v>
      </c>
      <c r="M59" s="176">
        <v>531.00000000000011</v>
      </c>
      <c r="N59" s="211">
        <f t="shared" si="42"/>
        <v>0.95883597883597882</v>
      </c>
      <c r="O59" s="211">
        <f t="shared" si="44"/>
        <v>0.98919444444444449</v>
      </c>
      <c r="P59" s="211">
        <f t="shared" si="45"/>
        <v>0.25444385161888172</v>
      </c>
      <c r="Q59" s="267">
        <f t="shared" si="43"/>
        <v>0.25169444444444439</v>
      </c>
      <c r="R59" s="177">
        <f t="shared" si="46"/>
        <v>20.911047345767582</v>
      </c>
      <c r="S59" s="280">
        <f t="shared" si="47"/>
        <v>5.2631944444444443</v>
      </c>
    </row>
    <row r="60" spans="1:23" s="6" customFormat="1" ht="15" customHeight="1">
      <c r="A60" s="111"/>
      <c r="B60" s="8">
        <v>11</v>
      </c>
      <c r="C60" s="281" t="s">
        <v>161</v>
      </c>
      <c r="D60" s="281" t="s">
        <v>174</v>
      </c>
      <c r="E60" s="281" t="s">
        <v>163</v>
      </c>
      <c r="F60" s="281" t="s">
        <v>164</v>
      </c>
      <c r="G60" s="281">
        <v>39947</v>
      </c>
      <c r="H60" s="281" t="s">
        <v>37</v>
      </c>
      <c r="I60" s="283">
        <v>26.5</v>
      </c>
      <c r="J60" s="284">
        <v>0</v>
      </c>
      <c r="K60" s="285">
        <v>0</v>
      </c>
      <c r="L60" s="285">
        <v>0</v>
      </c>
      <c r="M60" s="285">
        <v>720</v>
      </c>
      <c r="N60" s="286">
        <f t="shared" si="42"/>
        <v>1</v>
      </c>
      <c r="O60" s="286">
        <f t="shared" si="44"/>
        <v>1</v>
      </c>
      <c r="P60" s="286">
        <f t="shared" si="45"/>
        <v>0</v>
      </c>
      <c r="Q60" s="287">
        <f t="shared" si="43"/>
        <v>0</v>
      </c>
      <c r="R60" s="288" t="str">
        <f t="shared" si="46"/>
        <v/>
      </c>
      <c r="S60" s="280"/>
    </row>
    <row r="61" spans="1:23" s="6" customFormat="1" ht="15" customHeight="1">
      <c r="A61" s="111"/>
      <c r="B61" s="8">
        <v>12</v>
      </c>
      <c r="C61" s="281" t="s">
        <v>161</v>
      </c>
      <c r="D61" s="281" t="s">
        <v>175</v>
      </c>
      <c r="E61" s="281" t="s">
        <v>163</v>
      </c>
      <c r="F61" s="281" t="s">
        <v>164</v>
      </c>
      <c r="G61" s="281">
        <v>39893</v>
      </c>
      <c r="H61" s="281" t="s">
        <v>37</v>
      </c>
      <c r="I61" s="283">
        <v>26.6</v>
      </c>
      <c r="J61" s="284">
        <v>0</v>
      </c>
      <c r="K61" s="285">
        <v>0</v>
      </c>
      <c r="L61" s="285">
        <v>0</v>
      </c>
      <c r="M61" s="285">
        <v>720</v>
      </c>
      <c r="N61" s="286">
        <f t="shared" si="42"/>
        <v>1</v>
      </c>
      <c r="O61" s="286">
        <f t="shared" si="44"/>
        <v>1</v>
      </c>
      <c r="P61" s="286">
        <f t="shared" si="45"/>
        <v>0</v>
      </c>
      <c r="Q61" s="287">
        <f t="shared" si="43"/>
        <v>0</v>
      </c>
      <c r="R61" s="288" t="str">
        <f t="shared" si="46"/>
        <v/>
      </c>
      <c r="S61" s="280"/>
    </row>
    <row r="62" spans="1:23" s="6" customFormat="1" ht="15" customHeight="1">
      <c r="A62" s="111"/>
      <c r="B62" s="8">
        <v>13</v>
      </c>
      <c r="C62" s="192" t="s">
        <v>161</v>
      </c>
      <c r="D62" s="192" t="s">
        <v>176</v>
      </c>
      <c r="E62" s="192" t="s">
        <v>163</v>
      </c>
      <c r="F62" s="192" t="s">
        <v>164</v>
      </c>
      <c r="G62" s="192">
        <v>39947</v>
      </c>
      <c r="H62" s="192" t="s">
        <v>37</v>
      </c>
      <c r="I62" s="229">
        <v>26.5</v>
      </c>
      <c r="J62" s="175">
        <v>5697.5</v>
      </c>
      <c r="K62" s="176">
        <v>276.42</v>
      </c>
      <c r="L62" s="176">
        <v>1.35</v>
      </c>
      <c r="M62" s="176">
        <v>442.22999999999996</v>
      </c>
      <c r="N62" s="211">
        <f t="shared" si="42"/>
        <v>0.99513986391618958</v>
      </c>
      <c r="O62" s="211">
        <f t="shared" si="44"/>
        <v>0.99812499999999993</v>
      </c>
      <c r="P62" s="211">
        <f t="shared" si="45"/>
        <v>0.38463786265915262</v>
      </c>
      <c r="Q62" s="267">
        <f t="shared" si="43"/>
        <v>0.38391666666666668</v>
      </c>
      <c r="R62" s="177">
        <f t="shared" si="46"/>
        <v>20.611750235149408</v>
      </c>
      <c r="S62" s="280">
        <f t="shared" si="47"/>
        <v>7.9131944444444438</v>
      </c>
    </row>
    <row r="63" spans="1:23" s="6" customFormat="1" ht="15" customHeight="1">
      <c r="A63" s="111"/>
      <c r="B63" s="8">
        <v>14</v>
      </c>
      <c r="C63" s="192" t="s">
        <v>161</v>
      </c>
      <c r="D63" s="192" t="s">
        <v>177</v>
      </c>
      <c r="E63" s="192" t="s">
        <v>163</v>
      </c>
      <c r="F63" s="192" t="s">
        <v>164</v>
      </c>
      <c r="G63" s="192">
        <v>39947</v>
      </c>
      <c r="H63" s="192" t="s">
        <v>37</v>
      </c>
      <c r="I63" s="229">
        <v>26.4</v>
      </c>
      <c r="J63" s="175">
        <v>5253.6</v>
      </c>
      <c r="K63" s="176">
        <v>244.16</v>
      </c>
      <c r="L63" s="176">
        <v>29.5</v>
      </c>
      <c r="M63" s="176">
        <v>446.34000000000003</v>
      </c>
      <c r="N63" s="211">
        <f t="shared" si="42"/>
        <v>0.89220200248483528</v>
      </c>
      <c r="O63" s="211">
        <f t="shared" si="44"/>
        <v>0.95902777777777781</v>
      </c>
      <c r="P63" s="211">
        <f t="shared" si="45"/>
        <v>0.3535988414192614</v>
      </c>
      <c r="Q63" s="267">
        <f t="shared" si="43"/>
        <v>0.33911111111111109</v>
      </c>
      <c r="R63" s="177">
        <f t="shared" si="46"/>
        <v>21.517038007863697</v>
      </c>
      <c r="S63" s="280">
        <f t="shared" si="47"/>
        <v>7.2966666666666669</v>
      </c>
    </row>
    <row r="64" spans="1:23" s="6" customFormat="1" ht="15" customHeight="1">
      <c r="A64" s="111"/>
      <c r="B64" s="8">
        <v>15</v>
      </c>
      <c r="C64" s="192" t="s">
        <v>161</v>
      </c>
      <c r="D64" s="192" t="s">
        <v>178</v>
      </c>
      <c r="E64" s="192" t="s">
        <v>163</v>
      </c>
      <c r="F64" s="192" t="s">
        <v>164</v>
      </c>
      <c r="G64" s="192">
        <v>2012</v>
      </c>
      <c r="H64" s="192" t="s">
        <v>37</v>
      </c>
      <c r="I64" s="229">
        <v>26.5</v>
      </c>
      <c r="J64" s="175">
        <v>6068.5</v>
      </c>
      <c r="K64" s="176">
        <v>264.09000000000003</v>
      </c>
      <c r="L64" s="176">
        <v>29.03</v>
      </c>
      <c r="M64" s="176">
        <v>426.88</v>
      </c>
      <c r="N64" s="211">
        <f t="shared" si="42"/>
        <v>0.90096206331877737</v>
      </c>
      <c r="O64" s="211">
        <f t="shared" si="44"/>
        <v>0.95968055555555565</v>
      </c>
      <c r="P64" s="211">
        <f t="shared" si="45"/>
        <v>0.38220183220689757</v>
      </c>
      <c r="Q64" s="267">
        <f t="shared" si="43"/>
        <v>0.36679166666666674</v>
      </c>
      <c r="R64" s="177">
        <f t="shared" si="46"/>
        <v>22.978908705365594</v>
      </c>
      <c r="S64" s="280">
        <f t="shared" si="47"/>
        <v>8.4284722222222239</v>
      </c>
    </row>
    <row r="65" spans="1:19" s="6" customFormat="1" ht="15" customHeight="1">
      <c r="A65" s="111"/>
      <c r="B65" s="8">
        <v>16</v>
      </c>
      <c r="C65" s="192" t="s">
        <v>161</v>
      </c>
      <c r="D65" s="192" t="s">
        <v>179</v>
      </c>
      <c r="E65" s="192" t="s">
        <v>163</v>
      </c>
      <c r="F65" s="192" t="s">
        <v>164</v>
      </c>
      <c r="G65" s="192">
        <v>2012</v>
      </c>
      <c r="H65" s="192" t="s">
        <v>37</v>
      </c>
      <c r="I65" s="229">
        <v>26.5</v>
      </c>
      <c r="J65" s="175">
        <v>5989</v>
      </c>
      <c r="K65" s="176">
        <v>269.76</v>
      </c>
      <c r="L65" s="176">
        <v>24.560000000000002</v>
      </c>
      <c r="M65" s="176">
        <v>425.68000000000006</v>
      </c>
      <c r="N65" s="211">
        <f t="shared" si="42"/>
        <v>0.91655341125305789</v>
      </c>
      <c r="O65" s="211">
        <f t="shared" si="44"/>
        <v>0.96588888888888902</v>
      </c>
      <c r="P65" s="211">
        <f t="shared" si="45"/>
        <v>0.38789830898424016</v>
      </c>
      <c r="Q65" s="267">
        <f t="shared" si="43"/>
        <v>0.37466666666666665</v>
      </c>
      <c r="R65" s="177">
        <f t="shared" si="46"/>
        <v>22.201215895610915</v>
      </c>
      <c r="S65" s="280">
        <f t="shared" si="47"/>
        <v>8.3180555555555564</v>
      </c>
    </row>
    <row r="66" spans="1:19" s="6" customFormat="1" ht="15" customHeight="1">
      <c r="A66" s="111"/>
      <c r="B66" s="8">
        <v>17</v>
      </c>
      <c r="C66" s="192" t="s">
        <v>161</v>
      </c>
      <c r="D66" s="192" t="s">
        <v>181</v>
      </c>
      <c r="E66" s="192" t="s">
        <v>163</v>
      </c>
      <c r="F66" s="192" t="s">
        <v>164</v>
      </c>
      <c r="G66" s="192">
        <v>2012</v>
      </c>
      <c r="H66" s="192" t="s">
        <v>37</v>
      </c>
      <c r="I66" s="229">
        <v>26.4</v>
      </c>
      <c r="J66" s="175">
        <v>5015.9999999999991</v>
      </c>
      <c r="K66" s="176">
        <v>231.32000000000005</v>
      </c>
      <c r="L66" s="176">
        <v>13.24</v>
      </c>
      <c r="M66" s="176">
        <v>475.43999999999994</v>
      </c>
      <c r="N66" s="211">
        <f t="shared" si="42"/>
        <v>0.94586195616617597</v>
      </c>
      <c r="O66" s="211">
        <f t="shared" si="44"/>
        <v>0.9816111111111111</v>
      </c>
      <c r="P66" s="211">
        <f t="shared" si="45"/>
        <v>0.3272963948157791</v>
      </c>
      <c r="Q66" s="267">
        <f t="shared" si="43"/>
        <v>0.32127777777777783</v>
      </c>
      <c r="R66" s="177">
        <f t="shared" si="46"/>
        <v>21.684246930658819</v>
      </c>
      <c r="S66" s="280">
        <f t="shared" si="47"/>
        <v>6.966666666666665</v>
      </c>
    </row>
    <row r="67" spans="1:19" s="6" customFormat="1" ht="15" customHeight="1">
      <c r="A67" s="111"/>
      <c r="B67" s="8">
        <v>18</v>
      </c>
      <c r="C67" s="281" t="s">
        <v>161</v>
      </c>
      <c r="D67" s="281" t="s">
        <v>182</v>
      </c>
      <c r="E67" s="281" t="s">
        <v>163</v>
      </c>
      <c r="F67" s="281" t="s">
        <v>164</v>
      </c>
      <c r="G67" s="281">
        <v>2012</v>
      </c>
      <c r="H67" s="281" t="s">
        <v>37</v>
      </c>
      <c r="I67" s="283">
        <v>26.5</v>
      </c>
      <c r="J67" s="284">
        <v>0</v>
      </c>
      <c r="K67" s="285">
        <v>0</v>
      </c>
      <c r="L67" s="285">
        <v>0</v>
      </c>
      <c r="M67" s="285">
        <v>720</v>
      </c>
      <c r="N67" s="286">
        <f t="shared" si="42"/>
        <v>1</v>
      </c>
      <c r="O67" s="286">
        <f t="shared" si="44"/>
        <v>1</v>
      </c>
      <c r="P67" s="286">
        <f t="shared" si="45"/>
        <v>0</v>
      </c>
      <c r="Q67" s="287">
        <f t="shared" si="43"/>
        <v>0</v>
      </c>
      <c r="R67" s="288" t="str">
        <f t="shared" si="46"/>
        <v/>
      </c>
      <c r="S67" s="280"/>
    </row>
    <row r="68" spans="1:19" s="6" customFormat="1" ht="15" customHeight="1">
      <c r="A68" s="111"/>
      <c r="B68" s="8">
        <v>19</v>
      </c>
      <c r="C68" s="192" t="s">
        <v>161</v>
      </c>
      <c r="D68" s="192" t="s">
        <v>184</v>
      </c>
      <c r="E68" s="192" t="s">
        <v>163</v>
      </c>
      <c r="F68" s="192" t="s">
        <v>164</v>
      </c>
      <c r="G68" s="192">
        <v>2012</v>
      </c>
      <c r="H68" s="192" t="s">
        <v>37</v>
      </c>
      <c r="I68" s="229">
        <v>26.6</v>
      </c>
      <c r="J68" s="175">
        <v>5665.8000000000011</v>
      </c>
      <c r="K68" s="176">
        <v>270.25</v>
      </c>
      <c r="L68" s="176">
        <v>5.3999999999999995</v>
      </c>
      <c r="M68" s="176">
        <v>444.35</v>
      </c>
      <c r="N68" s="211">
        <f t="shared" si="42"/>
        <v>0.98040994014148386</v>
      </c>
      <c r="O68" s="211">
        <f t="shared" si="44"/>
        <v>0.99250000000000005</v>
      </c>
      <c r="P68" s="211">
        <f t="shared" si="45"/>
        <v>0.37818359921634481</v>
      </c>
      <c r="Q68" s="267">
        <f t="shared" si="43"/>
        <v>0.37534722222222222</v>
      </c>
      <c r="R68" s="177">
        <f t="shared" si="46"/>
        <v>20.965032377428312</v>
      </c>
      <c r="S68" s="280">
        <f t="shared" si="47"/>
        <v>7.8691666666666684</v>
      </c>
    </row>
    <row r="69" spans="1:19" s="6" customFormat="1" ht="15" customHeight="1">
      <c r="A69" s="111"/>
      <c r="B69" s="8">
        <v>20</v>
      </c>
      <c r="C69" s="192" t="s">
        <v>161</v>
      </c>
      <c r="D69" s="192" t="s">
        <v>187</v>
      </c>
      <c r="E69" s="192" t="s">
        <v>163</v>
      </c>
      <c r="F69" s="192" t="s">
        <v>164</v>
      </c>
      <c r="G69" s="192">
        <v>2014</v>
      </c>
      <c r="H69" s="192" t="s">
        <v>37</v>
      </c>
      <c r="I69" s="229">
        <v>26.6</v>
      </c>
      <c r="J69" s="175">
        <v>5346.6</v>
      </c>
      <c r="K69" s="176">
        <v>224.27999999999997</v>
      </c>
      <c r="L69" s="176">
        <v>6</v>
      </c>
      <c r="M69" s="176">
        <v>489.72</v>
      </c>
      <c r="N69" s="211">
        <f t="shared" si="42"/>
        <v>0.97394476289734233</v>
      </c>
      <c r="O69" s="211">
        <f t="shared" si="44"/>
        <v>0.9916666666666667</v>
      </c>
      <c r="P69" s="211">
        <f t="shared" si="45"/>
        <v>0.3141176470588235</v>
      </c>
      <c r="Q69" s="267">
        <f t="shared" si="43"/>
        <v>0.31149999999999994</v>
      </c>
      <c r="R69" s="177">
        <f t="shared" si="46"/>
        <v>23.838951310861429</v>
      </c>
      <c r="S69" s="280">
        <f t="shared" si="47"/>
        <v>7.4258333333333351</v>
      </c>
    </row>
    <row r="70" spans="1:19" s="6" customFormat="1" ht="15" customHeight="1">
      <c r="A70" s="111"/>
      <c r="B70" s="8">
        <v>21</v>
      </c>
      <c r="C70" s="192" t="s">
        <v>161</v>
      </c>
      <c r="D70" s="192" t="s">
        <v>188</v>
      </c>
      <c r="E70" s="192" t="s">
        <v>163</v>
      </c>
      <c r="F70" s="192" t="s">
        <v>164</v>
      </c>
      <c r="G70" s="192">
        <v>2014</v>
      </c>
      <c r="H70" s="192" t="s">
        <v>37</v>
      </c>
      <c r="I70" s="229">
        <v>26.6</v>
      </c>
      <c r="J70" s="175">
        <v>5665.7999999999993</v>
      </c>
      <c r="K70" s="176">
        <v>232.97</v>
      </c>
      <c r="L70" s="176">
        <v>20.11</v>
      </c>
      <c r="M70" s="176">
        <v>466.91999999999996</v>
      </c>
      <c r="N70" s="211">
        <f t="shared" si="42"/>
        <v>0.92053896001264424</v>
      </c>
      <c r="O70" s="211">
        <f t="shared" si="44"/>
        <v>0.97206944444444443</v>
      </c>
      <c r="P70" s="211">
        <f t="shared" si="45"/>
        <v>0.33286659332180774</v>
      </c>
      <c r="Q70" s="267">
        <f t="shared" si="43"/>
        <v>0.32356944444444447</v>
      </c>
      <c r="R70" s="177">
        <f t="shared" si="46"/>
        <v>24.319869511095845</v>
      </c>
      <c r="S70" s="280">
        <f t="shared" si="47"/>
        <v>7.8691666666666666</v>
      </c>
    </row>
    <row r="71" spans="1:19" s="6" customFormat="1" ht="15" customHeight="1">
      <c r="A71" s="111"/>
      <c r="B71" s="8">
        <v>22</v>
      </c>
      <c r="C71" s="192" t="s">
        <v>161</v>
      </c>
      <c r="D71" s="192" t="s">
        <v>189</v>
      </c>
      <c r="E71" s="192" t="s">
        <v>163</v>
      </c>
      <c r="F71" s="192" t="s">
        <v>164</v>
      </c>
      <c r="G71" s="192">
        <v>2014</v>
      </c>
      <c r="H71" s="192" t="s">
        <v>37</v>
      </c>
      <c r="I71" s="229">
        <v>26.8</v>
      </c>
      <c r="J71" s="175">
        <v>5762.0000000000009</v>
      </c>
      <c r="K71" s="176">
        <v>233.49000000000007</v>
      </c>
      <c r="L71" s="176">
        <v>24.63</v>
      </c>
      <c r="M71" s="176">
        <v>461.87999999999994</v>
      </c>
      <c r="N71" s="211">
        <f t="shared" si="42"/>
        <v>0.90457926545792655</v>
      </c>
      <c r="O71" s="211">
        <f t="shared" si="44"/>
        <v>0.96579166666666671</v>
      </c>
      <c r="P71" s="211">
        <f t="shared" si="45"/>
        <v>0.33577807498166451</v>
      </c>
      <c r="Q71" s="267">
        <f t="shared" si="43"/>
        <v>0.32429166666666676</v>
      </c>
      <c r="R71" s="177">
        <f t="shared" si="46"/>
        <v>24.677716390423569</v>
      </c>
      <c r="S71" s="280">
        <f t="shared" si="47"/>
        <v>8.0027777777777782</v>
      </c>
    </row>
    <row r="72" spans="1:19" s="6" customFormat="1" ht="15" customHeight="1">
      <c r="A72" s="111"/>
      <c r="B72" s="8">
        <v>23</v>
      </c>
      <c r="C72" s="192" t="s">
        <v>161</v>
      </c>
      <c r="D72" s="192" t="s">
        <v>190</v>
      </c>
      <c r="E72" s="192" t="s">
        <v>163</v>
      </c>
      <c r="F72" s="192" t="s">
        <v>164</v>
      </c>
      <c r="G72" s="192">
        <v>2014</v>
      </c>
      <c r="H72" s="192" t="s">
        <v>37</v>
      </c>
      <c r="I72" s="229">
        <v>26.4</v>
      </c>
      <c r="J72" s="175">
        <v>6467.9999999999973</v>
      </c>
      <c r="K72" s="176">
        <v>304.21000000000004</v>
      </c>
      <c r="L72" s="176">
        <v>14.08</v>
      </c>
      <c r="M72" s="176">
        <v>401.70999999999992</v>
      </c>
      <c r="N72" s="211">
        <f t="shared" si="42"/>
        <v>0.95576361180055924</v>
      </c>
      <c r="O72" s="211">
        <f t="shared" si="44"/>
        <v>0.98044444444444434</v>
      </c>
      <c r="P72" s="211">
        <f t="shared" si="45"/>
        <v>0.43094118313689944</v>
      </c>
      <c r="Q72" s="267">
        <f t="shared" si="43"/>
        <v>0.42251388888888897</v>
      </c>
      <c r="R72" s="177">
        <f t="shared" si="46"/>
        <v>21.261628480326078</v>
      </c>
      <c r="S72" s="280">
        <f t="shared" si="47"/>
        <v>8.983333333333329</v>
      </c>
    </row>
    <row r="73" spans="1:19" s="6" customFormat="1" ht="15" customHeight="1">
      <c r="A73" s="111"/>
      <c r="B73" s="8">
        <v>24</v>
      </c>
      <c r="C73" s="192" t="s">
        <v>161</v>
      </c>
      <c r="D73" s="192" t="s">
        <v>191</v>
      </c>
      <c r="E73" s="192" t="s">
        <v>163</v>
      </c>
      <c r="F73" s="192" t="s">
        <v>164</v>
      </c>
      <c r="G73" s="192">
        <v>2014</v>
      </c>
      <c r="H73" s="192" t="s">
        <v>37</v>
      </c>
      <c r="I73" s="229">
        <v>26.6</v>
      </c>
      <c r="J73" s="175">
        <v>6224.4000000000015</v>
      </c>
      <c r="K73" s="176">
        <v>281.47999999999996</v>
      </c>
      <c r="L73" s="176">
        <v>24.45</v>
      </c>
      <c r="M73" s="176">
        <v>414.07</v>
      </c>
      <c r="N73" s="211">
        <f t="shared" si="42"/>
        <v>0.92007975680711274</v>
      </c>
      <c r="O73" s="211">
        <f t="shared" si="44"/>
        <v>0.96604166666666658</v>
      </c>
      <c r="P73" s="211">
        <f t="shared" si="45"/>
        <v>0.4046869383940766</v>
      </c>
      <c r="Q73" s="267">
        <f t="shared" si="43"/>
        <v>0.39094444444444437</v>
      </c>
      <c r="R73" s="177">
        <f t="shared" si="46"/>
        <v>22.113116384823087</v>
      </c>
      <c r="S73" s="280">
        <f t="shared" si="47"/>
        <v>8.6450000000000014</v>
      </c>
    </row>
    <row r="74" spans="1:19" s="6" customFormat="1" ht="15" customHeight="1">
      <c r="A74" s="111"/>
      <c r="B74" s="8">
        <v>25</v>
      </c>
      <c r="C74" s="192" t="s">
        <v>161</v>
      </c>
      <c r="D74" s="192" t="s">
        <v>192</v>
      </c>
      <c r="E74" s="192" t="s">
        <v>163</v>
      </c>
      <c r="F74" s="192" t="s">
        <v>164</v>
      </c>
      <c r="G74" s="192">
        <v>2014</v>
      </c>
      <c r="H74" s="192" t="s">
        <v>37</v>
      </c>
      <c r="I74" s="229">
        <v>26.6</v>
      </c>
      <c r="J74" s="175">
        <v>6164</v>
      </c>
      <c r="K74" s="176">
        <v>260.43</v>
      </c>
      <c r="L74" s="176">
        <v>45.949999999999996</v>
      </c>
      <c r="M74" s="176">
        <v>413.61999999999995</v>
      </c>
      <c r="N74" s="211">
        <f t="shared" si="42"/>
        <v>0.85002284744435019</v>
      </c>
      <c r="O74" s="211">
        <f t="shared" si="44"/>
        <v>0.93618055555555546</v>
      </c>
      <c r="P74" s="211">
        <f t="shared" si="45"/>
        <v>0.38636599658779025</v>
      </c>
      <c r="Q74" s="267">
        <f t="shared" si="43"/>
        <v>0.36170833333333335</v>
      </c>
      <c r="R74" s="177">
        <f t="shared" si="46"/>
        <v>23.668548170333679</v>
      </c>
      <c r="S74" s="280">
        <f t="shared" si="47"/>
        <v>8.56111111111111</v>
      </c>
    </row>
    <row r="75" spans="1:19" s="6" customFormat="1" ht="15" customHeight="1">
      <c r="A75" s="111"/>
      <c r="B75" s="8">
        <v>26</v>
      </c>
      <c r="C75" s="192" t="s">
        <v>161</v>
      </c>
      <c r="D75" s="192" t="s">
        <v>193</v>
      </c>
      <c r="E75" s="192" t="s">
        <v>163</v>
      </c>
      <c r="F75" s="192" t="s">
        <v>164</v>
      </c>
      <c r="G75" s="192">
        <v>2014</v>
      </c>
      <c r="H75" s="192" t="s">
        <v>37</v>
      </c>
      <c r="I75" s="229">
        <v>26.6</v>
      </c>
      <c r="J75" s="175">
        <v>5544.0000000000009</v>
      </c>
      <c r="K75" s="176">
        <v>264.52000000000004</v>
      </c>
      <c r="L75" s="176">
        <v>21.240000000000002</v>
      </c>
      <c r="M75" s="176">
        <v>434.23999999999995</v>
      </c>
      <c r="N75" s="211">
        <f t="shared" si="42"/>
        <v>0.92567189249720039</v>
      </c>
      <c r="O75" s="211">
        <f t="shared" si="44"/>
        <v>0.97050000000000003</v>
      </c>
      <c r="P75" s="211">
        <f t="shared" si="45"/>
        <v>0.37855629973095201</v>
      </c>
      <c r="Q75" s="267">
        <f t="shared" si="43"/>
        <v>0.36738888888888893</v>
      </c>
      <c r="R75" s="177">
        <f t="shared" si="46"/>
        <v>20.958717677302285</v>
      </c>
      <c r="S75" s="280">
        <f t="shared" si="47"/>
        <v>7.700000000000002</v>
      </c>
    </row>
    <row r="76" spans="1:19" s="6" customFormat="1" ht="15" customHeight="1">
      <c r="A76" s="111"/>
      <c r="B76" s="8">
        <v>27</v>
      </c>
      <c r="C76" s="192" t="s">
        <v>161</v>
      </c>
      <c r="D76" s="192" t="s">
        <v>194</v>
      </c>
      <c r="E76" s="192" t="s">
        <v>163</v>
      </c>
      <c r="F76" s="192" t="s">
        <v>164</v>
      </c>
      <c r="G76" s="192">
        <v>2014</v>
      </c>
      <c r="H76" s="192" t="s">
        <v>37</v>
      </c>
      <c r="I76" s="229">
        <v>26.6</v>
      </c>
      <c r="J76" s="175">
        <v>6083.6</v>
      </c>
      <c r="K76" s="176">
        <v>276.04999999999995</v>
      </c>
      <c r="L76" s="176">
        <v>27.65</v>
      </c>
      <c r="M76" s="176">
        <v>416.30000000000007</v>
      </c>
      <c r="N76" s="211">
        <f t="shared" si="42"/>
        <v>0.90895620678300959</v>
      </c>
      <c r="O76" s="211">
        <f t="shared" si="44"/>
        <v>0.96159722222222221</v>
      </c>
      <c r="P76" s="211">
        <f t="shared" si="45"/>
        <v>0.39871452300137206</v>
      </c>
      <c r="Q76" s="267">
        <f t="shared" si="43"/>
        <v>0.3834027777777777</v>
      </c>
      <c r="R76" s="177">
        <f t="shared" si="46"/>
        <v>22.03803658757472</v>
      </c>
      <c r="S76" s="280">
        <f t="shared" si="47"/>
        <v>8.4494444444444436</v>
      </c>
    </row>
    <row r="77" spans="1:19" s="6" customFormat="1" ht="15" customHeight="1">
      <c r="A77" s="111"/>
      <c r="B77" s="8">
        <v>28</v>
      </c>
      <c r="C77" s="192" t="s">
        <v>161</v>
      </c>
      <c r="D77" s="192" t="s">
        <v>195</v>
      </c>
      <c r="E77" s="192" t="s">
        <v>163</v>
      </c>
      <c r="F77" s="192" t="s">
        <v>164</v>
      </c>
      <c r="G77" s="192">
        <v>2014</v>
      </c>
      <c r="H77" s="192" t="s">
        <v>37</v>
      </c>
      <c r="I77" s="229">
        <v>26.7</v>
      </c>
      <c r="J77" s="175">
        <v>5633.7</v>
      </c>
      <c r="K77" s="176">
        <v>256.20999999999998</v>
      </c>
      <c r="L77" s="176">
        <v>7.83</v>
      </c>
      <c r="M77" s="176">
        <v>455.96</v>
      </c>
      <c r="N77" s="211">
        <f t="shared" si="42"/>
        <v>0.97034540221178611</v>
      </c>
      <c r="O77" s="211">
        <f t="shared" si="44"/>
        <v>0.98912499999999992</v>
      </c>
      <c r="P77" s="211">
        <f t="shared" si="45"/>
        <v>0.35975960795877387</v>
      </c>
      <c r="Q77" s="267">
        <f t="shared" si="43"/>
        <v>0.3558472222222222</v>
      </c>
      <c r="R77" s="177">
        <f t="shared" si="46"/>
        <v>21.988603099020334</v>
      </c>
      <c r="S77" s="280">
        <f t="shared" si="47"/>
        <v>7.8245833333333321</v>
      </c>
    </row>
    <row r="78" spans="1:19" s="6" customFormat="1" ht="15" customHeight="1">
      <c r="A78" s="111"/>
      <c r="B78" s="8">
        <v>29</v>
      </c>
      <c r="C78" s="192" t="s">
        <v>161</v>
      </c>
      <c r="D78" s="192" t="s">
        <v>196</v>
      </c>
      <c r="E78" s="192" t="s">
        <v>163</v>
      </c>
      <c r="F78" s="192" t="s">
        <v>164</v>
      </c>
      <c r="G78" s="192">
        <v>2014</v>
      </c>
      <c r="H78" s="192" t="s">
        <v>37</v>
      </c>
      <c r="I78" s="229">
        <v>26.6</v>
      </c>
      <c r="J78" s="175">
        <v>5107.2000000000007</v>
      </c>
      <c r="K78" s="176">
        <v>195.42000000000004</v>
      </c>
      <c r="L78" s="176">
        <v>30.020000000000003</v>
      </c>
      <c r="M78" s="176">
        <v>494.55999999999995</v>
      </c>
      <c r="N78" s="211">
        <f t="shared" si="42"/>
        <v>0.86683818310858762</v>
      </c>
      <c r="O78" s="211">
        <f t="shared" si="44"/>
        <v>0.95830555555555563</v>
      </c>
      <c r="P78" s="211">
        <f t="shared" si="45"/>
        <v>0.28322560074205055</v>
      </c>
      <c r="Q78" s="267">
        <f t="shared" si="43"/>
        <v>0.27141666666666675</v>
      </c>
      <c r="R78" s="177">
        <f t="shared" si="46"/>
        <v>26.134479582437823</v>
      </c>
      <c r="S78" s="280">
        <f t="shared" si="47"/>
        <v>7.0933333333333346</v>
      </c>
    </row>
    <row r="79" spans="1:19" s="6" customFormat="1" ht="15" customHeight="1">
      <c r="A79" s="111"/>
      <c r="B79" s="8">
        <v>30</v>
      </c>
      <c r="C79" s="192" t="s">
        <v>161</v>
      </c>
      <c r="D79" s="192" t="s">
        <v>197</v>
      </c>
      <c r="E79" s="192" t="s">
        <v>163</v>
      </c>
      <c r="F79" s="192" t="s">
        <v>164</v>
      </c>
      <c r="G79" s="192">
        <v>2014</v>
      </c>
      <c r="H79" s="192" t="s">
        <v>37</v>
      </c>
      <c r="I79" s="229">
        <v>26.6</v>
      </c>
      <c r="J79" s="175">
        <v>3830.3999999999996</v>
      </c>
      <c r="K79" s="176">
        <v>175.71</v>
      </c>
      <c r="L79" s="176">
        <v>32.53</v>
      </c>
      <c r="M79" s="176">
        <v>511.76</v>
      </c>
      <c r="N79" s="211">
        <f t="shared" si="42"/>
        <v>0.84378601613522863</v>
      </c>
      <c r="O79" s="211">
        <f t="shared" si="44"/>
        <v>0.95481944444444444</v>
      </c>
      <c r="P79" s="211">
        <f t="shared" si="45"/>
        <v>0.25558933480733703</v>
      </c>
      <c r="Q79" s="267">
        <f t="shared" si="43"/>
        <v>0.24404166666666668</v>
      </c>
      <c r="R79" s="177">
        <f t="shared" si="46"/>
        <v>21.799556086733819</v>
      </c>
      <c r="S79" s="280">
        <f t="shared" si="47"/>
        <v>5.3199999999999985</v>
      </c>
    </row>
    <row r="80" spans="1:19" s="6" customFormat="1" ht="15" customHeight="1">
      <c r="A80" s="111"/>
      <c r="B80" s="8">
        <v>31</v>
      </c>
      <c r="C80" s="192" t="s">
        <v>161</v>
      </c>
      <c r="D80" s="192" t="s">
        <v>198</v>
      </c>
      <c r="E80" s="192" t="s">
        <v>163</v>
      </c>
      <c r="F80" s="192" t="s">
        <v>164</v>
      </c>
      <c r="G80" s="192">
        <v>2014</v>
      </c>
      <c r="H80" s="192" t="s">
        <v>37</v>
      </c>
      <c r="I80" s="229">
        <v>26.5</v>
      </c>
      <c r="J80" s="175">
        <v>3842.5</v>
      </c>
      <c r="K80" s="176">
        <v>177.83</v>
      </c>
      <c r="L80" s="176">
        <v>20.63</v>
      </c>
      <c r="M80" s="176">
        <v>521.54</v>
      </c>
      <c r="N80" s="211">
        <f t="shared" si="42"/>
        <v>0.89604958177970373</v>
      </c>
      <c r="O80" s="211">
        <f t="shared" si="44"/>
        <v>0.97134722222222225</v>
      </c>
      <c r="P80" s="211">
        <f t="shared" si="45"/>
        <v>0.25427170167436408</v>
      </c>
      <c r="Q80" s="267">
        <f t="shared" si="43"/>
        <v>0.24698611111111113</v>
      </c>
      <c r="R80" s="177">
        <f t="shared" si="46"/>
        <v>21.607715233650115</v>
      </c>
      <c r="S80" s="280">
        <f t="shared" si="47"/>
        <v>5.3368055555555562</v>
      </c>
    </row>
    <row r="81" spans="1:19" s="6" customFormat="1" ht="15" customHeight="1">
      <c r="A81" s="111"/>
      <c r="B81" s="8">
        <v>32</v>
      </c>
      <c r="C81" s="192" t="s">
        <v>161</v>
      </c>
      <c r="D81" s="192" t="s">
        <v>199</v>
      </c>
      <c r="E81" s="192" t="s">
        <v>163</v>
      </c>
      <c r="F81" s="192" t="s">
        <v>164</v>
      </c>
      <c r="G81" s="192">
        <v>2014</v>
      </c>
      <c r="H81" s="192" t="s">
        <v>37</v>
      </c>
      <c r="I81" s="229">
        <v>26.4</v>
      </c>
      <c r="J81" s="175">
        <v>6071.9999999999991</v>
      </c>
      <c r="K81" s="176">
        <v>280.40999999999991</v>
      </c>
      <c r="L81" s="176">
        <v>12.36</v>
      </c>
      <c r="M81" s="176">
        <v>427.23000000000008</v>
      </c>
      <c r="N81" s="211">
        <f t="shared" si="42"/>
        <v>0.95778255968849257</v>
      </c>
      <c r="O81" s="211">
        <f t="shared" si="44"/>
        <v>0.98283333333333334</v>
      </c>
      <c r="P81" s="211">
        <f t="shared" si="45"/>
        <v>0.39626081058165158</v>
      </c>
      <c r="Q81" s="267">
        <f t="shared" si="43"/>
        <v>0.38945833333333318</v>
      </c>
      <c r="R81" s="177">
        <f t="shared" si="46"/>
        <v>21.654006633144327</v>
      </c>
      <c r="S81" s="280">
        <f t="shared" si="47"/>
        <v>8.4333333333333318</v>
      </c>
    </row>
    <row r="82" spans="1:19" s="6" customFormat="1" ht="15" customHeight="1">
      <c r="A82" s="111"/>
      <c r="B82" s="8">
        <v>33</v>
      </c>
      <c r="C82" s="192" t="s">
        <v>161</v>
      </c>
      <c r="D82" s="192" t="s">
        <v>200</v>
      </c>
      <c r="E82" s="192" t="s">
        <v>163</v>
      </c>
      <c r="F82" s="192" t="s">
        <v>164</v>
      </c>
      <c r="G82" s="192">
        <v>2014</v>
      </c>
      <c r="H82" s="192" t="s">
        <v>37</v>
      </c>
      <c r="I82" s="229">
        <v>26.3</v>
      </c>
      <c r="J82" s="175">
        <v>6154.2000000000016</v>
      </c>
      <c r="K82" s="176">
        <v>278.12000000000006</v>
      </c>
      <c r="L82" s="176">
        <v>14.819999999999999</v>
      </c>
      <c r="M82" s="176">
        <v>427.05999999999989</v>
      </c>
      <c r="N82" s="211">
        <f t="shared" si="42"/>
        <v>0.94940943537925859</v>
      </c>
      <c r="O82" s="211">
        <f t="shared" si="44"/>
        <v>0.9794166666666666</v>
      </c>
      <c r="P82" s="211">
        <f t="shared" si="45"/>
        <v>0.39439575711165953</v>
      </c>
      <c r="Q82" s="267">
        <f t="shared" si="43"/>
        <v>0.38627777777777789</v>
      </c>
      <c r="R82" s="177">
        <f t="shared" si="46"/>
        <v>22.127858478354668</v>
      </c>
      <c r="S82" s="280">
        <f t="shared" si="47"/>
        <v>8.5475000000000012</v>
      </c>
    </row>
    <row r="83" spans="1:19" s="6" customFormat="1" ht="15" customHeight="1">
      <c r="A83" s="111"/>
      <c r="B83" s="8">
        <v>34</v>
      </c>
      <c r="C83" s="192" t="s">
        <v>161</v>
      </c>
      <c r="D83" s="192" t="s">
        <v>201</v>
      </c>
      <c r="E83" s="192" t="s">
        <v>163</v>
      </c>
      <c r="F83" s="192" t="s">
        <v>164</v>
      </c>
      <c r="G83" s="192">
        <v>2014</v>
      </c>
      <c r="H83" s="192" t="s">
        <v>37</v>
      </c>
      <c r="I83" s="229">
        <v>26.7</v>
      </c>
      <c r="J83" s="175">
        <v>4672.5000000000009</v>
      </c>
      <c r="K83" s="176">
        <v>224.92999999999998</v>
      </c>
      <c r="L83" s="176">
        <v>27.200000000000003</v>
      </c>
      <c r="M83" s="176">
        <v>467.87</v>
      </c>
      <c r="N83" s="211">
        <f t="shared" si="42"/>
        <v>0.89211914488557487</v>
      </c>
      <c r="O83" s="211">
        <f t="shared" si="44"/>
        <v>0.9622222222222222</v>
      </c>
      <c r="P83" s="211">
        <f t="shared" si="45"/>
        <v>0.32466801385681293</v>
      </c>
      <c r="Q83" s="267">
        <f t="shared" si="43"/>
        <v>0.31240277777777775</v>
      </c>
      <c r="R83" s="177">
        <f t="shared" si="46"/>
        <v>20.773129418041176</v>
      </c>
      <c r="S83" s="280">
        <f t="shared" si="47"/>
        <v>6.4895833333333357</v>
      </c>
    </row>
    <row r="84" spans="1:19" s="6" customFormat="1" ht="15" customHeight="1">
      <c r="A84" s="111"/>
      <c r="B84" s="8">
        <v>35</v>
      </c>
      <c r="C84" s="192" t="s">
        <v>161</v>
      </c>
      <c r="D84" s="192" t="s">
        <v>202</v>
      </c>
      <c r="E84" s="192" t="s">
        <v>163</v>
      </c>
      <c r="F84" s="192" t="s">
        <v>164</v>
      </c>
      <c r="G84" s="192">
        <v>2014</v>
      </c>
      <c r="H84" s="192" t="s">
        <v>37</v>
      </c>
      <c r="I84" s="229">
        <v>26.5</v>
      </c>
      <c r="J84" s="175">
        <v>5962.5</v>
      </c>
      <c r="K84" s="176">
        <v>274.62999999999994</v>
      </c>
      <c r="L84" s="176">
        <v>13.82</v>
      </c>
      <c r="M84" s="176">
        <v>431.55</v>
      </c>
      <c r="N84" s="211">
        <f t="shared" si="42"/>
        <v>0.95208875021667538</v>
      </c>
      <c r="O84" s="211">
        <f t="shared" si="44"/>
        <v>0.98080555555555549</v>
      </c>
      <c r="P84" s="211">
        <f t="shared" si="45"/>
        <v>0.3888951825313659</v>
      </c>
      <c r="Q84" s="267">
        <f t="shared" si="43"/>
        <v>0.38143055555555549</v>
      </c>
      <c r="R84" s="177">
        <f t="shared" si="46"/>
        <v>21.71102938499072</v>
      </c>
      <c r="S84" s="280">
        <f t="shared" si="47"/>
        <v>8.28125</v>
      </c>
    </row>
    <row r="85" spans="1:19" s="6" customFormat="1" ht="15" customHeight="1">
      <c r="A85" s="111"/>
      <c r="B85" s="8">
        <v>36</v>
      </c>
      <c r="C85" s="192" t="s">
        <v>161</v>
      </c>
      <c r="D85" s="192" t="s">
        <v>203</v>
      </c>
      <c r="E85" s="192" t="s">
        <v>163</v>
      </c>
      <c r="F85" s="192" t="s">
        <v>164</v>
      </c>
      <c r="G85" s="192">
        <v>2014</v>
      </c>
      <c r="H85" s="192" t="s">
        <v>37</v>
      </c>
      <c r="I85" s="229">
        <v>26.5</v>
      </c>
      <c r="J85" s="175">
        <v>5194</v>
      </c>
      <c r="K85" s="176">
        <v>208.33000000000004</v>
      </c>
      <c r="L85" s="176">
        <v>19.14</v>
      </c>
      <c r="M85" s="176">
        <v>492.53</v>
      </c>
      <c r="N85" s="211">
        <f t="shared" si="42"/>
        <v>0.91585703609267166</v>
      </c>
      <c r="O85" s="211">
        <f t="shared" si="44"/>
        <v>0.97341666666666671</v>
      </c>
      <c r="P85" s="211">
        <f t="shared" si="45"/>
        <v>0.29724909397026517</v>
      </c>
      <c r="Q85" s="267">
        <f t="shared" si="43"/>
        <v>0.28934722222222226</v>
      </c>
      <c r="R85" s="177">
        <f t="shared" si="46"/>
        <v>24.931598905582483</v>
      </c>
      <c r="S85" s="280">
        <f t="shared" si="47"/>
        <v>7.2138888888888886</v>
      </c>
    </row>
    <row r="86" spans="1:19" s="6" customFormat="1" ht="15" customHeight="1">
      <c r="A86" s="111"/>
      <c r="B86" s="8">
        <v>37</v>
      </c>
      <c r="C86" s="192" t="s">
        <v>161</v>
      </c>
      <c r="D86" s="192" t="s">
        <v>204</v>
      </c>
      <c r="E86" s="192" t="s">
        <v>163</v>
      </c>
      <c r="F86" s="192" t="s">
        <v>164</v>
      </c>
      <c r="G86" s="192">
        <v>2018</v>
      </c>
      <c r="H86" s="192" t="s">
        <v>37</v>
      </c>
      <c r="I86" s="229">
        <v>26.5</v>
      </c>
      <c r="J86" s="175">
        <v>5856.5</v>
      </c>
      <c r="K86" s="176">
        <v>272.58</v>
      </c>
      <c r="L86" s="176">
        <v>12.42</v>
      </c>
      <c r="M86" s="176">
        <v>435.00000000000006</v>
      </c>
      <c r="N86" s="211">
        <f t="shared" si="42"/>
        <v>0.95642105263157884</v>
      </c>
      <c r="O86" s="211">
        <f t="shared" si="44"/>
        <v>0.98275000000000001</v>
      </c>
      <c r="P86" s="211">
        <f t="shared" si="45"/>
        <v>0.38522852539642155</v>
      </c>
      <c r="Q86" s="267">
        <f t="shared" si="43"/>
        <v>0.37858333333333333</v>
      </c>
      <c r="R86" s="177">
        <f t="shared" si="46"/>
        <v>21.485435468486319</v>
      </c>
      <c r="S86" s="280">
        <f t="shared" si="47"/>
        <v>8.1340277777777779</v>
      </c>
    </row>
    <row r="87" spans="1:19" s="6" customFormat="1" ht="15" customHeight="1">
      <c r="A87" s="111"/>
      <c r="B87" s="8">
        <v>38</v>
      </c>
      <c r="C87" s="192" t="s">
        <v>161</v>
      </c>
      <c r="D87" s="192" t="s">
        <v>205</v>
      </c>
      <c r="E87" s="192" t="s">
        <v>163</v>
      </c>
      <c r="F87" s="192" t="s">
        <v>164</v>
      </c>
      <c r="G87" s="192">
        <v>2018</v>
      </c>
      <c r="H87" s="192" t="s">
        <v>37</v>
      </c>
      <c r="I87" s="229">
        <v>26.5</v>
      </c>
      <c r="J87" s="175">
        <v>5565</v>
      </c>
      <c r="K87" s="176">
        <v>229.12000000000006</v>
      </c>
      <c r="L87" s="176">
        <v>29.67</v>
      </c>
      <c r="M87" s="176">
        <v>461.21</v>
      </c>
      <c r="N87" s="211">
        <f t="shared" si="42"/>
        <v>0.88535105684145443</v>
      </c>
      <c r="O87" s="211">
        <f t="shared" si="44"/>
        <v>0.95879166666666671</v>
      </c>
      <c r="P87" s="211">
        <f t="shared" si="45"/>
        <v>0.33189923659698989</v>
      </c>
      <c r="Q87" s="267">
        <f t="shared" si="43"/>
        <v>0.3182222222222223</v>
      </c>
      <c r="R87" s="177">
        <f t="shared" si="46"/>
        <v>24.288582402234631</v>
      </c>
      <c r="S87" s="280">
        <f t="shared" si="47"/>
        <v>7.729166666666667</v>
      </c>
    </row>
    <row r="88" spans="1:19" s="6" customFormat="1" ht="15" customHeight="1">
      <c r="A88" s="111"/>
      <c r="B88" s="8">
        <v>39</v>
      </c>
      <c r="C88" s="192" t="s">
        <v>161</v>
      </c>
      <c r="D88" s="192" t="s">
        <v>206</v>
      </c>
      <c r="E88" s="192" t="s">
        <v>163</v>
      </c>
      <c r="F88" s="192" t="s">
        <v>164</v>
      </c>
      <c r="G88" s="192">
        <v>2018</v>
      </c>
      <c r="H88" s="192" t="s">
        <v>37</v>
      </c>
      <c r="I88" s="229">
        <v>26.5</v>
      </c>
      <c r="J88" s="175">
        <v>5702.3999999999978</v>
      </c>
      <c r="K88" s="176">
        <v>264.51</v>
      </c>
      <c r="L88" s="176">
        <v>19.000000000000004</v>
      </c>
      <c r="M88" s="176">
        <v>436.49</v>
      </c>
      <c r="N88" s="211">
        <f t="shared" si="42"/>
        <v>0.93298296356389543</v>
      </c>
      <c r="O88" s="211">
        <f t="shared" si="44"/>
        <v>0.97361111111111109</v>
      </c>
      <c r="P88" s="211">
        <f t="shared" si="45"/>
        <v>0.37733238231098432</v>
      </c>
      <c r="Q88" s="267">
        <f t="shared" si="43"/>
        <v>0.36737500000000001</v>
      </c>
      <c r="R88" s="177">
        <f t="shared" si="46"/>
        <v>21.558353181354196</v>
      </c>
      <c r="S88" s="280">
        <f t="shared" si="47"/>
        <v>7.9199999999999973</v>
      </c>
    </row>
    <row r="89" spans="1:19" s="6" customFormat="1" ht="15" customHeight="1">
      <c r="A89" s="111"/>
      <c r="B89" s="8">
        <v>40</v>
      </c>
      <c r="C89" s="192" t="s">
        <v>161</v>
      </c>
      <c r="D89" s="192" t="s">
        <v>208</v>
      </c>
      <c r="E89" s="192" t="s">
        <v>163</v>
      </c>
      <c r="F89" s="192" t="s">
        <v>164</v>
      </c>
      <c r="G89" s="192">
        <v>2018</v>
      </c>
      <c r="H89" s="192" t="s">
        <v>37</v>
      </c>
      <c r="I89" s="229">
        <v>26.4</v>
      </c>
      <c r="J89" s="175">
        <v>6599.9999999999991</v>
      </c>
      <c r="K89" s="176">
        <v>306.18</v>
      </c>
      <c r="L89" s="176">
        <v>6.74</v>
      </c>
      <c r="M89" s="176">
        <v>407.08</v>
      </c>
      <c r="N89" s="211">
        <f t="shared" si="42"/>
        <v>0.97846094848523579</v>
      </c>
      <c r="O89" s="211">
        <f t="shared" si="44"/>
        <v>0.99063888888888885</v>
      </c>
      <c r="P89" s="211">
        <f t="shared" si="45"/>
        <v>0.42926842946471133</v>
      </c>
      <c r="Q89" s="267">
        <f t="shared" si="43"/>
        <v>0.42525000000000002</v>
      </c>
      <c r="R89" s="177">
        <f t="shared" si="46"/>
        <v>21.555947481873403</v>
      </c>
      <c r="S89" s="280">
        <f t="shared" si="47"/>
        <v>9.1666666666666643</v>
      </c>
    </row>
    <row r="90" spans="1:19" s="6" customFormat="1" ht="15" customHeight="1">
      <c r="A90" s="111"/>
      <c r="B90" s="8">
        <v>41</v>
      </c>
      <c r="C90" s="192" t="s">
        <v>161</v>
      </c>
      <c r="D90" s="192" t="s">
        <v>209</v>
      </c>
      <c r="E90" s="192" t="s">
        <v>163</v>
      </c>
      <c r="F90" s="192" t="s">
        <v>164</v>
      </c>
      <c r="G90" s="192">
        <v>2018</v>
      </c>
      <c r="H90" s="192" t="s">
        <v>37</v>
      </c>
      <c r="I90" s="229">
        <v>26.4</v>
      </c>
      <c r="J90" s="175">
        <v>5940.0000000000018</v>
      </c>
      <c r="K90" s="176">
        <v>283.97000000000003</v>
      </c>
      <c r="L90" s="176">
        <v>16.57</v>
      </c>
      <c r="M90" s="176">
        <v>419.45999999999992</v>
      </c>
      <c r="N90" s="211">
        <f t="shared" si="42"/>
        <v>0.94486590803220871</v>
      </c>
      <c r="O90" s="211">
        <f t="shared" si="44"/>
        <v>0.976986111111111</v>
      </c>
      <c r="P90" s="211">
        <f t="shared" si="45"/>
        <v>0.40369333124831192</v>
      </c>
      <c r="Q90" s="267">
        <f t="shared" si="43"/>
        <v>0.39440277777777782</v>
      </c>
      <c r="R90" s="177">
        <f t="shared" si="46"/>
        <v>20.917702574215589</v>
      </c>
      <c r="S90" s="280">
        <f t="shared" si="47"/>
        <v>8.2500000000000018</v>
      </c>
    </row>
    <row r="91" spans="1:19" s="6" customFormat="1" ht="15" customHeight="1">
      <c r="A91" s="111"/>
      <c r="B91" s="8">
        <v>42</v>
      </c>
      <c r="C91" s="192" t="s">
        <v>161</v>
      </c>
      <c r="D91" s="192" t="s">
        <v>210</v>
      </c>
      <c r="E91" s="192" t="s">
        <v>163</v>
      </c>
      <c r="F91" s="192" t="s">
        <v>164</v>
      </c>
      <c r="G91" s="192">
        <v>2018</v>
      </c>
      <c r="H91" s="192" t="s">
        <v>37</v>
      </c>
      <c r="I91" s="229">
        <v>26.4</v>
      </c>
      <c r="J91" s="175">
        <v>5253.6000000000013</v>
      </c>
      <c r="K91" s="176">
        <v>251.67999999999998</v>
      </c>
      <c r="L91" s="176">
        <v>28.279999999999998</v>
      </c>
      <c r="M91" s="176">
        <v>440.04000000000008</v>
      </c>
      <c r="N91" s="211">
        <f t="shared" si="42"/>
        <v>0.89898556936705243</v>
      </c>
      <c r="O91" s="211">
        <f t="shared" si="44"/>
        <v>0.96072222222222226</v>
      </c>
      <c r="P91" s="211">
        <f t="shared" si="45"/>
        <v>0.36384664315040766</v>
      </c>
      <c r="Q91" s="267">
        <f t="shared" si="43"/>
        <v>0.34955555555555551</v>
      </c>
      <c r="R91" s="177">
        <f t="shared" si="46"/>
        <v>20.87412587412588</v>
      </c>
      <c r="S91" s="280">
        <f t="shared" si="47"/>
        <v>7.2966666666666686</v>
      </c>
    </row>
    <row r="92" spans="1:19" s="6" customFormat="1" ht="15" customHeight="1">
      <c r="A92" s="111"/>
      <c r="B92" s="8">
        <v>43</v>
      </c>
      <c r="C92" s="192" t="s">
        <v>161</v>
      </c>
      <c r="D92" s="192" t="s">
        <v>212</v>
      </c>
      <c r="E92" s="192" t="s">
        <v>163</v>
      </c>
      <c r="F92" s="192" t="s">
        <v>164</v>
      </c>
      <c r="G92" s="192">
        <v>2018</v>
      </c>
      <c r="H92" s="192" t="s">
        <v>37</v>
      </c>
      <c r="I92" s="229">
        <v>26.4</v>
      </c>
      <c r="J92" s="175">
        <v>5808</v>
      </c>
      <c r="K92" s="176">
        <v>222.40000000000006</v>
      </c>
      <c r="L92" s="176">
        <v>12.05</v>
      </c>
      <c r="M92" s="176">
        <v>485.54999999999995</v>
      </c>
      <c r="N92" s="211">
        <f t="shared" si="42"/>
        <v>0.94860311367029215</v>
      </c>
      <c r="O92" s="211">
        <f t="shared" si="44"/>
        <v>0.98326388888888894</v>
      </c>
      <c r="P92" s="211">
        <f t="shared" si="45"/>
        <v>0.31414647927113504</v>
      </c>
      <c r="Q92" s="267">
        <f t="shared" si="43"/>
        <v>0.30888888888888899</v>
      </c>
      <c r="R92" s="177">
        <f t="shared" si="46"/>
        <v>26.115107913669057</v>
      </c>
      <c r="S92" s="280">
        <f t="shared" si="47"/>
        <v>8.0666666666666664</v>
      </c>
    </row>
    <row r="93" spans="1:19" s="6" customFormat="1" ht="15" customHeight="1">
      <c r="A93" s="111"/>
      <c r="B93" s="8">
        <v>44</v>
      </c>
      <c r="C93" s="192" t="s">
        <v>161</v>
      </c>
      <c r="D93" s="192" t="s">
        <v>213</v>
      </c>
      <c r="E93" s="192" t="s">
        <v>163</v>
      </c>
      <c r="F93" s="192" t="s">
        <v>164</v>
      </c>
      <c r="G93" s="192">
        <v>2018</v>
      </c>
      <c r="H93" s="192" t="s">
        <v>37</v>
      </c>
      <c r="I93" s="229">
        <v>26.3</v>
      </c>
      <c r="J93" s="175">
        <v>6206.800000000002</v>
      </c>
      <c r="K93" s="176">
        <v>236.85999999999999</v>
      </c>
      <c r="L93" s="176">
        <v>26.31</v>
      </c>
      <c r="M93" s="176">
        <v>456.83000000000004</v>
      </c>
      <c r="N93" s="211">
        <f t="shared" si="42"/>
        <v>0.90002659877645641</v>
      </c>
      <c r="O93" s="211">
        <f t="shared" si="44"/>
        <v>0.96345833333333342</v>
      </c>
      <c r="P93" s="211">
        <f t="shared" si="45"/>
        <v>0.34144935057446407</v>
      </c>
      <c r="Q93" s="267">
        <f t="shared" si="43"/>
        <v>0.32897222222222222</v>
      </c>
      <c r="R93" s="177">
        <f t="shared" si="46"/>
        <v>26.204508992653899</v>
      </c>
      <c r="S93" s="280">
        <f t="shared" si="47"/>
        <v>8.6205555555555584</v>
      </c>
    </row>
    <row r="94" spans="1:19" s="6" customFormat="1" ht="15" customHeight="1">
      <c r="A94" s="111"/>
      <c r="B94" s="8">
        <v>45</v>
      </c>
      <c r="C94" s="192" t="s">
        <v>161</v>
      </c>
      <c r="D94" s="192" t="s">
        <v>214</v>
      </c>
      <c r="E94" s="192" t="s">
        <v>163</v>
      </c>
      <c r="F94" s="192" t="s">
        <v>164</v>
      </c>
      <c r="G94" s="192">
        <v>2018</v>
      </c>
      <c r="H94" s="192" t="s">
        <v>37</v>
      </c>
      <c r="I94" s="229">
        <v>26.4</v>
      </c>
      <c r="J94" s="175">
        <v>5623.2</v>
      </c>
      <c r="K94" s="176">
        <v>275.92000000000007</v>
      </c>
      <c r="L94" s="176">
        <v>6.379999999999999</v>
      </c>
      <c r="M94" s="176">
        <v>437.69999999999993</v>
      </c>
      <c r="N94" s="211">
        <f t="shared" si="42"/>
        <v>0.97739992915338292</v>
      </c>
      <c r="O94" s="211">
        <f t="shared" si="44"/>
        <v>0.9911388888888889</v>
      </c>
      <c r="P94" s="211">
        <f t="shared" si="45"/>
        <v>0.38664835626804189</v>
      </c>
      <c r="Q94" s="267">
        <f t="shared" si="43"/>
        <v>0.3832222222222223</v>
      </c>
      <c r="R94" s="177">
        <f t="shared" si="46"/>
        <v>20.379820237750067</v>
      </c>
      <c r="S94" s="280">
        <f t="shared" si="47"/>
        <v>7.81</v>
      </c>
    </row>
    <row r="95" spans="1:19" s="6" customFormat="1" ht="15" customHeight="1">
      <c r="A95" s="111"/>
      <c r="B95" s="8">
        <v>46</v>
      </c>
      <c r="C95" s="192" t="s">
        <v>161</v>
      </c>
      <c r="D95" s="192" t="s">
        <v>215</v>
      </c>
      <c r="E95" s="192" t="s">
        <v>163</v>
      </c>
      <c r="F95" s="192" t="s">
        <v>164</v>
      </c>
      <c r="G95" s="192">
        <v>2018</v>
      </c>
      <c r="H95" s="192" t="s">
        <v>37</v>
      </c>
      <c r="I95" s="229">
        <v>26.5</v>
      </c>
      <c r="J95" s="175">
        <v>4955.5</v>
      </c>
      <c r="K95" s="176">
        <v>240.05000000000004</v>
      </c>
      <c r="L95" s="176">
        <v>31.64</v>
      </c>
      <c r="M95" s="176">
        <v>448.30999999999995</v>
      </c>
      <c r="N95" s="211">
        <f t="shared" si="42"/>
        <v>0.8835437447090434</v>
      </c>
      <c r="O95" s="211">
        <f t="shared" si="44"/>
        <v>0.95605555555555555</v>
      </c>
      <c r="P95" s="211">
        <f t="shared" si="45"/>
        <v>0.34872741007612301</v>
      </c>
      <c r="Q95" s="267">
        <f t="shared" si="43"/>
        <v>0.33340277777777783</v>
      </c>
      <c r="R95" s="177">
        <f t="shared" si="46"/>
        <v>20.643615913351383</v>
      </c>
      <c r="S95" s="280">
        <f t="shared" si="47"/>
        <v>6.8826388888888896</v>
      </c>
    </row>
    <row r="96" spans="1:19" s="6" customFormat="1" ht="15" customHeight="1">
      <c r="A96" s="111"/>
      <c r="B96" s="8">
        <v>47</v>
      </c>
      <c r="C96" s="192" t="s">
        <v>161</v>
      </c>
      <c r="D96" s="192" t="s">
        <v>217</v>
      </c>
      <c r="E96" s="192" t="s">
        <v>163</v>
      </c>
      <c r="F96" s="192" t="s">
        <v>164</v>
      </c>
      <c r="G96" s="192">
        <v>2018</v>
      </c>
      <c r="H96" s="192" t="s">
        <v>37</v>
      </c>
      <c r="I96" s="229">
        <v>26.4</v>
      </c>
      <c r="J96" s="175">
        <v>5326.5</v>
      </c>
      <c r="K96" s="176">
        <v>250.34999999999997</v>
      </c>
      <c r="L96" s="176">
        <v>20.110000000000007</v>
      </c>
      <c r="M96" s="176">
        <v>449.54</v>
      </c>
      <c r="N96" s="211">
        <f t="shared" si="42"/>
        <v>0.9256451970716556</v>
      </c>
      <c r="O96" s="211">
        <f t="shared" si="44"/>
        <v>0.97206944444444443</v>
      </c>
      <c r="P96" s="211">
        <f t="shared" si="45"/>
        <v>0.35769906699624221</v>
      </c>
      <c r="Q96" s="267">
        <f t="shared" si="43"/>
        <v>0.34770833333333329</v>
      </c>
      <c r="R96" s="177">
        <f t="shared" si="46"/>
        <v>21.276213301378075</v>
      </c>
      <c r="S96" s="280">
        <f t="shared" si="47"/>
        <v>7.3979166666666663</v>
      </c>
    </row>
    <row r="97" spans="1:19" s="6" customFormat="1" ht="15" customHeight="1">
      <c r="A97" s="111"/>
      <c r="B97" s="8">
        <v>48</v>
      </c>
      <c r="C97" s="192" t="s">
        <v>161</v>
      </c>
      <c r="D97" s="192" t="s">
        <v>218</v>
      </c>
      <c r="E97" s="192" t="s">
        <v>163</v>
      </c>
      <c r="F97" s="192" t="s">
        <v>164</v>
      </c>
      <c r="G97" s="192">
        <v>2018</v>
      </c>
      <c r="H97" s="192" t="s">
        <v>37</v>
      </c>
      <c r="I97" s="229">
        <v>26.4</v>
      </c>
      <c r="J97" s="175">
        <v>5194</v>
      </c>
      <c r="K97" s="176">
        <v>243.08</v>
      </c>
      <c r="L97" s="176">
        <v>9.76</v>
      </c>
      <c r="M97" s="176">
        <v>467.15999999999997</v>
      </c>
      <c r="N97" s="211">
        <f t="shared" si="42"/>
        <v>0.96139851289352951</v>
      </c>
      <c r="O97" s="211">
        <f t="shared" si="44"/>
        <v>0.98644444444444446</v>
      </c>
      <c r="P97" s="211">
        <f t="shared" si="45"/>
        <v>0.3422505068709169</v>
      </c>
      <c r="Q97" s="267">
        <f t="shared" si="43"/>
        <v>0.33761111111111114</v>
      </c>
      <c r="R97" s="177">
        <f t="shared" si="46"/>
        <v>21.367451044923481</v>
      </c>
      <c r="S97" s="280">
        <f t="shared" si="47"/>
        <v>7.2138888888888895</v>
      </c>
    </row>
    <row r="98" spans="1:19" s="6" customFormat="1" ht="15" customHeight="1">
      <c r="A98" s="111"/>
      <c r="B98" s="8">
        <v>49</v>
      </c>
      <c r="C98" s="192" t="s">
        <v>161</v>
      </c>
      <c r="D98" s="192" t="s">
        <v>219</v>
      </c>
      <c r="E98" s="192" t="s">
        <v>163</v>
      </c>
      <c r="F98" s="192" t="s">
        <v>164</v>
      </c>
      <c r="G98" s="192">
        <v>2018</v>
      </c>
      <c r="H98" s="192" t="s">
        <v>37</v>
      </c>
      <c r="I98" s="229">
        <v>26.4</v>
      </c>
      <c r="J98" s="175">
        <v>6072</v>
      </c>
      <c r="K98" s="176">
        <v>265.04000000000002</v>
      </c>
      <c r="L98" s="176">
        <v>20.46</v>
      </c>
      <c r="M98" s="176">
        <v>434.49999999999994</v>
      </c>
      <c r="N98" s="211">
        <f t="shared" si="42"/>
        <v>0.92833625218914195</v>
      </c>
      <c r="O98" s="211">
        <f t="shared" si="44"/>
        <v>0.97158333333333324</v>
      </c>
      <c r="P98" s="211">
        <f t="shared" si="45"/>
        <v>0.3788775481030392</v>
      </c>
      <c r="Q98" s="267">
        <f t="shared" si="43"/>
        <v>0.36811111111111117</v>
      </c>
      <c r="R98" s="177">
        <f t="shared" si="46"/>
        <v>22.909749471777843</v>
      </c>
      <c r="S98" s="280">
        <f t="shared" si="47"/>
        <v>8.4333333333333336</v>
      </c>
    </row>
    <row r="99" spans="1:19" s="6" customFormat="1" ht="15" customHeight="1">
      <c r="A99" s="111"/>
      <c r="B99" s="8">
        <v>50</v>
      </c>
      <c r="C99" s="192" t="s">
        <v>161</v>
      </c>
      <c r="D99" s="192" t="s">
        <v>220</v>
      </c>
      <c r="E99" s="192" t="s">
        <v>163</v>
      </c>
      <c r="F99" s="192" t="s">
        <v>164</v>
      </c>
      <c r="G99" s="192">
        <v>2018</v>
      </c>
      <c r="H99" s="192" t="s">
        <v>37</v>
      </c>
      <c r="I99" s="229">
        <v>26.4</v>
      </c>
      <c r="J99" s="175">
        <v>4770</v>
      </c>
      <c r="K99" s="176">
        <v>230.33999999999997</v>
      </c>
      <c r="L99" s="176">
        <v>0.42000000000000004</v>
      </c>
      <c r="M99" s="176">
        <v>489.24000000000007</v>
      </c>
      <c r="N99" s="211">
        <f t="shared" si="42"/>
        <v>0.99817992719708792</v>
      </c>
      <c r="O99" s="211">
        <f t="shared" si="44"/>
        <v>0.99941666666666673</v>
      </c>
      <c r="P99" s="211">
        <f t="shared" si="45"/>
        <v>0.32010339364629364</v>
      </c>
      <c r="Q99" s="267">
        <f t="shared" si="43"/>
        <v>0.31991666666666663</v>
      </c>
      <c r="R99" s="177">
        <f t="shared" si="46"/>
        <v>20.708517843188332</v>
      </c>
      <c r="S99" s="280">
        <f t="shared" si="47"/>
        <v>6.6250000000000009</v>
      </c>
    </row>
    <row r="100" spans="1:19" s="6" customFormat="1" ht="15" customHeight="1">
      <c r="A100" s="111"/>
      <c r="B100" s="8">
        <v>51</v>
      </c>
      <c r="C100" s="192" t="s">
        <v>161</v>
      </c>
      <c r="D100" s="192" t="s">
        <v>221</v>
      </c>
      <c r="E100" s="192" t="s">
        <v>163</v>
      </c>
      <c r="F100" s="192" t="s">
        <v>164</v>
      </c>
      <c r="G100" s="192">
        <v>2018</v>
      </c>
      <c r="H100" s="192" t="s">
        <v>37</v>
      </c>
      <c r="I100" s="229">
        <v>26.4</v>
      </c>
      <c r="J100" s="175">
        <v>5464.7999999999984</v>
      </c>
      <c r="K100" s="176">
        <v>247.77999999999997</v>
      </c>
      <c r="L100" s="176">
        <v>4.3</v>
      </c>
      <c r="M100" s="176">
        <v>467.92000000000007</v>
      </c>
      <c r="N100" s="211">
        <f t="shared" si="42"/>
        <v>0.98294192319898444</v>
      </c>
      <c r="O100" s="211">
        <f t="shared" si="44"/>
        <v>0.99402777777777784</v>
      </c>
      <c r="P100" s="211">
        <f t="shared" si="45"/>
        <v>0.3462065111080061</v>
      </c>
      <c r="Q100" s="267">
        <f t="shared" si="43"/>
        <v>0.34413888888888883</v>
      </c>
      <c r="R100" s="177">
        <f t="shared" si="46"/>
        <v>22.055048833642743</v>
      </c>
      <c r="S100" s="280">
        <f t="shared" si="47"/>
        <v>7.5899999999999981</v>
      </c>
    </row>
    <row r="101" spans="1:19" s="6" customFormat="1" ht="15" customHeight="1">
      <c r="A101" s="111"/>
      <c r="B101" s="8">
        <v>52</v>
      </c>
      <c r="C101" s="192" t="s">
        <v>161</v>
      </c>
      <c r="D101" s="192" t="s">
        <v>222</v>
      </c>
      <c r="E101" s="192" t="s">
        <v>163</v>
      </c>
      <c r="F101" s="192" t="s">
        <v>164</v>
      </c>
      <c r="G101" s="192">
        <v>2018</v>
      </c>
      <c r="H101" s="192" t="s">
        <v>37</v>
      </c>
      <c r="I101" s="229">
        <v>26.4</v>
      </c>
      <c r="J101" s="175">
        <v>4514.4000000000005</v>
      </c>
      <c r="K101" s="176">
        <v>219.23</v>
      </c>
      <c r="L101" s="176">
        <v>28.45</v>
      </c>
      <c r="M101" s="176">
        <v>472.31999999999994</v>
      </c>
      <c r="N101" s="211">
        <f t="shared" si="42"/>
        <v>0.88513404392764861</v>
      </c>
      <c r="O101" s="211">
        <f t="shared" si="44"/>
        <v>0.96048611111111115</v>
      </c>
      <c r="P101" s="211">
        <f t="shared" si="45"/>
        <v>0.31701250813390208</v>
      </c>
      <c r="Q101" s="267">
        <f t="shared" si="43"/>
        <v>0.30448611111111112</v>
      </c>
      <c r="R101" s="177">
        <f t="shared" si="46"/>
        <v>20.592072252885103</v>
      </c>
      <c r="S101" s="280">
        <f t="shared" si="47"/>
        <v>6.2700000000000014</v>
      </c>
    </row>
    <row r="102" spans="1:19" s="6" customFormat="1" ht="15" customHeight="1">
      <c r="A102" s="111"/>
      <c r="B102" s="8">
        <v>53</v>
      </c>
      <c r="C102" s="192" t="s">
        <v>161</v>
      </c>
      <c r="D102" s="192" t="s">
        <v>224</v>
      </c>
      <c r="E102" s="192" t="s">
        <v>163</v>
      </c>
      <c r="F102" s="192" t="s">
        <v>164</v>
      </c>
      <c r="G102" s="192">
        <v>2018</v>
      </c>
      <c r="H102" s="192" t="s">
        <v>37</v>
      </c>
      <c r="I102" s="229">
        <v>26.4</v>
      </c>
      <c r="J102" s="175">
        <v>2801.5999999999995</v>
      </c>
      <c r="K102" s="176">
        <v>126.65</v>
      </c>
      <c r="L102" s="176">
        <v>11.24</v>
      </c>
      <c r="M102" s="176">
        <v>582.11</v>
      </c>
      <c r="N102" s="211">
        <f t="shared" si="42"/>
        <v>0.91848574951047934</v>
      </c>
      <c r="O102" s="211">
        <f t="shared" si="44"/>
        <v>0.98438888888888887</v>
      </c>
      <c r="P102" s="211">
        <f t="shared" si="45"/>
        <v>0.17869236412890119</v>
      </c>
      <c r="Q102" s="267">
        <f t="shared" si="43"/>
        <v>0.1759027777777778</v>
      </c>
      <c r="R102" s="177">
        <f t="shared" si="46"/>
        <v>22.12080536912751</v>
      </c>
      <c r="S102" s="280">
        <f t="shared" si="47"/>
        <v>3.8911111111111101</v>
      </c>
    </row>
    <row r="103" spans="1:19" s="6" customFormat="1" ht="15" customHeight="1">
      <c r="A103" s="111"/>
      <c r="B103" s="8">
        <v>54</v>
      </c>
      <c r="C103" s="192" t="s">
        <v>161</v>
      </c>
      <c r="D103" s="192" t="s">
        <v>225</v>
      </c>
      <c r="E103" s="192" t="s">
        <v>163</v>
      </c>
      <c r="F103" s="192" t="s">
        <v>164</v>
      </c>
      <c r="G103" s="192">
        <v>2018</v>
      </c>
      <c r="H103" s="192" t="s">
        <v>37</v>
      </c>
      <c r="I103" s="229">
        <v>26.4</v>
      </c>
      <c r="J103" s="175">
        <v>5358.3999999999978</v>
      </c>
      <c r="K103" s="176">
        <v>245.90999999999997</v>
      </c>
      <c r="L103" s="176">
        <v>13.170000000000002</v>
      </c>
      <c r="M103" s="176">
        <v>460.92000000000007</v>
      </c>
      <c r="N103" s="211">
        <f t="shared" si="42"/>
        <v>0.94916628068550246</v>
      </c>
      <c r="O103" s="211">
        <f t="shared" si="44"/>
        <v>0.9817083333333334</v>
      </c>
      <c r="P103" s="211">
        <f t="shared" si="45"/>
        <v>0.34790543695089338</v>
      </c>
      <c r="Q103" s="267">
        <f t="shared" si="43"/>
        <v>0.34154166666666663</v>
      </c>
      <c r="R103" s="177">
        <f t="shared" si="46"/>
        <v>21.790085803749331</v>
      </c>
      <c r="S103" s="280">
        <f t="shared" si="47"/>
        <v>7.4422222222222185</v>
      </c>
    </row>
    <row r="104" spans="1:19" s="6" customFormat="1" ht="15" customHeight="1">
      <c r="A104" s="111"/>
      <c r="B104" s="8">
        <v>55</v>
      </c>
      <c r="C104" s="192" t="s">
        <v>161</v>
      </c>
      <c r="D104" s="192" t="s">
        <v>226</v>
      </c>
      <c r="E104" s="192" t="s">
        <v>163</v>
      </c>
      <c r="F104" s="192" t="s">
        <v>164</v>
      </c>
      <c r="G104" s="192">
        <v>2018</v>
      </c>
      <c r="H104" s="192" t="s">
        <v>37</v>
      </c>
      <c r="I104" s="229">
        <v>26.4</v>
      </c>
      <c r="J104" s="175">
        <v>6247.8000000000011</v>
      </c>
      <c r="K104" s="176">
        <v>273.22999999999996</v>
      </c>
      <c r="L104" s="176">
        <v>6.3</v>
      </c>
      <c r="M104" s="176">
        <v>440.47000000000008</v>
      </c>
      <c r="N104" s="211">
        <f t="shared" si="42"/>
        <v>0.97746216864021751</v>
      </c>
      <c r="O104" s="211">
        <f t="shared" si="44"/>
        <v>0.99125000000000008</v>
      </c>
      <c r="P104" s="211">
        <f t="shared" si="45"/>
        <v>0.38283592545887618</v>
      </c>
      <c r="Q104" s="267">
        <f t="shared" si="43"/>
        <v>0.37948611111111108</v>
      </c>
      <c r="R104" s="177">
        <f t="shared" si="46"/>
        <v>22.86644951140066</v>
      </c>
      <c r="S104" s="280">
        <f t="shared" si="47"/>
        <v>8.677500000000002</v>
      </c>
    </row>
    <row r="105" spans="1:19" s="6" customFormat="1" ht="15" customHeight="1">
      <c r="A105" s="111"/>
      <c r="B105" s="8">
        <v>56</v>
      </c>
      <c r="C105" s="192" t="s">
        <v>161</v>
      </c>
      <c r="D105" s="192" t="s">
        <v>227</v>
      </c>
      <c r="E105" s="192" t="s">
        <v>163</v>
      </c>
      <c r="F105" s="192" t="s">
        <v>164</v>
      </c>
      <c r="G105" s="192">
        <v>2018</v>
      </c>
      <c r="H105" s="192" t="s">
        <v>37</v>
      </c>
      <c r="I105" s="229">
        <v>26.4</v>
      </c>
      <c r="J105" s="175">
        <v>4814.5999999999995</v>
      </c>
      <c r="K105" s="176">
        <v>232.98</v>
      </c>
      <c r="L105" s="176">
        <v>15.03</v>
      </c>
      <c r="M105" s="176">
        <v>471.99</v>
      </c>
      <c r="N105" s="211">
        <f t="shared" si="42"/>
        <v>0.9393976049352849</v>
      </c>
      <c r="O105" s="211">
        <f t="shared" si="44"/>
        <v>0.97912500000000002</v>
      </c>
      <c r="P105" s="211">
        <f t="shared" si="45"/>
        <v>0.33048214817651811</v>
      </c>
      <c r="Q105" s="267">
        <f t="shared" si="43"/>
        <v>0.32358333333333333</v>
      </c>
      <c r="R105" s="177">
        <f t="shared" si="46"/>
        <v>20.665293158211004</v>
      </c>
      <c r="S105" s="280">
        <f t="shared" si="47"/>
        <v>6.6869444444444435</v>
      </c>
    </row>
    <row r="106" spans="1:19" s="6" customFormat="1" ht="15" hidden="1" customHeight="1">
      <c r="A106" s="111"/>
      <c r="B106" s="8">
        <v>57</v>
      </c>
      <c r="C106" s="192"/>
      <c r="D106" s="192"/>
      <c r="E106" s="192"/>
      <c r="F106" s="192"/>
      <c r="G106" s="192"/>
      <c r="H106" s="192"/>
      <c r="I106" s="229"/>
      <c r="J106" s="175"/>
      <c r="K106" s="176"/>
      <c r="L106" s="176"/>
      <c r="M106" s="176"/>
      <c r="N106" s="211"/>
      <c r="O106" s="211"/>
      <c r="P106" s="211"/>
      <c r="Q106" s="267"/>
      <c r="R106" s="177"/>
      <c r="S106" s="280">
        <f t="shared" si="47"/>
        <v>0</v>
      </c>
    </row>
    <row r="107" spans="1:19" s="6" customFormat="1" ht="15" hidden="1" customHeight="1">
      <c r="A107" s="111"/>
      <c r="B107" s="8">
        <v>58</v>
      </c>
      <c r="C107" s="192"/>
      <c r="D107" s="192"/>
      <c r="E107" s="192"/>
      <c r="F107" s="192"/>
      <c r="G107" s="192"/>
      <c r="H107" s="192"/>
      <c r="I107" s="229"/>
      <c r="J107" s="175"/>
      <c r="K107" s="176"/>
      <c r="L107" s="176"/>
      <c r="M107" s="176"/>
      <c r="N107" s="211"/>
      <c r="O107" s="211"/>
      <c r="P107" s="211"/>
      <c r="Q107" s="267"/>
      <c r="R107" s="177"/>
      <c r="S107" s="280">
        <f t="shared" si="47"/>
        <v>0</v>
      </c>
    </row>
    <row r="108" spans="1:19" s="6" customFormat="1" ht="15" hidden="1" customHeight="1">
      <c r="A108" s="111"/>
      <c r="B108" s="8">
        <v>59</v>
      </c>
      <c r="C108" s="192"/>
      <c r="D108" s="192"/>
      <c r="E108" s="192"/>
      <c r="F108" s="192"/>
      <c r="G108" s="192"/>
      <c r="H108" s="192"/>
      <c r="I108" s="229"/>
      <c r="J108" s="175"/>
      <c r="K108" s="176"/>
      <c r="L108" s="176"/>
      <c r="M108" s="176"/>
      <c r="N108" s="211"/>
      <c r="O108" s="211"/>
      <c r="P108" s="211"/>
      <c r="Q108" s="267"/>
      <c r="R108" s="177"/>
      <c r="S108" s="280">
        <f t="shared" si="47"/>
        <v>0</v>
      </c>
    </row>
    <row r="109" spans="1:19" s="6" customFormat="1" ht="15" hidden="1" customHeight="1">
      <c r="A109" s="111"/>
      <c r="B109" s="8">
        <v>60</v>
      </c>
      <c r="C109" s="192"/>
      <c r="D109" s="192"/>
      <c r="E109" s="192"/>
      <c r="F109" s="192"/>
      <c r="G109" s="192"/>
      <c r="H109" s="192"/>
      <c r="I109" s="229"/>
      <c r="J109" s="175"/>
      <c r="K109" s="176"/>
      <c r="L109" s="176"/>
      <c r="M109" s="176"/>
      <c r="N109" s="211"/>
      <c r="O109" s="211"/>
      <c r="P109" s="211"/>
      <c r="Q109" s="267"/>
      <c r="R109" s="177"/>
      <c r="S109" s="280">
        <f t="shared" si="47"/>
        <v>0</v>
      </c>
    </row>
    <row r="110" spans="1:19" s="6" customFormat="1" ht="15" hidden="1" customHeight="1">
      <c r="A110" s="111"/>
      <c r="B110" s="8">
        <v>61</v>
      </c>
      <c r="C110" s="192"/>
      <c r="D110" s="192"/>
      <c r="E110" s="192"/>
      <c r="F110" s="192"/>
      <c r="G110" s="192"/>
      <c r="H110" s="192"/>
      <c r="I110" s="229"/>
      <c r="J110" s="175"/>
      <c r="K110" s="176"/>
      <c r="L110" s="176"/>
      <c r="M110" s="176"/>
      <c r="N110" s="211"/>
      <c r="O110" s="211"/>
      <c r="P110" s="211"/>
      <c r="Q110" s="267"/>
      <c r="R110" s="177"/>
      <c r="S110" s="280">
        <f t="shared" si="47"/>
        <v>0</v>
      </c>
    </row>
    <row r="111" spans="1:19" s="6" customFormat="1" ht="15" hidden="1" customHeight="1">
      <c r="A111" s="111"/>
      <c r="B111" s="8">
        <v>62</v>
      </c>
      <c r="C111" s="192"/>
      <c r="D111" s="192"/>
      <c r="E111" s="192"/>
      <c r="F111" s="192"/>
      <c r="G111" s="192"/>
      <c r="H111" s="192"/>
      <c r="I111" s="229"/>
      <c r="J111" s="175"/>
      <c r="K111" s="176"/>
      <c r="L111" s="176"/>
      <c r="M111" s="176"/>
      <c r="N111" s="211"/>
      <c r="O111" s="211"/>
      <c r="P111" s="211"/>
      <c r="Q111" s="267"/>
      <c r="R111" s="177"/>
      <c r="S111" s="280">
        <f t="shared" si="47"/>
        <v>0</v>
      </c>
    </row>
    <row r="112" spans="1:19" s="6" customFormat="1" ht="15" hidden="1" customHeight="1">
      <c r="A112" s="111"/>
      <c r="B112" s="8">
        <v>63</v>
      </c>
      <c r="C112" s="192"/>
      <c r="D112" s="192"/>
      <c r="E112" s="192"/>
      <c r="F112" s="192"/>
      <c r="G112" s="192"/>
      <c r="H112" s="192"/>
      <c r="I112" s="229"/>
      <c r="J112" s="175"/>
      <c r="K112" s="176"/>
      <c r="L112" s="176"/>
      <c r="M112" s="176"/>
      <c r="N112" s="211"/>
      <c r="O112" s="211"/>
      <c r="P112" s="211"/>
      <c r="Q112" s="267"/>
      <c r="R112" s="177"/>
      <c r="S112" s="280">
        <f t="shared" si="47"/>
        <v>0</v>
      </c>
    </row>
    <row r="113" spans="1:19" s="6" customFormat="1" ht="15" hidden="1" customHeight="1">
      <c r="A113" s="111"/>
      <c r="B113" s="8">
        <v>64</v>
      </c>
      <c r="C113" s="192"/>
      <c r="D113" s="192"/>
      <c r="E113" s="192"/>
      <c r="F113" s="192"/>
      <c r="G113" s="192"/>
      <c r="H113" s="192"/>
      <c r="I113" s="229"/>
      <c r="J113" s="175"/>
      <c r="K113" s="176"/>
      <c r="L113" s="176"/>
      <c r="M113" s="176"/>
      <c r="N113" s="211"/>
      <c r="O113" s="211"/>
      <c r="P113" s="211"/>
      <c r="Q113" s="267"/>
      <c r="R113" s="177"/>
      <c r="S113" s="280">
        <f t="shared" si="47"/>
        <v>0</v>
      </c>
    </row>
    <row r="114" spans="1:19" s="6" customFormat="1" ht="15" hidden="1" customHeight="1">
      <c r="A114" s="111"/>
      <c r="B114" s="8"/>
      <c r="C114" s="192"/>
      <c r="D114" s="192"/>
      <c r="E114" s="192"/>
      <c r="F114" s="192"/>
      <c r="G114" s="192"/>
      <c r="H114" s="192"/>
      <c r="I114" s="229"/>
      <c r="J114" s="175"/>
      <c r="K114" s="176"/>
      <c r="L114" s="176"/>
      <c r="M114" s="176"/>
      <c r="N114" s="211"/>
      <c r="O114" s="211"/>
      <c r="P114" s="211"/>
      <c r="Q114" s="267"/>
      <c r="R114" s="177"/>
      <c r="S114" s="280">
        <f t="shared" si="47"/>
        <v>0</v>
      </c>
    </row>
    <row r="115" spans="1:19" s="6" customFormat="1" ht="15" customHeight="1">
      <c r="A115" s="111"/>
      <c r="B115" s="355" t="s">
        <v>150</v>
      </c>
      <c r="C115" s="356"/>
      <c r="D115" s="356"/>
      <c r="E115" s="357"/>
      <c r="F115" s="289">
        <f>+COUNTA(F50:F114)</f>
        <v>56</v>
      </c>
      <c r="G115" s="19"/>
      <c r="H115" s="8"/>
      <c r="I115" s="21"/>
      <c r="J115" s="246">
        <f>SUM(J50:J114)</f>
        <v>275398.69999999995</v>
      </c>
      <c r="K115" s="246">
        <f t="shared" ref="K115:L115" si="48">SUM(K50:K114)</f>
        <v>12467.560000000001</v>
      </c>
      <c r="L115" s="246">
        <f t="shared" si="48"/>
        <v>878.89999999999964</v>
      </c>
      <c r="M115" s="246">
        <f>SUM(M50:M114)</f>
        <v>26973.540000000005</v>
      </c>
      <c r="N115" s="247">
        <f t="shared" ref="N115" si="49">IFERROR(K115/(K115+L115),1)</f>
        <v>0.93414733195169364</v>
      </c>
      <c r="O115" s="247">
        <f>IFERROR((K115+M115)/(K115+L115+M115),1)</f>
        <v>0.97820188492063487</v>
      </c>
      <c r="P115" s="247">
        <f>IFERROR(K115/(K115+M115),"")</f>
        <v>0.31610578812457057</v>
      </c>
      <c r="Q115" s="268">
        <f t="shared" ref="Q115" si="50">K115/SUM(K115:M115)</f>
        <v>0.30921527777777774</v>
      </c>
      <c r="R115" s="248">
        <f t="shared" ref="R115" si="51">IFERROR(J115/K115,"")</f>
        <v>22.089221948801523</v>
      </c>
      <c r="S115" s="317">
        <f>SUM(S50:S105)</f>
        <v>382.49819444444449</v>
      </c>
    </row>
    <row r="116" spans="1:19" s="6" customFormat="1" ht="15" customHeight="1">
      <c r="A116" s="111"/>
      <c r="B116" s="377" t="s">
        <v>156</v>
      </c>
      <c r="C116" s="378"/>
      <c r="D116" s="378"/>
      <c r="E116" s="378"/>
      <c r="F116" s="378"/>
      <c r="G116" s="378"/>
      <c r="H116" s="378"/>
      <c r="I116" s="378"/>
      <c r="J116" s="378"/>
      <c r="K116" s="378"/>
      <c r="L116" s="378"/>
      <c r="M116" s="378"/>
      <c r="N116" s="378"/>
      <c r="O116" s="378"/>
      <c r="P116" s="378"/>
      <c r="Q116" s="378"/>
      <c r="R116" s="379"/>
      <c r="S116" s="315"/>
    </row>
    <row r="117" spans="1:19" s="6" customFormat="1" ht="15" customHeight="1">
      <c r="A117" s="111"/>
      <c r="B117" s="8">
        <v>1</v>
      </c>
      <c r="C117" s="192" t="s">
        <v>161</v>
      </c>
      <c r="D117" s="192" t="s">
        <v>228</v>
      </c>
      <c r="E117" s="192" t="s">
        <v>163</v>
      </c>
      <c r="F117" s="192" t="s">
        <v>164</v>
      </c>
      <c r="G117" s="192">
        <v>2014</v>
      </c>
      <c r="H117" s="192" t="s">
        <v>37</v>
      </c>
      <c r="I117" s="229">
        <v>26.7</v>
      </c>
      <c r="J117" s="175">
        <v>5767.2</v>
      </c>
      <c r="K117" s="176">
        <v>239.64</v>
      </c>
      <c r="L117" s="176">
        <v>17.510000000000005</v>
      </c>
      <c r="M117" s="176">
        <v>462.85</v>
      </c>
      <c r="N117" s="211">
        <f t="shared" ref="N117:N122" si="52">IFERROR(K117/(K117+L117),1)</f>
        <v>0.93190744701536077</v>
      </c>
      <c r="O117" s="211">
        <f t="shared" ref="O117:O122" si="53">IFERROR((K117+M117)/(K117+L117+M117),1)</f>
        <v>0.97568055555555555</v>
      </c>
      <c r="P117" s="211">
        <f>IFERROR(K117/(K117+M117),"")</f>
        <v>0.34112941109481981</v>
      </c>
      <c r="Q117" s="267">
        <f t="shared" ref="Q117:Q122" si="54">K117/SUM(K117:M117)</f>
        <v>0.33283333333333331</v>
      </c>
      <c r="R117" s="177">
        <f>IFERROR(J117/K117,"")</f>
        <v>24.066099148723087</v>
      </c>
      <c r="S117" s="280">
        <f t="shared" ref="S117:S122" si="55">R117*O117*P117</f>
        <v>8.01</v>
      </c>
    </row>
    <row r="118" spans="1:19" s="6" customFormat="1" ht="15" customHeight="1">
      <c r="A118" s="111"/>
      <c r="B118" s="8">
        <v>2</v>
      </c>
      <c r="C118" s="192" t="s">
        <v>161</v>
      </c>
      <c r="D118" s="192" t="s">
        <v>229</v>
      </c>
      <c r="E118" s="192" t="s">
        <v>163</v>
      </c>
      <c r="F118" s="192" t="s">
        <v>164</v>
      </c>
      <c r="G118" s="192">
        <v>2014</v>
      </c>
      <c r="H118" s="192" t="s">
        <v>37</v>
      </c>
      <c r="I118" s="229">
        <v>26.4</v>
      </c>
      <c r="J118" s="175">
        <v>5148</v>
      </c>
      <c r="K118" s="176">
        <v>235.94000000000003</v>
      </c>
      <c r="L118" s="176">
        <v>1.46</v>
      </c>
      <c r="M118" s="176">
        <v>482.59999999999991</v>
      </c>
      <c r="N118" s="211">
        <f t="shared" si="52"/>
        <v>0.9938500421229991</v>
      </c>
      <c r="O118" s="211">
        <f t="shared" si="53"/>
        <v>0.99797222222222215</v>
      </c>
      <c r="P118" s="211">
        <f t="shared" ref="P118:P121" si="56">IFERROR(K118/(K118+M118),"")</f>
        <v>0.32836028613577539</v>
      </c>
      <c r="Q118" s="267">
        <f t="shared" si="54"/>
        <v>0.32769444444444445</v>
      </c>
      <c r="R118" s="177">
        <f t="shared" ref="R118:R122" si="57">IFERROR(J118/K118,"")</f>
        <v>21.819106552513347</v>
      </c>
      <c r="S118" s="280">
        <f t="shared" si="55"/>
        <v>7.1499999999999995</v>
      </c>
    </row>
    <row r="119" spans="1:19" s="6" customFormat="1" ht="15" customHeight="1">
      <c r="A119" s="111"/>
      <c r="B119" s="8">
        <v>3</v>
      </c>
      <c r="C119" s="192" t="s">
        <v>161</v>
      </c>
      <c r="D119" s="192" t="s">
        <v>230</v>
      </c>
      <c r="E119" s="192" t="s">
        <v>163</v>
      </c>
      <c r="F119" s="192" t="s">
        <v>164</v>
      </c>
      <c r="G119" s="192">
        <v>2014</v>
      </c>
      <c r="H119" s="192" t="s">
        <v>37</v>
      </c>
      <c r="I119" s="229">
        <v>26.4</v>
      </c>
      <c r="J119" s="175">
        <v>5966.4000000000005</v>
      </c>
      <c r="K119" s="176">
        <v>247.46</v>
      </c>
      <c r="L119" s="176">
        <v>20.53</v>
      </c>
      <c r="M119" s="176">
        <v>452.01</v>
      </c>
      <c r="N119" s="211">
        <f t="shared" si="52"/>
        <v>0.92339266390536956</v>
      </c>
      <c r="O119" s="211">
        <f t="shared" si="53"/>
        <v>0.97148611111111116</v>
      </c>
      <c r="P119" s="211">
        <f t="shared" si="56"/>
        <v>0.35378214934164437</v>
      </c>
      <c r="Q119" s="267">
        <f t="shared" si="54"/>
        <v>0.34369444444444447</v>
      </c>
      <c r="R119" s="177">
        <f t="shared" si="57"/>
        <v>24.110563323365394</v>
      </c>
      <c r="S119" s="280">
        <f t="shared" si="55"/>
        <v>8.2866666666666671</v>
      </c>
    </row>
    <row r="120" spans="1:19" s="6" customFormat="1" ht="15" customHeight="1">
      <c r="A120" s="111"/>
      <c r="B120" s="8">
        <v>4</v>
      </c>
      <c r="C120" s="192" t="s">
        <v>161</v>
      </c>
      <c r="D120" s="192" t="s">
        <v>231</v>
      </c>
      <c r="E120" s="192" t="s">
        <v>163</v>
      </c>
      <c r="F120" s="192" t="s">
        <v>164</v>
      </c>
      <c r="G120" s="192">
        <v>2018</v>
      </c>
      <c r="H120" s="192" t="s">
        <v>37</v>
      </c>
      <c r="I120" s="229">
        <v>26.3</v>
      </c>
      <c r="J120" s="231">
        <v>6285.7</v>
      </c>
      <c r="K120" s="176">
        <v>247.84000000000003</v>
      </c>
      <c r="L120" s="176">
        <v>16.95</v>
      </c>
      <c r="M120" s="176">
        <v>455.20999999999992</v>
      </c>
      <c r="N120" s="211">
        <f t="shared" si="52"/>
        <v>0.93598700857283135</v>
      </c>
      <c r="O120" s="211">
        <f t="shared" si="53"/>
        <v>0.97645833333333332</v>
      </c>
      <c r="P120" s="211">
        <f t="shared" si="56"/>
        <v>0.35252115781238896</v>
      </c>
      <c r="Q120" s="267">
        <f t="shared" si="54"/>
        <v>0.34422222222222226</v>
      </c>
      <c r="R120" s="177">
        <f t="shared" si="57"/>
        <v>25.361927049709486</v>
      </c>
      <c r="S120" s="280">
        <f t="shared" si="55"/>
        <v>8.7301388888888898</v>
      </c>
    </row>
    <row r="121" spans="1:19" s="6" customFormat="1" ht="15" customHeight="1">
      <c r="A121" s="111"/>
      <c r="B121" s="8">
        <v>5</v>
      </c>
      <c r="C121" s="192" t="s">
        <v>161</v>
      </c>
      <c r="D121" s="192" t="s">
        <v>232</v>
      </c>
      <c r="E121" s="192" t="s">
        <v>163</v>
      </c>
      <c r="F121" s="192" t="s">
        <v>164</v>
      </c>
      <c r="G121" s="192">
        <v>2018</v>
      </c>
      <c r="H121" s="192" t="s">
        <v>37</v>
      </c>
      <c r="I121" s="229">
        <v>26.3</v>
      </c>
      <c r="J121" s="231">
        <v>6259.3999999999987</v>
      </c>
      <c r="K121" s="176">
        <v>244.14</v>
      </c>
      <c r="L121" s="176">
        <v>32.51</v>
      </c>
      <c r="M121" s="176">
        <v>443.35</v>
      </c>
      <c r="N121" s="211">
        <f t="shared" si="52"/>
        <v>0.88248689680101211</v>
      </c>
      <c r="O121" s="211">
        <f t="shared" si="53"/>
        <v>0.95484722222222218</v>
      </c>
      <c r="P121" s="211">
        <f t="shared" si="56"/>
        <v>0.35511789262389271</v>
      </c>
      <c r="Q121" s="267">
        <f t="shared" si="54"/>
        <v>0.33908333333333329</v>
      </c>
      <c r="R121" s="177">
        <f t="shared" si="57"/>
        <v>25.638568034734167</v>
      </c>
      <c r="S121" s="280">
        <f t="shared" si="55"/>
        <v>8.6936111111111103</v>
      </c>
    </row>
    <row r="122" spans="1:19" s="6" customFormat="1" ht="15" customHeight="1">
      <c r="A122" s="111"/>
      <c r="B122" s="8">
        <v>6</v>
      </c>
      <c r="C122" s="192" t="s">
        <v>161</v>
      </c>
      <c r="D122" s="192" t="s">
        <v>233</v>
      </c>
      <c r="E122" s="192" t="s">
        <v>163</v>
      </c>
      <c r="F122" s="192" t="s">
        <v>164</v>
      </c>
      <c r="G122" s="192">
        <v>2018</v>
      </c>
      <c r="H122" s="192" t="s">
        <v>37</v>
      </c>
      <c r="I122" s="229">
        <v>26.4</v>
      </c>
      <c r="J122" s="231">
        <v>4884</v>
      </c>
      <c r="K122" s="176">
        <v>230.01</v>
      </c>
      <c r="L122" s="176">
        <v>27.18</v>
      </c>
      <c r="M122" s="176">
        <v>462.81000000000006</v>
      </c>
      <c r="N122" s="211">
        <f t="shared" si="52"/>
        <v>0.89431937478129009</v>
      </c>
      <c r="O122" s="211">
        <f t="shared" si="53"/>
        <v>0.96225000000000005</v>
      </c>
      <c r="P122" s="211">
        <v>0.33199099333160126</v>
      </c>
      <c r="Q122" s="267">
        <f t="shared" si="54"/>
        <v>0.31945833333333334</v>
      </c>
      <c r="R122" s="177">
        <f t="shared" si="57"/>
        <v>21.233859397417504</v>
      </c>
      <c r="S122" s="280">
        <f t="shared" si="55"/>
        <v>6.7833333333333332</v>
      </c>
    </row>
    <row r="123" spans="1:19" s="6" customFormat="1" ht="15" hidden="1" customHeight="1">
      <c r="A123" s="111"/>
      <c r="B123" s="8">
        <f t="shared" ref="B123:B124" si="58">+B122+1</f>
        <v>7</v>
      </c>
      <c r="C123" s="192"/>
      <c r="D123" s="192"/>
      <c r="E123" s="192"/>
      <c r="F123" s="192"/>
      <c r="G123" s="221"/>
      <c r="H123" s="192"/>
      <c r="I123" s="229"/>
      <c r="J123" s="231"/>
      <c r="K123" s="176"/>
      <c r="L123" s="176"/>
      <c r="M123" s="176"/>
      <c r="N123" s="211"/>
      <c r="O123" s="211"/>
      <c r="P123" s="211"/>
      <c r="Q123" s="267"/>
      <c r="R123" s="177"/>
      <c r="S123" s="65"/>
    </row>
    <row r="124" spans="1:19" s="6" customFormat="1" ht="15" hidden="1" customHeight="1">
      <c r="A124" s="111"/>
      <c r="B124" s="8">
        <f t="shared" si="58"/>
        <v>8</v>
      </c>
      <c r="C124" s="192"/>
      <c r="D124" s="192"/>
      <c r="E124" s="192"/>
      <c r="F124" s="192"/>
      <c r="G124" s="221"/>
      <c r="H124" s="192"/>
      <c r="I124" s="229"/>
      <c r="J124" s="231"/>
      <c r="K124" s="176"/>
      <c r="L124" s="176"/>
      <c r="M124" s="176"/>
      <c r="N124" s="211"/>
      <c r="O124" s="211"/>
      <c r="P124" s="211"/>
      <c r="Q124" s="267"/>
      <c r="R124" s="177"/>
    </row>
    <row r="125" spans="1:19" s="6" customFormat="1" ht="15" customHeight="1">
      <c r="A125" s="111"/>
      <c r="B125" s="355" t="s">
        <v>150</v>
      </c>
      <c r="C125" s="356"/>
      <c r="D125" s="356"/>
      <c r="E125" s="357"/>
      <c r="F125" s="289">
        <f>+COUNTA(F117:F124)</f>
        <v>6</v>
      </c>
      <c r="G125" s="19"/>
      <c r="H125" s="8"/>
      <c r="I125" s="21"/>
      <c r="J125" s="246">
        <f>SUM(J117:J124)</f>
        <v>34310.699999999997</v>
      </c>
      <c r="K125" s="246">
        <f t="shared" ref="K125:M125" si="59">SUM(K117:K124)</f>
        <v>1445.03</v>
      </c>
      <c r="L125" s="246">
        <f t="shared" si="59"/>
        <v>116.14000000000001</v>
      </c>
      <c r="M125" s="246">
        <f t="shared" si="59"/>
        <v>2758.83</v>
      </c>
      <c r="N125" s="247">
        <f t="shared" ref="N125" si="60">IFERROR(K125/(K125+L125),1)</f>
        <v>0.92560707674372422</v>
      </c>
      <c r="O125" s="247">
        <f t="shared" ref="O125" si="61">IFERROR((K125+M125)/(K125+L125+M125),1)</f>
        <v>0.9731157407407407</v>
      </c>
      <c r="P125" s="247">
        <f t="shared" ref="P125" si="62">IFERROR(K125/(K125+M125),"")</f>
        <v>0.34373884953352396</v>
      </c>
      <c r="Q125" s="268">
        <f t="shared" ref="Q125" si="63">K125/SUM(K125:M125)</f>
        <v>0.33449768518518519</v>
      </c>
      <c r="R125" s="248">
        <f t="shared" ref="R125" si="64">IFERROR(J125/K125,"")</f>
        <v>23.743936112053035</v>
      </c>
      <c r="S125" s="318">
        <f>SUM(S117:S122)</f>
        <v>47.653749999999995</v>
      </c>
    </row>
    <row r="126" spans="1:19" s="6" customFormat="1" ht="15" customHeight="1">
      <c r="A126" s="111"/>
      <c r="B126" s="377" t="s">
        <v>234</v>
      </c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9"/>
      <c r="S126" s="315"/>
    </row>
    <row r="127" spans="1:19" s="6" customFormat="1" ht="15" customHeight="1">
      <c r="A127" s="111"/>
      <c r="B127" s="8">
        <v>1</v>
      </c>
      <c r="C127" s="192" t="s">
        <v>161</v>
      </c>
      <c r="D127" s="192" t="s">
        <v>180</v>
      </c>
      <c r="E127" s="192" t="s">
        <v>163</v>
      </c>
      <c r="F127" s="192" t="s">
        <v>164</v>
      </c>
      <c r="G127" s="192">
        <v>2012</v>
      </c>
      <c r="H127" s="192" t="s">
        <v>37</v>
      </c>
      <c r="I127" s="229">
        <v>26.5</v>
      </c>
      <c r="J127" s="175">
        <v>2040.5</v>
      </c>
      <c r="K127" s="176">
        <v>84.509999999999991</v>
      </c>
      <c r="L127" s="176">
        <v>12.83</v>
      </c>
      <c r="M127" s="176">
        <v>622.66</v>
      </c>
      <c r="N127" s="211">
        <f t="shared" ref="N127:N134" si="65">IFERROR(K127/(K127+L127),1)</f>
        <v>0.86819395931785492</v>
      </c>
      <c r="O127" s="211">
        <f t="shared" ref="O127:O134" si="66">IFERROR((K127+M127)/(K127+L127+M127),1)</f>
        <v>0.9821805555555555</v>
      </c>
      <c r="P127" s="211">
        <f>IFERROR(K127/(K127+M127),"")</f>
        <v>0.11950450386752831</v>
      </c>
      <c r="Q127" s="267">
        <f t="shared" ref="Q127:Q134" si="67">K127/SUM(K127:M127)</f>
        <v>0.11737499999999999</v>
      </c>
      <c r="R127" s="177">
        <f>IFERROR(J127/K127,"")</f>
        <v>24.145071589161049</v>
      </c>
      <c r="S127" s="280">
        <f t="shared" ref="S127:S135" si="68">R127*O127*P127</f>
        <v>2.8340277777777776</v>
      </c>
    </row>
    <row r="128" spans="1:19" s="6" customFormat="1" ht="15" customHeight="1">
      <c r="A128" s="111"/>
      <c r="B128" s="8">
        <v>2</v>
      </c>
      <c r="C128" s="192" t="s">
        <v>161</v>
      </c>
      <c r="D128" s="192" t="s">
        <v>183</v>
      </c>
      <c r="E128" s="192" t="s">
        <v>163</v>
      </c>
      <c r="F128" s="192" t="s">
        <v>164</v>
      </c>
      <c r="G128" s="192">
        <v>2012</v>
      </c>
      <c r="H128" s="192" t="s">
        <v>37</v>
      </c>
      <c r="I128" s="229">
        <v>26.4</v>
      </c>
      <c r="J128" s="175">
        <v>6203.9999999999973</v>
      </c>
      <c r="K128" s="176">
        <v>257.36</v>
      </c>
      <c r="L128" s="176">
        <v>7.67</v>
      </c>
      <c r="M128" s="176">
        <v>454.97</v>
      </c>
      <c r="N128" s="211">
        <f t="shared" si="65"/>
        <v>0.97105988001358334</v>
      </c>
      <c r="O128" s="211">
        <f t="shared" si="66"/>
        <v>0.98934722222222227</v>
      </c>
      <c r="P128" s="211">
        <f t="shared" ref="P128:P134" si="69">IFERROR(K128/(K128+M128),"")</f>
        <v>0.36129322083865623</v>
      </c>
      <c r="Q128" s="267">
        <f t="shared" si="67"/>
        <v>0.35744444444444445</v>
      </c>
      <c r="R128" s="177">
        <f t="shared" ref="R128:R135" si="70">IFERROR(J128/K128,"")</f>
        <v>24.106310226919479</v>
      </c>
      <c r="S128" s="280">
        <f t="shared" si="68"/>
        <v>8.6166666666666636</v>
      </c>
    </row>
    <row r="129" spans="1:19" s="6" customFormat="1" ht="15" customHeight="1">
      <c r="A129" s="111"/>
      <c r="B129" s="8">
        <v>3</v>
      </c>
      <c r="C129" s="192" t="s">
        <v>161</v>
      </c>
      <c r="D129" s="192" t="s">
        <v>185</v>
      </c>
      <c r="E129" s="192" t="s">
        <v>163</v>
      </c>
      <c r="F129" s="192" t="s">
        <v>164</v>
      </c>
      <c r="G129" s="192">
        <v>2014</v>
      </c>
      <c r="H129" s="192" t="s">
        <v>37</v>
      </c>
      <c r="I129" s="229">
        <v>26.5</v>
      </c>
      <c r="J129" s="175">
        <v>5697.5</v>
      </c>
      <c r="K129" s="176">
        <v>235.73999999999998</v>
      </c>
      <c r="L129" s="176">
        <v>21.5</v>
      </c>
      <c r="M129" s="176">
        <v>462.76</v>
      </c>
      <c r="N129" s="211">
        <f t="shared" si="65"/>
        <v>0.91642046338050054</v>
      </c>
      <c r="O129" s="211">
        <f t="shared" si="66"/>
        <v>0.97013888888888888</v>
      </c>
      <c r="P129" s="211">
        <f t="shared" si="69"/>
        <v>0.33749463135289903</v>
      </c>
      <c r="Q129" s="267">
        <f t="shared" si="67"/>
        <v>0.32741666666666663</v>
      </c>
      <c r="R129" s="177">
        <f t="shared" si="70"/>
        <v>24.168575549334015</v>
      </c>
      <c r="S129" s="280">
        <f t="shared" si="68"/>
        <v>7.9131944444444446</v>
      </c>
    </row>
    <row r="130" spans="1:19" s="6" customFormat="1" ht="15" customHeight="1">
      <c r="A130" s="111"/>
      <c r="B130" s="8">
        <v>4</v>
      </c>
      <c r="C130" s="192" t="s">
        <v>161</v>
      </c>
      <c r="D130" s="192" t="s">
        <v>186</v>
      </c>
      <c r="E130" s="192" t="s">
        <v>163</v>
      </c>
      <c r="F130" s="192" t="s">
        <v>164</v>
      </c>
      <c r="G130" s="192">
        <v>2014</v>
      </c>
      <c r="H130" s="192" t="s">
        <v>37</v>
      </c>
      <c r="I130" s="229">
        <v>26.6</v>
      </c>
      <c r="J130" s="231">
        <v>5851.9999999999991</v>
      </c>
      <c r="K130" s="176">
        <v>246.27999999999997</v>
      </c>
      <c r="L130" s="176">
        <v>15.45</v>
      </c>
      <c r="M130" s="176">
        <v>458.27</v>
      </c>
      <c r="N130" s="211">
        <f t="shared" si="65"/>
        <v>0.94096970160088644</v>
      </c>
      <c r="O130" s="211">
        <f t="shared" si="66"/>
        <v>0.97854166666666664</v>
      </c>
      <c r="P130" s="211">
        <f t="shared" si="69"/>
        <v>0.34955645447448724</v>
      </c>
      <c r="Q130" s="267">
        <f t="shared" si="67"/>
        <v>0.3420555555555555</v>
      </c>
      <c r="R130" s="177">
        <f t="shared" si="70"/>
        <v>23.761572194250444</v>
      </c>
      <c r="S130" s="280">
        <f t="shared" si="68"/>
        <v>8.1277777777777764</v>
      </c>
    </row>
    <row r="131" spans="1:19" s="6" customFormat="1" ht="15" customHeight="1">
      <c r="A131" s="111"/>
      <c r="B131" s="8">
        <v>5</v>
      </c>
      <c r="C131" s="192" t="s">
        <v>161</v>
      </c>
      <c r="D131" s="192" t="s">
        <v>207</v>
      </c>
      <c r="E131" s="192" t="s">
        <v>163</v>
      </c>
      <c r="F131" s="192" t="s">
        <v>164</v>
      </c>
      <c r="G131" s="192">
        <v>2018</v>
      </c>
      <c r="H131" s="192" t="s">
        <v>37</v>
      </c>
      <c r="I131" s="229">
        <v>26.4</v>
      </c>
      <c r="J131" s="231">
        <v>5702.4000000000005</v>
      </c>
      <c r="K131" s="176">
        <v>235.29999999999998</v>
      </c>
      <c r="L131" s="176">
        <v>16.329999999999998</v>
      </c>
      <c r="M131" s="176">
        <v>468.37</v>
      </c>
      <c r="N131" s="211">
        <f t="shared" si="65"/>
        <v>0.93510312760799585</v>
      </c>
      <c r="O131" s="211">
        <f t="shared" si="66"/>
        <v>0.97731944444444441</v>
      </c>
      <c r="P131" s="211">
        <f t="shared" si="69"/>
        <v>0.33438969971719695</v>
      </c>
      <c r="Q131" s="267">
        <f t="shared" si="67"/>
        <v>0.32680555555555552</v>
      </c>
      <c r="R131" s="177">
        <f t="shared" si="70"/>
        <v>24.234594135146626</v>
      </c>
      <c r="S131" s="280">
        <f t="shared" si="68"/>
        <v>7.92</v>
      </c>
    </row>
    <row r="132" spans="1:19" s="6" customFormat="1" ht="15" customHeight="1">
      <c r="A132" s="111"/>
      <c r="B132" s="8">
        <v>6</v>
      </c>
      <c r="C132" s="192" t="s">
        <v>161</v>
      </c>
      <c r="D132" s="192" t="s">
        <v>211</v>
      </c>
      <c r="E132" s="192" t="s">
        <v>163</v>
      </c>
      <c r="F132" s="192" t="s">
        <v>164</v>
      </c>
      <c r="G132" s="192">
        <v>2018</v>
      </c>
      <c r="H132" s="192" t="s">
        <v>37</v>
      </c>
      <c r="I132" s="229">
        <v>26.4</v>
      </c>
      <c r="J132" s="231">
        <v>5464.8000000000011</v>
      </c>
      <c r="K132" s="176">
        <v>223.73000000000002</v>
      </c>
      <c r="L132" s="176">
        <v>14.42</v>
      </c>
      <c r="M132" s="176">
        <v>481.85</v>
      </c>
      <c r="N132" s="211">
        <f t="shared" si="65"/>
        <v>0.93944992651690118</v>
      </c>
      <c r="O132" s="211">
        <f t="shared" si="66"/>
        <v>0.97997222222222224</v>
      </c>
      <c r="P132" s="211">
        <f t="shared" si="69"/>
        <v>0.31708665211598969</v>
      </c>
      <c r="Q132" s="267">
        <f t="shared" si="67"/>
        <v>0.31073611111111116</v>
      </c>
      <c r="R132" s="177">
        <f t="shared" si="70"/>
        <v>24.42587046886873</v>
      </c>
      <c r="S132" s="280">
        <f t="shared" si="68"/>
        <v>7.5900000000000016</v>
      </c>
    </row>
    <row r="133" spans="1:19" s="6" customFormat="1" ht="15" customHeight="1">
      <c r="A133" s="111"/>
      <c r="B133" s="8">
        <f t="shared" ref="B133:B134" si="71">+B132+1</f>
        <v>7</v>
      </c>
      <c r="C133" s="192" t="s">
        <v>161</v>
      </c>
      <c r="D133" s="192" t="s">
        <v>216</v>
      </c>
      <c r="E133" s="192" t="s">
        <v>163</v>
      </c>
      <c r="F133" s="192" t="s">
        <v>164</v>
      </c>
      <c r="G133" s="221">
        <v>2018</v>
      </c>
      <c r="H133" s="192" t="s">
        <v>37</v>
      </c>
      <c r="I133" s="229">
        <v>26.4</v>
      </c>
      <c r="J133" s="231">
        <v>6098.3999999999987</v>
      </c>
      <c r="K133" s="176">
        <v>246.02999999999997</v>
      </c>
      <c r="L133" s="176">
        <v>6.68</v>
      </c>
      <c r="M133" s="176">
        <v>467.29000000000008</v>
      </c>
      <c r="N133" s="211">
        <f t="shared" si="65"/>
        <v>0.97356653872027221</v>
      </c>
      <c r="O133" s="211">
        <f t="shared" si="66"/>
        <v>0.99072222222222228</v>
      </c>
      <c r="P133" s="211">
        <f t="shared" si="69"/>
        <v>0.34490831604329047</v>
      </c>
      <c r="Q133" s="267">
        <f t="shared" si="67"/>
        <v>0.34170833333333328</v>
      </c>
      <c r="R133" s="177">
        <f t="shared" si="70"/>
        <v>24.787221070601145</v>
      </c>
      <c r="S133" s="280">
        <f t="shared" si="68"/>
        <v>8.4699999999999989</v>
      </c>
    </row>
    <row r="134" spans="1:19" s="6" customFormat="1" ht="15" customHeight="1">
      <c r="A134" s="111"/>
      <c r="B134" s="8">
        <f t="shared" si="71"/>
        <v>8</v>
      </c>
      <c r="C134" s="192" t="s">
        <v>161</v>
      </c>
      <c r="D134" s="192" t="s">
        <v>223</v>
      </c>
      <c r="E134" s="192" t="s">
        <v>163</v>
      </c>
      <c r="F134" s="192" t="s">
        <v>164</v>
      </c>
      <c r="G134" s="221">
        <v>2018</v>
      </c>
      <c r="H134" s="192" t="s">
        <v>37</v>
      </c>
      <c r="I134" s="229">
        <v>26.4</v>
      </c>
      <c r="J134" s="231">
        <v>5591.5</v>
      </c>
      <c r="K134" s="176">
        <v>239.58</v>
      </c>
      <c r="L134" s="176">
        <v>38.119999999999997</v>
      </c>
      <c r="M134" s="176">
        <v>442.29999999999995</v>
      </c>
      <c r="N134" s="211">
        <f t="shared" si="65"/>
        <v>0.86272956427799796</v>
      </c>
      <c r="O134" s="211">
        <f t="shared" si="66"/>
        <v>0.94705555555555554</v>
      </c>
      <c r="P134" s="211">
        <f t="shared" si="69"/>
        <v>0.35135214407227078</v>
      </c>
      <c r="Q134" s="267">
        <f t="shared" si="67"/>
        <v>0.33274999999999999</v>
      </c>
      <c r="R134" s="177">
        <f t="shared" si="70"/>
        <v>23.338759495784288</v>
      </c>
      <c r="S134" s="280">
        <f t="shared" si="68"/>
        <v>7.7659722222222216</v>
      </c>
    </row>
    <row r="135" spans="1:19" s="6" customFormat="1" ht="15" customHeight="1">
      <c r="A135" s="111"/>
      <c r="B135" s="355" t="s">
        <v>150</v>
      </c>
      <c r="C135" s="356"/>
      <c r="D135" s="356"/>
      <c r="E135" s="357"/>
      <c r="F135" s="289">
        <f>+COUNTA(F127:F134)</f>
        <v>8</v>
      </c>
      <c r="G135" s="19"/>
      <c r="H135" s="8"/>
      <c r="I135" s="21"/>
      <c r="J135" s="246">
        <f>SUM(J127:J134)</f>
        <v>42651.1</v>
      </c>
      <c r="K135" s="246">
        <f t="shared" ref="K135:M135" si="72">SUM(K127:K134)</f>
        <v>1768.53</v>
      </c>
      <c r="L135" s="246">
        <f t="shared" si="72"/>
        <v>133</v>
      </c>
      <c r="M135" s="246">
        <f t="shared" si="72"/>
        <v>3858.4700000000003</v>
      </c>
      <c r="N135" s="247">
        <f t="shared" ref="N135" si="73">IFERROR(K135/(K135+L135),1)</f>
        <v>0.93005632306616248</v>
      </c>
      <c r="O135" s="247">
        <f t="shared" ref="O135" si="74">IFERROR((K135+M135)/(K135+L135+M135),1)</f>
        <v>0.97690972222222228</v>
      </c>
      <c r="P135" s="247">
        <f t="shared" ref="P135" si="75">IFERROR(K135/(K135+M135),"")</f>
        <v>0.3142935845032877</v>
      </c>
      <c r="Q135" s="268">
        <f t="shared" ref="Q135" si="76">K135/SUM(K135:M135)</f>
        <v>0.30703645833333332</v>
      </c>
      <c r="R135" s="177">
        <f t="shared" si="70"/>
        <v>24.116695786896461</v>
      </c>
      <c r="S135" s="280">
        <f t="shared" si="68"/>
        <v>7.404704861111111</v>
      </c>
    </row>
    <row r="136" spans="1:19" s="6" customFormat="1" ht="15" hidden="1" customHeight="1">
      <c r="A136" s="111"/>
      <c r="B136" s="377" t="s">
        <v>458</v>
      </c>
      <c r="C136" s="378"/>
      <c r="D136" s="378"/>
      <c r="E136" s="378"/>
      <c r="F136" s="378"/>
      <c r="G136" s="378"/>
      <c r="H136" s="378"/>
      <c r="I136" s="378"/>
      <c r="J136" s="378"/>
      <c r="K136" s="378"/>
      <c r="L136" s="378"/>
      <c r="M136" s="378"/>
      <c r="N136" s="378"/>
      <c r="O136" s="378"/>
      <c r="P136" s="378"/>
      <c r="Q136" s="378"/>
      <c r="R136" s="379"/>
      <c r="S136" s="65"/>
    </row>
    <row r="137" spans="1:19" s="6" customFormat="1" ht="15" hidden="1" customHeight="1">
      <c r="A137" s="111"/>
      <c r="B137" s="8">
        <v>1</v>
      </c>
      <c r="C137" s="192" t="s">
        <v>235</v>
      </c>
      <c r="D137" s="192"/>
      <c r="E137" s="192"/>
      <c r="F137" s="192"/>
      <c r="G137" s="192"/>
      <c r="H137" s="192"/>
      <c r="I137" s="229"/>
      <c r="J137" s="175"/>
      <c r="K137" s="176"/>
      <c r="L137" s="176"/>
      <c r="M137" s="176"/>
      <c r="N137" s="211"/>
      <c r="O137" s="211"/>
      <c r="P137" s="211"/>
      <c r="Q137" s="267"/>
      <c r="R137" s="177"/>
      <c r="S137" s="65"/>
    </row>
    <row r="138" spans="1:19" s="6" customFormat="1" ht="15" hidden="1" customHeight="1">
      <c r="A138" s="111"/>
      <c r="B138" s="8">
        <v>2</v>
      </c>
      <c r="C138" s="192"/>
      <c r="D138" s="192"/>
      <c r="E138" s="192"/>
      <c r="F138" s="192"/>
      <c r="G138" s="192"/>
      <c r="H138" s="192"/>
      <c r="I138" s="229"/>
      <c r="J138" s="175"/>
      <c r="K138" s="176"/>
      <c r="L138" s="176"/>
      <c r="M138" s="176"/>
      <c r="N138" s="211"/>
      <c r="O138" s="211"/>
      <c r="P138" s="211"/>
      <c r="Q138" s="267"/>
      <c r="R138" s="177"/>
      <c r="S138" s="65"/>
    </row>
    <row r="139" spans="1:19" s="6" customFormat="1" ht="15" hidden="1" customHeight="1">
      <c r="A139" s="111"/>
      <c r="B139" s="8">
        <v>3</v>
      </c>
      <c r="C139" s="192"/>
      <c r="D139" s="192"/>
      <c r="E139" s="192"/>
      <c r="F139" s="192"/>
      <c r="G139" s="192"/>
      <c r="H139" s="192"/>
      <c r="I139" s="229"/>
      <c r="J139" s="175"/>
      <c r="K139" s="176"/>
      <c r="L139" s="176"/>
      <c r="M139" s="176"/>
      <c r="N139" s="211"/>
      <c r="O139" s="211"/>
      <c r="P139" s="211"/>
      <c r="Q139" s="267"/>
      <c r="R139" s="177"/>
      <c r="S139" s="65"/>
    </row>
    <row r="140" spans="1:19" s="6" customFormat="1" ht="15" hidden="1" customHeight="1">
      <c r="A140" s="111"/>
      <c r="B140" s="8">
        <v>4</v>
      </c>
      <c r="C140" s="192"/>
      <c r="D140" s="192"/>
      <c r="E140" s="192"/>
      <c r="F140" s="192"/>
      <c r="G140" s="192"/>
      <c r="H140" s="192"/>
      <c r="I140" s="229"/>
      <c r="J140" s="231"/>
      <c r="K140" s="176"/>
      <c r="L140" s="176"/>
      <c r="M140" s="176"/>
      <c r="N140" s="211"/>
      <c r="O140" s="211"/>
      <c r="P140" s="211"/>
      <c r="Q140" s="267"/>
      <c r="R140" s="177"/>
      <c r="S140" s="65"/>
    </row>
    <row r="141" spans="1:19" s="6" customFormat="1" ht="15" hidden="1" customHeight="1">
      <c r="A141" s="111"/>
      <c r="B141" s="8">
        <v>5</v>
      </c>
      <c r="C141" s="192"/>
      <c r="D141" s="192"/>
      <c r="E141" s="192"/>
      <c r="F141" s="192"/>
      <c r="G141" s="192"/>
      <c r="H141" s="192"/>
      <c r="I141" s="229"/>
      <c r="J141" s="231"/>
      <c r="K141" s="176"/>
      <c r="L141" s="176"/>
      <c r="M141" s="176"/>
      <c r="N141" s="211"/>
      <c r="O141" s="211"/>
      <c r="P141" s="211"/>
      <c r="Q141" s="267"/>
      <c r="R141" s="177"/>
    </row>
    <row r="142" spans="1:19" s="6" customFormat="1" ht="15" hidden="1" customHeight="1">
      <c r="A142" s="111"/>
      <c r="B142" s="8">
        <v>6</v>
      </c>
      <c r="C142" s="192"/>
      <c r="D142" s="192"/>
      <c r="E142" s="192"/>
      <c r="F142" s="192"/>
      <c r="G142" s="192"/>
      <c r="H142" s="192"/>
      <c r="I142" s="229"/>
      <c r="J142" s="231"/>
      <c r="K142" s="176"/>
      <c r="L142" s="176"/>
      <c r="M142" s="176"/>
      <c r="N142" s="211"/>
      <c r="O142" s="211"/>
      <c r="P142" s="211"/>
      <c r="Q142" s="267"/>
      <c r="R142" s="177"/>
    </row>
    <row r="143" spans="1:19" s="6" customFormat="1" ht="15" hidden="1" customHeight="1">
      <c r="A143" s="111"/>
      <c r="B143" s="8">
        <f t="shared" ref="B143:B144" si="77">+B142+1</f>
        <v>7</v>
      </c>
      <c r="C143" s="192"/>
      <c r="D143" s="192"/>
      <c r="E143" s="192"/>
      <c r="F143" s="192"/>
      <c r="G143" s="221"/>
      <c r="H143" s="192"/>
      <c r="I143" s="229"/>
      <c r="J143" s="231"/>
      <c r="K143" s="176"/>
      <c r="L143" s="176"/>
      <c r="M143" s="176"/>
      <c r="N143" s="211"/>
      <c r="O143" s="211"/>
      <c r="P143" s="211"/>
      <c r="Q143" s="267"/>
      <c r="R143" s="177"/>
      <c r="S143" s="65"/>
    </row>
    <row r="144" spans="1:19" s="6" customFormat="1" ht="15" hidden="1" customHeight="1">
      <c r="A144" s="111"/>
      <c r="B144" s="8">
        <f t="shared" si="77"/>
        <v>8</v>
      </c>
      <c r="C144" s="192"/>
      <c r="D144" s="192"/>
      <c r="E144" s="192"/>
      <c r="F144" s="192"/>
      <c r="G144" s="221"/>
      <c r="H144" s="192"/>
      <c r="I144" s="229"/>
      <c r="J144" s="231"/>
      <c r="K144" s="176"/>
      <c r="L144" s="176"/>
      <c r="M144" s="176"/>
      <c r="N144" s="211"/>
      <c r="O144" s="211"/>
      <c r="P144" s="211"/>
      <c r="Q144" s="267"/>
      <c r="R144" s="177"/>
    </row>
    <row r="145" spans="1:19" s="6" customFormat="1" ht="15" hidden="1" customHeight="1">
      <c r="A145" s="111"/>
      <c r="B145" s="355" t="s">
        <v>150</v>
      </c>
      <c r="C145" s="356"/>
      <c r="D145" s="356"/>
      <c r="E145" s="357"/>
      <c r="F145" s="18">
        <f>+COUNTA(F137:F144)</f>
        <v>0</v>
      </c>
      <c r="G145" s="19"/>
      <c r="H145" s="8"/>
      <c r="I145" s="21"/>
      <c r="J145" s="246">
        <f>SUM(J137:J144)</f>
        <v>0</v>
      </c>
      <c r="K145" s="246">
        <f t="shared" ref="K145:M145" si="78">SUM(K137:K144)</f>
        <v>0</v>
      </c>
      <c r="L145" s="246">
        <f t="shared" si="78"/>
        <v>0</v>
      </c>
      <c r="M145" s="246">
        <f t="shared" si="78"/>
        <v>0</v>
      </c>
      <c r="N145" s="247"/>
      <c r="O145" s="247"/>
      <c r="P145" s="247"/>
      <c r="Q145" s="268"/>
      <c r="R145" s="248" t="str">
        <f t="shared" ref="R145:R146" si="79">IFERROR(J145/K145,"")</f>
        <v/>
      </c>
      <c r="S145" s="65"/>
    </row>
    <row r="146" spans="1:19" s="6" customFormat="1" ht="15" customHeight="1">
      <c r="A146" s="111"/>
      <c r="B146" s="355" t="s">
        <v>236</v>
      </c>
      <c r="C146" s="356"/>
      <c r="D146" s="356"/>
      <c r="E146" s="357"/>
      <c r="F146" s="289">
        <f>SUM(F145,F125,F115,F135)</f>
        <v>70</v>
      </c>
      <c r="G146" s="19"/>
      <c r="H146" s="8"/>
      <c r="I146" s="21"/>
      <c r="J146" s="246">
        <f>SUM(J145,J125,J115,J135)</f>
        <v>352360.49999999994</v>
      </c>
      <c r="K146" s="246">
        <f>SUM(K145,K125,K115,K135)</f>
        <v>15681.120000000003</v>
      </c>
      <c r="L146" s="246">
        <f>SUM(L145,L125,L115,L135)</f>
        <v>1128.0399999999995</v>
      </c>
      <c r="M146" s="246">
        <f>SUM(M145,M125,M115,M135)</f>
        <v>33590.840000000004</v>
      </c>
      <c r="N146" s="247">
        <f t="shared" ref="N146" si="80">IFERROR(K146/(K146+L146),1)</f>
        <v>0.93289135209611895</v>
      </c>
      <c r="O146" s="247">
        <f t="shared" ref="O146" si="81">IFERROR((K146+M146)/(K146+L146+M146),1)</f>
        <v>0.97761825396825397</v>
      </c>
      <c r="P146" s="247">
        <f t="shared" ref="P146" si="82">IFERROR(K146/(K146+M146),"")</f>
        <v>0.31825646879076863</v>
      </c>
      <c r="Q146" s="268">
        <f t="shared" ref="Q146" si="83">K146/SUM(K146:M146)</f>
        <v>0.31113333333333332</v>
      </c>
      <c r="R146" s="248">
        <f t="shared" si="79"/>
        <v>22.470365637148358</v>
      </c>
      <c r="S146" s="318">
        <f>SUM(S127:S135)</f>
        <v>66.642343749999995</v>
      </c>
    </row>
    <row r="147" spans="1:19" s="6" customFormat="1" ht="15" customHeight="1">
      <c r="A147" s="11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16"/>
      <c r="S147" s="65"/>
    </row>
    <row r="148" spans="1:19" s="6" customFormat="1" ht="15" customHeight="1">
      <c r="A148" s="112" t="s">
        <v>237</v>
      </c>
      <c r="B148" s="2" t="s">
        <v>238</v>
      </c>
      <c r="F148" s="10"/>
      <c r="R148" s="99"/>
    </row>
    <row r="149" spans="1:19" s="6" customFormat="1" ht="15" customHeight="1">
      <c r="A149" s="111"/>
      <c r="B149" s="3" t="s">
        <v>122</v>
      </c>
      <c r="C149" s="3" t="s">
        <v>123</v>
      </c>
      <c r="D149" s="3" t="s">
        <v>124</v>
      </c>
      <c r="E149" s="3" t="s">
        <v>125</v>
      </c>
      <c r="F149" s="3" t="s">
        <v>28</v>
      </c>
      <c r="G149" s="3" t="s">
        <v>126</v>
      </c>
      <c r="H149" s="3" t="s">
        <v>127</v>
      </c>
      <c r="I149" s="3" t="s">
        <v>128</v>
      </c>
      <c r="J149" s="3" t="s">
        <v>129</v>
      </c>
      <c r="K149" s="3" t="s">
        <v>130</v>
      </c>
      <c r="L149" s="3" t="s">
        <v>131</v>
      </c>
      <c r="M149" s="3" t="s">
        <v>132</v>
      </c>
      <c r="N149" s="3" t="s">
        <v>133</v>
      </c>
      <c r="O149" s="3" t="s">
        <v>134</v>
      </c>
      <c r="P149" s="3" t="s">
        <v>135</v>
      </c>
      <c r="Q149" s="265" t="s">
        <v>136</v>
      </c>
      <c r="R149" s="113" t="s">
        <v>137</v>
      </c>
    </row>
    <row r="150" spans="1:19" s="6" customFormat="1" ht="15" customHeight="1">
      <c r="A150" s="111"/>
      <c r="B150" s="8">
        <v>1</v>
      </c>
      <c r="C150" s="192" t="s">
        <v>138</v>
      </c>
      <c r="D150" s="192" t="s">
        <v>239</v>
      </c>
      <c r="E150" s="192"/>
      <c r="F150" s="192" t="s">
        <v>41</v>
      </c>
      <c r="G150" s="192">
        <v>2018</v>
      </c>
      <c r="H150" s="192" t="s">
        <v>40</v>
      </c>
      <c r="I150" s="192" t="s">
        <v>240</v>
      </c>
      <c r="J150" s="175">
        <v>0</v>
      </c>
      <c r="K150" s="176">
        <v>177.76</v>
      </c>
      <c r="L150" s="176">
        <v>11</v>
      </c>
      <c r="M150" s="176">
        <v>531.24</v>
      </c>
      <c r="N150" s="211">
        <f t="shared" ref="N150:N153" si="84">IFERROR(K150/(K150+L150),1)</f>
        <v>0.9417249417249417</v>
      </c>
      <c r="O150" s="211">
        <f>IFERROR((K150+M150)/(K150+L150+M150),1)</f>
        <v>0.98472222222222228</v>
      </c>
      <c r="P150" s="211">
        <f>IFERROR(K150/(K150+M150),"")</f>
        <v>0.25071932299012695</v>
      </c>
      <c r="Q150" s="267">
        <f>K150/SUM(K150:M150)</f>
        <v>0.24688888888888888</v>
      </c>
      <c r="R150" s="177">
        <f>IFERROR(J150/K150,"")</f>
        <v>0</v>
      </c>
    </row>
    <row r="151" spans="1:19" s="6" customFormat="1" ht="15" customHeight="1">
      <c r="A151" s="111"/>
      <c r="B151" s="8">
        <v>2</v>
      </c>
      <c r="C151" s="192" t="s">
        <v>138</v>
      </c>
      <c r="D151" s="192" t="s">
        <v>241</v>
      </c>
      <c r="E151" s="192"/>
      <c r="F151" s="192" t="s">
        <v>41</v>
      </c>
      <c r="G151" s="192">
        <v>2022</v>
      </c>
      <c r="H151" s="192" t="s">
        <v>40</v>
      </c>
      <c r="I151" s="192" t="s">
        <v>240</v>
      </c>
      <c r="J151" s="175">
        <v>0</v>
      </c>
      <c r="K151" s="176">
        <v>316.51000000000005</v>
      </c>
      <c r="L151" s="176">
        <v>33</v>
      </c>
      <c r="M151" s="176">
        <v>370.48999999999995</v>
      </c>
      <c r="N151" s="211">
        <f t="shared" si="84"/>
        <v>0.90558210065520306</v>
      </c>
      <c r="O151" s="211">
        <f>IFERROR((K151+M151)/(K151+L151+M151),1)</f>
        <v>0.95416666666666672</v>
      </c>
      <c r="P151" s="211">
        <f>IFERROR(K151/(K151+M151),"")</f>
        <v>0.46071324599708885</v>
      </c>
      <c r="Q151" s="267">
        <f t="shared" ref="Q151:Q153" si="85">K151/SUM(K151:M151)</f>
        <v>0.43959722222222231</v>
      </c>
      <c r="R151" s="177">
        <f t="shared" ref="R151:R153" si="86">IFERROR(J151/K151,"")</f>
        <v>0</v>
      </c>
    </row>
    <row r="152" spans="1:19" s="6" customFormat="1" ht="15" customHeight="1">
      <c r="A152" s="111"/>
      <c r="B152" s="8">
        <v>3</v>
      </c>
      <c r="C152" s="192" t="s">
        <v>146</v>
      </c>
      <c r="D152" s="192" t="s">
        <v>242</v>
      </c>
      <c r="E152" s="192"/>
      <c r="F152" s="192" t="s">
        <v>41</v>
      </c>
      <c r="G152" s="192">
        <v>2019</v>
      </c>
      <c r="H152" s="192" t="s">
        <v>40</v>
      </c>
      <c r="I152" s="192" t="s">
        <v>240</v>
      </c>
      <c r="J152" s="175">
        <v>0</v>
      </c>
      <c r="K152" s="176">
        <v>316.57</v>
      </c>
      <c r="L152" s="176">
        <v>93.1</v>
      </c>
      <c r="M152" s="176">
        <v>310.33</v>
      </c>
      <c r="N152" s="211">
        <f t="shared" si="84"/>
        <v>0.77274391583469626</v>
      </c>
      <c r="O152" s="211">
        <f>IFERROR((K152+M152)/(K152+L152+M152),1)</f>
        <v>0.87069444444444444</v>
      </c>
      <c r="P152" s="211">
        <f>IFERROR(K152/(K152+M152),"")</f>
        <v>0.50497687031424465</v>
      </c>
      <c r="Q152" s="267">
        <f t="shared" si="85"/>
        <v>0.43968055555555552</v>
      </c>
      <c r="R152" s="177">
        <f t="shared" si="86"/>
        <v>0</v>
      </c>
    </row>
    <row r="153" spans="1:19" s="6" customFormat="1" ht="15" customHeight="1">
      <c r="A153" s="111"/>
      <c r="B153" s="8">
        <v>4</v>
      </c>
      <c r="C153" s="192" t="s">
        <v>146</v>
      </c>
      <c r="D153" s="192" t="s">
        <v>243</v>
      </c>
      <c r="E153" s="192"/>
      <c r="F153" s="192" t="s">
        <v>41</v>
      </c>
      <c r="G153" s="192">
        <v>2022</v>
      </c>
      <c r="H153" s="192" t="s">
        <v>40</v>
      </c>
      <c r="I153" s="192" t="s">
        <v>240</v>
      </c>
      <c r="J153" s="175">
        <v>0</v>
      </c>
      <c r="K153" s="176">
        <v>390.75000000000011</v>
      </c>
      <c r="L153" s="176">
        <v>1</v>
      </c>
      <c r="M153" s="176">
        <v>328.24999999999989</v>
      </c>
      <c r="N153" s="211">
        <f t="shared" si="84"/>
        <v>0.99744735162731335</v>
      </c>
      <c r="O153" s="211">
        <f>IFERROR((K153+M153)/(K153+L153+M153),1)</f>
        <v>0.99861111111111112</v>
      </c>
      <c r="P153" s="211">
        <f>IFERROR(K153/(K153+M153),"")</f>
        <v>0.54346314325452028</v>
      </c>
      <c r="Q153" s="267">
        <f t="shared" si="85"/>
        <v>0.54270833333333346</v>
      </c>
      <c r="R153" s="177">
        <f t="shared" si="86"/>
        <v>0</v>
      </c>
    </row>
    <row r="154" spans="1:19" s="6" customFormat="1" ht="15" customHeight="1">
      <c r="A154" s="111"/>
      <c r="B154" s="8"/>
      <c r="C154" s="192"/>
      <c r="D154" s="192"/>
      <c r="E154" s="192"/>
      <c r="F154" s="192"/>
      <c r="G154" s="192"/>
      <c r="H154" s="192"/>
      <c r="I154" s="192"/>
      <c r="J154" s="175"/>
      <c r="K154" s="176"/>
      <c r="L154" s="176"/>
      <c r="M154" s="176"/>
      <c r="N154" s="211"/>
      <c r="O154" s="211"/>
      <c r="P154" s="211"/>
      <c r="Q154" s="267"/>
      <c r="R154" s="177"/>
    </row>
    <row r="155" spans="1:19" s="6" customFormat="1" ht="15" customHeight="1">
      <c r="A155" s="111"/>
      <c r="B155" s="355" t="s">
        <v>150</v>
      </c>
      <c r="C155" s="356"/>
      <c r="D155" s="356"/>
      <c r="E155" s="357"/>
      <c r="F155" s="289">
        <f>+COUNTA(K150:K154)</f>
        <v>4</v>
      </c>
      <c r="G155" s="19"/>
      <c r="H155" s="8"/>
      <c r="I155" s="8"/>
      <c r="J155" s="246">
        <f>SUM(J150:J154)</f>
        <v>0</v>
      </c>
      <c r="K155" s="246">
        <f>SUM(K150:K154)</f>
        <v>1201.5900000000001</v>
      </c>
      <c r="L155" s="246">
        <f t="shared" ref="L155:M155" si="87">SUM(L150:L154)</f>
        <v>138.1</v>
      </c>
      <c r="M155" s="246">
        <f t="shared" si="87"/>
        <v>1540.31</v>
      </c>
      <c r="N155" s="247">
        <f t="shared" ref="N155" si="88">IFERROR(K155/(K155+L155),1)</f>
        <v>0.89691645082071236</v>
      </c>
      <c r="O155" s="247">
        <f>IFERROR((K155+M155)/(K155+L155+M155),1)</f>
        <v>0.95204861111111116</v>
      </c>
      <c r="P155" s="247">
        <f>IFERROR(K155/(K155+M155),"")</f>
        <v>0.43823261242204314</v>
      </c>
      <c r="Q155" s="268">
        <f t="shared" ref="Q155" si="89">K155/SUM(K155:M155)</f>
        <v>0.41721875000000003</v>
      </c>
      <c r="R155" s="248">
        <f t="shared" ref="R155" si="90">IFERROR(J155/K155,"")</f>
        <v>0</v>
      </c>
    </row>
    <row r="156" spans="1:19" s="6" customFormat="1" ht="15" customHeight="1">
      <c r="A156" s="111"/>
      <c r="B156" s="1"/>
      <c r="C156" s="1"/>
      <c r="D156" s="1"/>
      <c r="E156" s="1"/>
      <c r="F156" s="1"/>
      <c r="G156" s="1"/>
      <c r="H156" s="1"/>
      <c r="R156" s="99"/>
    </row>
    <row r="157" spans="1:19" s="6" customFormat="1" ht="15" customHeight="1">
      <c r="A157" s="112" t="s">
        <v>244</v>
      </c>
      <c r="B157" s="2" t="s">
        <v>245</v>
      </c>
      <c r="F157" s="10"/>
      <c r="R157" s="99"/>
    </row>
    <row r="158" spans="1:19" s="6" customFormat="1" ht="15" customHeight="1">
      <c r="A158" s="111"/>
      <c r="B158" s="3" t="s">
        <v>122</v>
      </c>
      <c r="C158" s="3" t="s">
        <v>123</v>
      </c>
      <c r="D158" s="3" t="s">
        <v>124</v>
      </c>
      <c r="E158" s="3" t="s">
        <v>125</v>
      </c>
      <c r="F158" s="3" t="s">
        <v>28</v>
      </c>
      <c r="G158" s="3" t="s">
        <v>126</v>
      </c>
      <c r="H158" s="3" t="s">
        <v>127</v>
      </c>
      <c r="I158" s="3" t="s">
        <v>128</v>
      </c>
      <c r="J158" s="1"/>
      <c r="K158" s="3" t="s">
        <v>130</v>
      </c>
      <c r="L158" s="3" t="s">
        <v>131</v>
      </c>
      <c r="M158" s="3" t="s">
        <v>132</v>
      </c>
      <c r="N158" s="3" t="s">
        <v>133</v>
      </c>
      <c r="O158" s="3" t="s">
        <v>134</v>
      </c>
      <c r="P158" s="3" t="s">
        <v>135</v>
      </c>
      <c r="Q158" s="265" t="s">
        <v>136</v>
      </c>
      <c r="R158" s="113"/>
    </row>
    <row r="159" spans="1:19" s="6" customFormat="1" ht="15" customHeight="1">
      <c r="A159" s="111"/>
      <c r="B159" s="8">
        <v>1</v>
      </c>
      <c r="C159" s="192" t="s">
        <v>161</v>
      </c>
      <c r="D159" s="192" t="s">
        <v>246</v>
      </c>
      <c r="E159" s="192" t="s">
        <v>140</v>
      </c>
      <c r="F159" s="192" t="s">
        <v>43</v>
      </c>
      <c r="G159" s="221">
        <v>40090</v>
      </c>
      <c r="H159" s="192" t="s">
        <v>247</v>
      </c>
      <c r="I159" s="8"/>
      <c r="J159" s="10"/>
      <c r="K159" s="176">
        <v>295.54000000000002</v>
      </c>
      <c r="L159" s="176">
        <v>44.34</v>
      </c>
      <c r="M159" s="176">
        <v>380.11999999999995</v>
      </c>
      <c r="N159" s="211">
        <v>0.86954219136165711</v>
      </c>
      <c r="O159" s="211">
        <f>IFERROR((K159+M159)/(K159+L159+M159),1)</f>
        <v>0.93841666666666668</v>
      </c>
      <c r="P159" s="211">
        <f>IFERROR(K159/(K159+M159),"")</f>
        <v>0.43740934789687125</v>
      </c>
      <c r="Q159" s="267">
        <f t="shared" ref="Q159:Q161" si="91">K159/SUM(K159:M159)</f>
        <v>0.41047222222222224</v>
      </c>
      <c r="R159" s="177"/>
    </row>
    <row r="160" spans="1:19" s="6" customFormat="1" ht="15" customHeight="1">
      <c r="A160" s="111"/>
      <c r="B160" s="8">
        <f t="shared" ref="B160:B162" si="92">+B159+1</f>
        <v>2</v>
      </c>
      <c r="C160" s="192" t="s">
        <v>161</v>
      </c>
      <c r="D160" s="192" t="s">
        <v>248</v>
      </c>
      <c r="E160" s="192" t="s">
        <v>140</v>
      </c>
      <c r="F160" s="192" t="s">
        <v>43</v>
      </c>
      <c r="G160" s="221">
        <v>40836</v>
      </c>
      <c r="H160" s="192" t="s">
        <v>247</v>
      </c>
      <c r="I160" s="8"/>
      <c r="J160" s="10"/>
      <c r="K160" s="176">
        <v>357.99</v>
      </c>
      <c r="L160" s="176">
        <v>42.72</v>
      </c>
      <c r="M160" s="176">
        <v>319.28999999999996</v>
      </c>
      <c r="N160" s="211">
        <v>0.8933892341094557</v>
      </c>
      <c r="O160" s="211">
        <f>IFERROR((K160+M160)/(K160+L160+M160),1)</f>
        <v>0.94066666666666665</v>
      </c>
      <c r="P160" s="211">
        <f>IFERROR(K160/(K160+M160),"")</f>
        <v>0.52857016300496107</v>
      </c>
      <c r="Q160" s="267">
        <f t="shared" si="91"/>
        <v>0.49720833333333336</v>
      </c>
      <c r="R160" s="177"/>
    </row>
    <row r="161" spans="1:23" s="6" customFormat="1" ht="15" customHeight="1">
      <c r="A161" s="111"/>
      <c r="B161" s="8">
        <f t="shared" si="92"/>
        <v>3</v>
      </c>
      <c r="C161" s="192" t="s">
        <v>161</v>
      </c>
      <c r="D161" s="192" t="s">
        <v>249</v>
      </c>
      <c r="E161" s="192" t="s">
        <v>163</v>
      </c>
      <c r="F161" s="192" t="s">
        <v>250</v>
      </c>
      <c r="G161" s="221">
        <v>40738</v>
      </c>
      <c r="H161" s="192" t="s">
        <v>251</v>
      </c>
      <c r="I161" s="8"/>
      <c r="J161" s="1" t="s">
        <v>150</v>
      </c>
      <c r="K161" s="246">
        <f>SUM(K159:K160)</f>
        <v>653.53</v>
      </c>
      <c r="L161" s="246">
        <f t="shared" ref="L161:M161" si="93">SUM(L159:L160)</f>
        <v>87.06</v>
      </c>
      <c r="M161" s="246">
        <f t="shared" si="93"/>
        <v>699.40999999999985</v>
      </c>
      <c r="N161" s="247">
        <f t="shared" ref="N161" si="94">IFERROR(K161/(K161+L161),1)</f>
        <v>0.88244507757328627</v>
      </c>
      <c r="O161" s="247">
        <f>IFERROR((K161+M161)/(K161+L161+M161),1)</f>
        <v>0.93954166666666672</v>
      </c>
      <c r="P161" s="247">
        <f>IFERROR(K161/(K161+M161),"")</f>
        <v>0.48304433308202882</v>
      </c>
      <c r="Q161" s="268">
        <f t="shared" si="91"/>
        <v>0.45384027777777786</v>
      </c>
      <c r="R161" s="274"/>
    </row>
    <row r="162" spans="1:23" s="6" customFormat="1" ht="15" customHeight="1">
      <c r="A162" s="111"/>
      <c r="B162" s="8">
        <f t="shared" si="92"/>
        <v>4</v>
      </c>
      <c r="C162" s="192" t="s">
        <v>161</v>
      </c>
      <c r="D162" s="192" t="s">
        <v>252</v>
      </c>
      <c r="E162" s="192" t="s">
        <v>253</v>
      </c>
      <c r="F162" s="192" t="s">
        <v>254</v>
      </c>
      <c r="G162" s="221">
        <v>40045</v>
      </c>
      <c r="H162" s="192" t="s">
        <v>251</v>
      </c>
      <c r="I162" s="8"/>
      <c r="J162" s="10"/>
      <c r="K162" s="10"/>
      <c r="L162" s="10"/>
      <c r="M162" s="10"/>
      <c r="N162" s="10"/>
      <c r="O162" s="10"/>
      <c r="P162" s="10"/>
      <c r="Q162" s="10"/>
      <c r="R162" s="117"/>
    </row>
    <row r="163" spans="1:23" s="6" customFormat="1" ht="15" customHeight="1" thickBot="1">
      <c r="A163" s="118"/>
      <c r="B163" s="374" t="s">
        <v>150</v>
      </c>
      <c r="C163" s="375"/>
      <c r="D163" s="375"/>
      <c r="E163" s="376"/>
      <c r="F163" s="290">
        <f>+COUNTA(F159:F162)</f>
        <v>4</v>
      </c>
      <c r="G163" s="119"/>
      <c r="H163" s="120"/>
      <c r="I163" s="120"/>
      <c r="J163" s="121"/>
      <c r="K163" s="121"/>
      <c r="L163" s="121"/>
      <c r="M163" s="121"/>
      <c r="N163" s="121"/>
      <c r="O163" s="121"/>
      <c r="P163" s="121"/>
      <c r="Q163" s="121"/>
      <c r="R163" s="122"/>
    </row>
    <row r="164" spans="1:23" s="6" customFormat="1" ht="15" customHeight="1">
      <c r="A164" s="16"/>
      <c r="B164" s="16"/>
      <c r="C164" s="16"/>
      <c r="D164" s="16"/>
      <c r="E164" s="16"/>
      <c r="F164" s="17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spans="1:23" s="6" customFormat="1" ht="15" customHeight="1">
      <c r="A165" s="16"/>
      <c r="B165" s="16"/>
      <c r="C165" s="16"/>
      <c r="D165" s="16"/>
      <c r="E165" s="16"/>
      <c r="F165" s="17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23" s="6" customFormat="1" ht="15" customHeight="1">
      <c r="A166" s="16"/>
      <c r="B166" s="16"/>
      <c r="C166" s="16"/>
      <c r="D166" s="16"/>
      <c r="E166" s="16"/>
      <c r="F166" s="17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spans="1:23" s="6" customFormat="1" ht="15" customHeight="1">
      <c r="A167" s="16"/>
      <c r="B167" s="16"/>
      <c r="C167" s="16"/>
      <c r="D167" s="16"/>
      <c r="E167" s="16"/>
      <c r="F167" s="17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spans="1:23" ht="12" customHeight="1">
      <c r="V168" s="6"/>
      <c r="W168" s="6"/>
    </row>
    <row r="169" spans="1:23" ht="12" customHeight="1">
      <c r="V169" s="6"/>
      <c r="W169" s="6"/>
    </row>
  </sheetData>
  <mergeCells count="28">
    <mergeCell ref="B163:E163"/>
    <mergeCell ref="B28:E28"/>
    <mergeCell ref="B125:E125"/>
    <mergeCell ref="B155:E155"/>
    <mergeCell ref="B49:R49"/>
    <mergeCell ref="B116:R116"/>
    <mergeCell ref="B115:E115"/>
    <mergeCell ref="B45:E45"/>
    <mergeCell ref="B136:R136"/>
    <mergeCell ref="B145:E145"/>
    <mergeCell ref="B146:E146"/>
    <mergeCell ref="B34:R34"/>
    <mergeCell ref="B39:E39"/>
    <mergeCell ref="B40:R40"/>
    <mergeCell ref="B44:E44"/>
    <mergeCell ref="B126:R126"/>
    <mergeCell ref="A1:R1"/>
    <mergeCell ref="A2:R2"/>
    <mergeCell ref="A3:C3"/>
    <mergeCell ref="A6:C6"/>
    <mergeCell ref="A7:C7"/>
    <mergeCell ref="D7:E7"/>
    <mergeCell ref="B135:E135"/>
    <mergeCell ref="B22:E22"/>
    <mergeCell ref="B9:R9"/>
    <mergeCell ref="B23:R23"/>
    <mergeCell ref="B29:R29"/>
    <mergeCell ref="B33:E33"/>
  </mergeCells>
  <phoneticPr fontId="91" type="noConversion"/>
  <dataValidations count="1">
    <dataValidation type="list" allowBlank="1" showInputMessage="1" showErrorMessage="1" sqref="D3" xr:uid="{00000000-0002-0000-0200-000001000000}">
      <formula1>$V$4:$V$18</formula1>
    </dataValidation>
  </dataValidations>
  <printOptions horizontalCentered="1"/>
  <pageMargins left="0.4" right="0.4" top="0.7" bottom="0.7" header="0" footer="0.3"/>
  <pageSetup paperSize="9" scale="48" fitToHeight="0" orientation="portrait" r:id="rId1"/>
  <headerFooter alignWithMargins="0"/>
  <rowBreaks count="1" manualBreakCount="1">
    <brk id="121" max="17" man="1"/>
  </rowBreaks>
  <ignoredErrors>
    <ignoredError sqref="B22:R23 B115:R116 B114:M114 B28:R29 Q151:Q160 Q50:Q51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Z165"/>
  <sheetViews>
    <sheetView showGridLines="0" view="pageBreakPreview" zoomScale="85" zoomScaleNormal="100" zoomScaleSheetLayoutView="85" workbookViewId="0">
      <selection sqref="A1:Q1"/>
    </sheetView>
  </sheetViews>
  <sheetFormatPr defaultColWidth="10.28515625" defaultRowHeight="15"/>
  <cols>
    <col min="1" max="1" width="3.28515625" style="198" customWidth="1"/>
    <col min="2" max="2" width="4.5703125" style="198" customWidth="1"/>
    <col min="3" max="3" width="12" style="199" customWidth="1"/>
    <col min="4" max="4" width="17.85546875" style="199" customWidth="1"/>
    <col min="5" max="5" width="16.140625" style="199" customWidth="1"/>
    <col min="6" max="6" width="14.28515625" style="198" customWidth="1"/>
    <col min="7" max="7" width="11" style="198" customWidth="1"/>
    <col min="8" max="8" width="14.85546875" style="198" customWidth="1"/>
    <col min="9" max="9" width="16.85546875" style="198" customWidth="1"/>
    <col min="10" max="10" width="14.28515625" style="198" customWidth="1"/>
    <col min="11" max="16" width="8.85546875" style="16" customWidth="1"/>
    <col min="17" max="17" width="15.42578125" style="16" customWidth="1"/>
    <col min="18" max="18" width="18.140625" style="198" customWidth="1"/>
    <col min="19" max="19" width="21.28515625" style="198" customWidth="1"/>
    <col min="20" max="20" width="10.28515625" style="198"/>
    <col min="21" max="22" width="10.28515625" style="198" hidden="1" customWidth="1"/>
    <col min="23" max="23" width="10.28515625" style="198"/>
    <col min="24" max="26" width="6.5703125" style="198" customWidth="1"/>
    <col min="27" max="16384" width="10.28515625" style="198"/>
  </cols>
  <sheetData>
    <row r="1" spans="1:22" s="93" customFormat="1" ht="24" customHeight="1">
      <c r="A1" s="361" t="s">
        <v>102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3"/>
    </row>
    <row r="2" spans="1:22" s="93" customFormat="1" ht="15" customHeight="1" thickBot="1">
      <c r="A2" s="384" t="s">
        <v>103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6"/>
    </row>
    <row r="3" spans="1:22" s="93" customFormat="1" ht="15" customHeight="1" thickTop="1">
      <c r="A3" s="367" t="s">
        <v>104</v>
      </c>
      <c r="B3" s="368"/>
      <c r="C3" s="368"/>
      <c r="D3" s="102" t="s">
        <v>112</v>
      </c>
      <c r="E3" s="94"/>
      <c r="F3" s="94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  <c r="U3" s="93" t="s">
        <v>104</v>
      </c>
      <c r="V3" s="93" t="s">
        <v>105</v>
      </c>
    </row>
    <row r="4" spans="1:22" s="93" customFormat="1" ht="15" customHeight="1">
      <c r="A4" s="105"/>
      <c r="B4" s="106"/>
      <c r="C4" s="106"/>
      <c r="D4" s="103" t="s">
        <v>106</v>
      </c>
      <c r="E4" s="95"/>
      <c r="F4" s="95"/>
      <c r="G4" s="6"/>
      <c r="H4" s="6"/>
      <c r="I4" s="6"/>
      <c r="J4" s="6"/>
      <c r="K4" s="6"/>
      <c r="L4" s="6"/>
      <c r="M4" s="6"/>
      <c r="N4" s="6"/>
      <c r="O4" s="6"/>
      <c r="P4" s="6"/>
      <c r="Q4" s="99"/>
      <c r="U4" s="93" t="s">
        <v>3</v>
      </c>
      <c r="V4" s="54" t="s">
        <v>255</v>
      </c>
    </row>
    <row r="5" spans="1:22" s="93" customFormat="1" ht="15" customHeight="1">
      <c r="A5" s="105"/>
      <c r="B5" s="106"/>
      <c r="C5" s="106"/>
      <c r="D5" s="103" t="s">
        <v>108</v>
      </c>
      <c r="E5" s="95"/>
      <c r="F5" s="95"/>
      <c r="G5" s="6"/>
      <c r="H5" s="6"/>
      <c r="I5" s="6"/>
      <c r="J5" s="6"/>
      <c r="K5" s="6"/>
      <c r="L5" s="6"/>
      <c r="M5" s="6"/>
      <c r="N5" s="6"/>
      <c r="O5" s="6"/>
      <c r="P5" s="6"/>
      <c r="Q5" s="99"/>
      <c r="U5" s="93" t="s">
        <v>109</v>
      </c>
      <c r="V5" s="54" t="s">
        <v>110</v>
      </c>
    </row>
    <row r="6" spans="1:22" s="93" customFormat="1" ht="15" customHeight="1">
      <c r="A6" s="369" t="s">
        <v>111</v>
      </c>
      <c r="B6" s="370"/>
      <c r="C6" s="370"/>
      <c r="D6" s="95" t="s">
        <v>110</v>
      </c>
      <c r="E6" s="95"/>
      <c r="F6" s="95"/>
      <c r="G6" s="6"/>
      <c r="H6" s="6"/>
      <c r="I6" s="6"/>
      <c r="J6" s="6"/>
      <c r="K6" s="6"/>
      <c r="L6" s="6"/>
      <c r="M6" s="6"/>
      <c r="N6" s="6"/>
      <c r="O6" s="6"/>
      <c r="P6" s="6"/>
      <c r="Q6" s="99"/>
      <c r="U6" s="93" t="s">
        <v>112</v>
      </c>
      <c r="V6" s="54" t="s">
        <v>113</v>
      </c>
    </row>
    <row r="7" spans="1:22" s="16" customFormat="1" ht="15" customHeight="1" thickBot="1">
      <c r="A7" s="371" t="s">
        <v>114</v>
      </c>
      <c r="B7" s="372"/>
      <c r="C7" s="372"/>
      <c r="D7" s="373">
        <f>+Pama!D7</f>
        <v>45017</v>
      </c>
      <c r="E7" s="373"/>
      <c r="F7" s="100"/>
      <c r="G7" s="101"/>
      <c r="H7" s="101"/>
      <c r="I7" s="110"/>
      <c r="J7" s="110"/>
      <c r="K7" s="110"/>
      <c r="L7" s="110"/>
      <c r="M7" s="110"/>
      <c r="N7" s="110"/>
      <c r="O7" s="110"/>
      <c r="P7" s="110"/>
      <c r="Q7" s="96" t="s">
        <v>256</v>
      </c>
      <c r="S7" s="93"/>
      <c r="T7" s="93"/>
      <c r="U7" s="93" t="s">
        <v>116</v>
      </c>
      <c r="V7" s="54" t="s">
        <v>117</v>
      </c>
    </row>
    <row r="8" spans="1:22" s="6" customFormat="1" ht="15" customHeight="1" thickTop="1">
      <c r="A8" s="111"/>
      <c r="F8" s="10"/>
      <c r="Q8" s="99"/>
      <c r="U8" s="93" t="s">
        <v>9</v>
      </c>
      <c r="V8" s="54" t="s">
        <v>257</v>
      </c>
    </row>
    <row r="9" spans="1:22" s="6" customFormat="1" ht="15" customHeight="1">
      <c r="A9" s="112" t="s">
        <v>118</v>
      </c>
      <c r="B9" s="2" t="s">
        <v>119</v>
      </c>
      <c r="F9" s="10"/>
      <c r="Q9" s="99"/>
      <c r="U9" s="93" t="s">
        <v>13</v>
      </c>
      <c r="V9" s="93" t="s">
        <v>120</v>
      </c>
    </row>
    <row r="10" spans="1:22" s="6" customFormat="1" ht="15" customHeight="1">
      <c r="A10" s="111"/>
      <c r="B10" s="3" t="s">
        <v>122</v>
      </c>
      <c r="C10" s="3" t="s">
        <v>123</v>
      </c>
      <c r="D10" s="3" t="s">
        <v>124</v>
      </c>
      <c r="E10" s="3" t="s">
        <v>125</v>
      </c>
      <c r="F10" s="3" t="s">
        <v>28</v>
      </c>
      <c r="G10" s="3" t="s">
        <v>126</v>
      </c>
      <c r="H10" s="3" t="s">
        <v>127</v>
      </c>
      <c r="I10" s="3" t="s">
        <v>128</v>
      </c>
      <c r="J10" s="3" t="s">
        <v>129</v>
      </c>
      <c r="K10" s="3" t="s">
        <v>130</v>
      </c>
      <c r="L10" s="3" t="s">
        <v>131</v>
      </c>
      <c r="M10" s="3" t="s">
        <v>132</v>
      </c>
      <c r="N10" s="3" t="s">
        <v>133</v>
      </c>
      <c r="O10" s="3" t="s">
        <v>134</v>
      </c>
      <c r="P10" s="3" t="s">
        <v>135</v>
      </c>
      <c r="Q10" s="113" t="s">
        <v>137</v>
      </c>
      <c r="U10" s="93" t="s">
        <v>7</v>
      </c>
      <c r="V10" s="93"/>
    </row>
    <row r="11" spans="1:22" s="6" customFormat="1" ht="15" customHeight="1">
      <c r="A11" s="111"/>
      <c r="B11" s="8">
        <v>1</v>
      </c>
      <c r="C11" s="8" t="s">
        <v>258</v>
      </c>
      <c r="D11" s="194" t="s">
        <v>259</v>
      </c>
      <c r="E11" s="8" t="s">
        <v>140</v>
      </c>
      <c r="F11" s="194" t="s">
        <v>47</v>
      </c>
      <c r="G11" s="224">
        <v>42030</v>
      </c>
      <c r="H11" s="8" t="s">
        <v>33</v>
      </c>
      <c r="I11" s="194" t="s">
        <v>260</v>
      </c>
      <c r="J11" s="195"/>
      <c r="K11" s="176"/>
      <c r="L11" s="176"/>
      <c r="M11" s="176"/>
      <c r="N11" s="211" t="e">
        <f t="shared" ref="N11" si="0">+K11/(K11+L11)</f>
        <v>#DIV/0!</v>
      </c>
      <c r="O11" s="211" t="e">
        <f t="shared" ref="O11" si="1">+(K11+M11)/(K11+L11+M11)</f>
        <v>#DIV/0!</v>
      </c>
      <c r="P11" s="211" t="e">
        <f t="shared" ref="P11" si="2">+K11/(K11+M11)</f>
        <v>#DIV/0!</v>
      </c>
      <c r="Q11" s="177" t="e">
        <f t="shared" ref="Q11" si="3">+J11/K11</f>
        <v>#DIV/0!</v>
      </c>
      <c r="U11" s="93" t="s">
        <v>142</v>
      </c>
      <c r="V11" s="93"/>
    </row>
    <row r="12" spans="1:22" s="6" customFormat="1" ht="15" customHeight="1">
      <c r="A12" s="111"/>
      <c r="B12" s="8">
        <f>+B11+1</f>
        <v>2</v>
      </c>
      <c r="C12" s="8" t="s">
        <v>258</v>
      </c>
      <c r="D12" s="194" t="s">
        <v>261</v>
      </c>
      <c r="E12" s="8" t="s">
        <v>140</v>
      </c>
      <c r="F12" s="194" t="s">
        <v>47</v>
      </c>
      <c r="G12" s="224">
        <v>41973</v>
      </c>
      <c r="H12" s="8" t="s">
        <v>33</v>
      </c>
      <c r="I12" s="194" t="s">
        <v>260</v>
      </c>
      <c r="J12" s="195"/>
      <c r="K12" s="176"/>
      <c r="L12" s="176"/>
      <c r="M12" s="176"/>
      <c r="N12" s="211" t="e">
        <f>+K12/(K12+L12)</f>
        <v>#DIV/0!</v>
      </c>
      <c r="O12" s="211" t="e">
        <f>+(K12+M12)/(K12+L12+M12)</f>
        <v>#DIV/0!</v>
      </c>
      <c r="P12" s="211" t="e">
        <f>+K12/(K12+M12)</f>
        <v>#DIV/0!</v>
      </c>
      <c r="Q12" s="177" t="e">
        <f>+J12/K12</f>
        <v>#DIV/0!</v>
      </c>
      <c r="R12" s="65"/>
      <c r="U12" s="93" t="s">
        <v>144</v>
      </c>
      <c r="V12" s="93"/>
    </row>
    <row r="13" spans="1:22" s="6" customFormat="1" ht="15" customHeight="1">
      <c r="A13" s="111"/>
      <c r="B13" s="8">
        <f t="shared" ref="B13:B19" si="4">+B12+1</f>
        <v>3</v>
      </c>
      <c r="C13" s="8" t="s">
        <v>258</v>
      </c>
      <c r="D13" s="194" t="s">
        <v>262</v>
      </c>
      <c r="E13" s="8" t="s">
        <v>140</v>
      </c>
      <c r="F13" s="194" t="s">
        <v>47</v>
      </c>
      <c r="G13" s="224">
        <v>41973</v>
      </c>
      <c r="H13" s="8" t="s">
        <v>33</v>
      </c>
      <c r="I13" s="194" t="s">
        <v>260</v>
      </c>
      <c r="J13" s="195"/>
      <c r="K13" s="176"/>
      <c r="L13" s="176"/>
      <c r="M13" s="176"/>
      <c r="N13" s="211" t="e">
        <f>+K13/(K13+L13)</f>
        <v>#DIV/0!</v>
      </c>
      <c r="O13" s="211" t="e">
        <f>+(K13+M13)/(K13+L13+M13)</f>
        <v>#DIV/0!</v>
      </c>
      <c r="P13" s="211" t="e">
        <f>+K13/(K13+M13)</f>
        <v>#DIV/0!</v>
      </c>
      <c r="Q13" s="177" t="e">
        <f>+J13/K13</f>
        <v>#DIV/0!</v>
      </c>
      <c r="R13" s="65"/>
      <c r="U13" s="54" t="s">
        <v>11</v>
      </c>
    </row>
    <row r="14" spans="1:22" s="6" customFormat="1" ht="15" customHeight="1">
      <c r="A14" s="111"/>
      <c r="B14" s="8">
        <f t="shared" si="4"/>
        <v>4</v>
      </c>
      <c r="C14" s="8" t="s">
        <v>258</v>
      </c>
      <c r="D14" s="194" t="s">
        <v>263</v>
      </c>
      <c r="E14" s="8" t="s">
        <v>140</v>
      </c>
      <c r="F14" s="194" t="s">
        <v>47</v>
      </c>
      <c r="G14" s="224">
        <v>41973</v>
      </c>
      <c r="H14" s="8" t="s">
        <v>33</v>
      </c>
      <c r="I14" s="194" t="s">
        <v>260</v>
      </c>
      <c r="J14" s="195"/>
      <c r="K14" s="176"/>
      <c r="L14" s="176"/>
      <c r="M14" s="176"/>
      <c r="N14" s="211" t="e">
        <f t="shared" ref="N14:N22" si="5">+K14/(K14+L14)</f>
        <v>#DIV/0!</v>
      </c>
      <c r="O14" s="211" t="e">
        <f t="shared" ref="O14:O22" si="6">+(K14+M14)/(K14+L14+M14)</f>
        <v>#DIV/0!</v>
      </c>
      <c r="P14" s="211" t="e">
        <f t="shared" ref="P14:P22" si="7">+K14/(K14+M14)</f>
        <v>#DIV/0!</v>
      </c>
      <c r="Q14" s="177" t="e">
        <f t="shared" ref="Q14:Q22" si="8">+J14/K14</f>
        <v>#DIV/0!</v>
      </c>
      <c r="R14" s="65"/>
      <c r="U14" s="93"/>
      <c r="V14" s="93"/>
    </row>
    <row r="15" spans="1:22" s="6" customFormat="1" ht="15" customHeight="1">
      <c r="A15" s="111"/>
      <c r="B15" s="8">
        <f t="shared" si="4"/>
        <v>5</v>
      </c>
      <c r="C15" s="8" t="s">
        <v>258</v>
      </c>
      <c r="D15" s="194" t="s">
        <v>264</v>
      </c>
      <c r="E15" s="8" t="s">
        <v>140</v>
      </c>
      <c r="F15" s="194" t="s">
        <v>47</v>
      </c>
      <c r="G15" s="224">
        <v>41992</v>
      </c>
      <c r="H15" s="8" t="s">
        <v>33</v>
      </c>
      <c r="I15" s="194" t="s">
        <v>260</v>
      </c>
      <c r="J15" s="195"/>
      <c r="K15" s="176"/>
      <c r="L15" s="176"/>
      <c r="M15" s="176"/>
      <c r="N15" s="211" t="e">
        <f t="shared" si="5"/>
        <v>#DIV/0!</v>
      </c>
      <c r="O15" s="211" t="e">
        <f t="shared" si="6"/>
        <v>#DIV/0!</v>
      </c>
      <c r="P15" s="211" t="e">
        <f t="shared" si="7"/>
        <v>#DIV/0!</v>
      </c>
      <c r="Q15" s="177" t="e">
        <f t="shared" si="8"/>
        <v>#DIV/0!</v>
      </c>
      <c r="U15" s="93"/>
      <c r="V15" s="93"/>
    </row>
    <row r="16" spans="1:22" s="6" customFormat="1" ht="15" customHeight="1">
      <c r="A16" s="111"/>
      <c r="B16" s="8">
        <f t="shared" si="4"/>
        <v>6</v>
      </c>
      <c r="C16" s="8" t="s">
        <v>258</v>
      </c>
      <c r="D16" s="194" t="s">
        <v>265</v>
      </c>
      <c r="E16" s="8" t="s">
        <v>140</v>
      </c>
      <c r="F16" s="194" t="s">
        <v>47</v>
      </c>
      <c r="G16" s="224">
        <v>41995</v>
      </c>
      <c r="H16" s="8" t="s">
        <v>33</v>
      </c>
      <c r="I16" s="194" t="s">
        <v>260</v>
      </c>
      <c r="J16" s="195"/>
      <c r="K16" s="176"/>
      <c r="L16" s="176"/>
      <c r="M16" s="176"/>
      <c r="N16" s="211" t="e">
        <f t="shared" si="5"/>
        <v>#DIV/0!</v>
      </c>
      <c r="O16" s="211" t="e">
        <f t="shared" si="6"/>
        <v>#DIV/0!</v>
      </c>
      <c r="P16" s="211" t="e">
        <f t="shared" si="7"/>
        <v>#DIV/0!</v>
      </c>
      <c r="Q16" s="177" t="e">
        <f t="shared" si="8"/>
        <v>#DIV/0!</v>
      </c>
      <c r="U16" s="14"/>
    </row>
    <row r="17" spans="1:26" s="6" customFormat="1" ht="15" customHeight="1">
      <c r="A17" s="111"/>
      <c r="B17" s="8">
        <f t="shared" si="4"/>
        <v>7</v>
      </c>
      <c r="C17" s="8" t="s">
        <v>258</v>
      </c>
      <c r="D17" s="194" t="s">
        <v>266</v>
      </c>
      <c r="E17" s="8" t="s">
        <v>140</v>
      </c>
      <c r="F17" s="194" t="s">
        <v>47</v>
      </c>
      <c r="G17" s="224">
        <v>41995</v>
      </c>
      <c r="H17" s="8" t="s">
        <v>33</v>
      </c>
      <c r="I17" s="194" t="s">
        <v>260</v>
      </c>
      <c r="J17" s="195"/>
      <c r="K17" s="176"/>
      <c r="L17" s="176"/>
      <c r="M17" s="176"/>
      <c r="N17" s="211" t="e">
        <f t="shared" si="5"/>
        <v>#DIV/0!</v>
      </c>
      <c r="O17" s="211" t="e">
        <f t="shared" si="6"/>
        <v>#DIV/0!</v>
      </c>
      <c r="P17" s="211" t="e">
        <f t="shared" si="7"/>
        <v>#DIV/0!</v>
      </c>
      <c r="Q17" s="177" t="e">
        <f t="shared" si="8"/>
        <v>#DIV/0!</v>
      </c>
      <c r="U17" s="54"/>
    </row>
    <row r="18" spans="1:26" s="6" customFormat="1" ht="15" customHeight="1">
      <c r="A18" s="111"/>
      <c r="B18" s="8">
        <f t="shared" si="4"/>
        <v>8</v>
      </c>
      <c r="C18" s="8" t="s">
        <v>258</v>
      </c>
      <c r="D18" s="194" t="s">
        <v>267</v>
      </c>
      <c r="E18" s="8" t="s">
        <v>140</v>
      </c>
      <c r="F18" s="194" t="s">
        <v>47</v>
      </c>
      <c r="G18" s="224">
        <v>41995</v>
      </c>
      <c r="H18" s="8" t="s">
        <v>33</v>
      </c>
      <c r="I18" s="194" t="s">
        <v>260</v>
      </c>
      <c r="J18" s="195"/>
      <c r="K18" s="176"/>
      <c r="L18" s="176"/>
      <c r="M18" s="176"/>
      <c r="N18" s="211" t="e">
        <f t="shared" si="5"/>
        <v>#DIV/0!</v>
      </c>
      <c r="O18" s="211" t="e">
        <f t="shared" si="6"/>
        <v>#DIV/0!</v>
      </c>
      <c r="P18" s="211" t="e">
        <f t="shared" si="7"/>
        <v>#DIV/0!</v>
      </c>
      <c r="Q18" s="177" t="e">
        <f t="shared" si="8"/>
        <v>#DIV/0!</v>
      </c>
      <c r="R18" s="65"/>
      <c r="U18" s="54"/>
    </row>
    <row r="19" spans="1:26" s="6" customFormat="1" ht="15" customHeight="1">
      <c r="A19" s="111"/>
      <c r="B19" s="8">
        <f t="shared" si="4"/>
        <v>9</v>
      </c>
      <c r="C19" s="8" t="s">
        <v>258</v>
      </c>
      <c r="D19" s="194" t="s">
        <v>268</v>
      </c>
      <c r="E19" s="8" t="s">
        <v>140</v>
      </c>
      <c r="F19" s="194" t="s">
        <v>47</v>
      </c>
      <c r="G19" s="224">
        <v>42684</v>
      </c>
      <c r="H19" s="8" t="s">
        <v>33</v>
      </c>
      <c r="I19" s="194" t="s">
        <v>260</v>
      </c>
      <c r="J19" s="195"/>
      <c r="K19" s="176"/>
      <c r="L19" s="176"/>
      <c r="M19" s="176"/>
      <c r="N19" s="211" t="e">
        <f t="shared" si="5"/>
        <v>#DIV/0!</v>
      </c>
      <c r="O19" s="211" t="e">
        <f t="shared" si="6"/>
        <v>#DIV/0!</v>
      </c>
      <c r="P19" s="211" t="e">
        <f t="shared" si="7"/>
        <v>#DIV/0!</v>
      </c>
      <c r="Q19" s="177" t="e">
        <f t="shared" si="8"/>
        <v>#DIV/0!</v>
      </c>
      <c r="R19" s="65"/>
      <c r="U19" s="54"/>
    </row>
    <row r="20" spans="1:26" s="6" customFormat="1" ht="15" customHeight="1">
      <c r="A20" s="111"/>
      <c r="B20" s="8">
        <f t="shared" ref="B20:B22" si="9">+B19+1</f>
        <v>10</v>
      </c>
      <c r="C20" s="8" t="s">
        <v>258</v>
      </c>
      <c r="D20" s="194" t="s">
        <v>269</v>
      </c>
      <c r="E20" s="8" t="s">
        <v>140</v>
      </c>
      <c r="F20" s="194" t="s">
        <v>47</v>
      </c>
      <c r="G20" s="224">
        <v>43307</v>
      </c>
      <c r="H20" s="8" t="s">
        <v>33</v>
      </c>
      <c r="I20" s="194" t="s">
        <v>260</v>
      </c>
      <c r="J20" s="195"/>
      <c r="K20" s="176"/>
      <c r="L20" s="176"/>
      <c r="M20" s="176"/>
      <c r="N20" s="211" t="e">
        <f t="shared" si="5"/>
        <v>#DIV/0!</v>
      </c>
      <c r="O20" s="211" t="e">
        <f t="shared" si="6"/>
        <v>#DIV/0!</v>
      </c>
      <c r="P20" s="211" t="e">
        <f t="shared" si="7"/>
        <v>#DIV/0!</v>
      </c>
      <c r="Q20" s="177" t="e">
        <f t="shared" si="8"/>
        <v>#DIV/0!</v>
      </c>
      <c r="R20" s="65"/>
      <c r="U20" s="54"/>
    </row>
    <row r="21" spans="1:26" s="6" customFormat="1" ht="15" customHeight="1">
      <c r="A21" s="111"/>
      <c r="B21" s="8">
        <f t="shared" si="9"/>
        <v>11</v>
      </c>
      <c r="C21" s="8" t="s">
        <v>258</v>
      </c>
      <c r="D21" s="194" t="s">
        <v>270</v>
      </c>
      <c r="E21" s="8" t="s">
        <v>140</v>
      </c>
      <c r="F21" s="194" t="s">
        <v>47</v>
      </c>
      <c r="G21" s="224">
        <v>43307</v>
      </c>
      <c r="H21" s="8" t="s">
        <v>33</v>
      </c>
      <c r="I21" s="194" t="s">
        <v>260</v>
      </c>
      <c r="J21" s="195"/>
      <c r="K21" s="176"/>
      <c r="L21" s="176"/>
      <c r="M21" s="176"/>
      <c r="N21" s="211" t="e">
        <f t="shared" si="5"/>
        <v>#DIV/0!</v>
      </c>
      <c r="O21" s="211" t="e">
        <f t="shared" si="6"/>
        <v>#DIV/0!</v>
      </c>
      <c r="P21" s="211" t="e">
        <f t="shared" si="7"/>
        <v>#DIV/0!</v>
      </c>
      <c r="Q21" s="177" t="e">
        <f t="shared" si="8"/>
        <v>#DIV/0!</v>
      </c>
      <c r="R21" s="65"/>
      <c r="U21" s="54"/>
    </row>
    <row r="22" spans="1:26" s="6" customFormat="1" ht="15" customHeight="1">
      <c r="A22" s="111"/>
      <c r="B22" s="8">
        <f t="shared" si="9"/>
        <v>12</v>
      </c>
      <c r="C22" s="8" t="s">
        <v>258</v>
      </c>
      <c r="D22" s="194" t="s">
        <v>271</v>
      </c>
      <c r="E22" s="8" t="s">
        <v>140</v>
      </c>
      <c r="F22" s="194" t="s">
        <v>47</v>
      </c>
      <c r="G22" s="224">
        <v>41992</v>
      </c>
      <c r="H22" s="8" t="s">
        <v>33</v>
      </c>
      <c r="I22" s="194" t="s">
        <v>260</v>
      </c>
      <c r="J22" s="195"/>
      <c r="K22" s="176"/>
      <c r="L22" s="176"/>
      <c r="M22" s="176"/>
      <c r="N22" s="211" t="e">
        <f t="shared" si="5"/>
        <v>#DIV/0!</v>
      </c>
      <c r="O22" s="211" t="e">
        <f t="shared" si="6"/>
        <v>#DIV/0!</v>
      </c>
      <c r="P22" s="211" t="e">
        <f t="shared" si="7"/>
        <v>#DIV/0!</v>
      </c>
      <c r="Q22" s="177" t="e">
        <f t="shared" si="8"/>
        <v>#DIV/0!</v>
      </c>
      <c r="R22" s="65"/>
      <c r="U22" s="54"/>
    </row>
    <row r="23" spans="1:26" s="6" customFormat="1" ht="15" customHeight="1">
      <c r="A23" s="111"/>
      <c r="B23" s="355" t="s">
        <v>150</v>
      </c>
      <c r="C23" s="356"/>
      <c r="D23" s="356"/>
      <c r="E23" s="357"/>
      <c r="F23" s="18">
        <f>+COUNTA(F11:F22)</f>
        <v>12</v>
      </c>
      <c r="G23" s="19"/>
      <c r="H23" s="8"/>
      <c r="I23" s="8"/>
      <c r="J23" s="8"/>
      <c r="K23" s="8"/>
      <c r="L23" s="8"/>
      <c r="M23" s="8"/>
      <c r="N23" s="8"/>
      <c r="O23" s="8"/>
      <c r="P23" s="8"/>
      <c r="Q23" s="114"/>
      <c r="R23" s="65"/>
    </row>
    <row r="24" spans="1:26" s="6" customFormat="1" ht="15" customHeight="1">
      <c r="A24" s="150"/>
      <c r="B24" s="1"/>
      <c r="C24" s="1"/>
      <c r="D24" s="1"/>
      <c r="E24" s="1"/>
      <c r="F24" s="1"/>
      <c r="G24" s="1"/>
      <c r="H24" s="1"/>
      <c r="I24" s="1"/>
      <c r="J24" s="1"/>
      <c r="Q24" s="99"/>
      <c r="R24" s="65"/>
    </row>
    <row r="25" spans="1:26" s="6" customFormat="1" ht="15" customHeight="1">
      <c r="A25" s="112" t="s">
        <v>159</v>
      </c>
      <c r="B25" s="2" t="s">
        <v>272</v>
      </c>
      <c r="F25" s="10"/>
      <c r="K25" s="29"/>
      <c r="L25" s="29"/>
      <c r="M25" s="29"/>
      <c r="N25" s="29"/>
      <c r="O25" s="29"/>
      <c r="P25" s="29"/>
      <c r="Q25" s="196"/>
    </row>
    <row r="26" spans="1:26" s="6" customFormat="1" ht="15" customHeight="1">
      <c r="A26" s="150"/>
      <c r="B26" s="3" t="s">
        <v>122</v>
      </c>
      <c r="C26" s="3" t="s">
        <v>123</v>
      </c>
      <c r="D26" s="3" t="s">
        <v>124</v>
      </c>
      <c r="E26" s="3" t="s">
        <v>125</v>
      </c>
      <c r="F26" s="3" t="s">
        <v>28</v>
      </c>
      <c r="G26" s="3" t="s">
        <v>126</v>
      </c>
      <c r="H26" s="3" t="s">
        <v>127</v>
      </c>
      <c r="I26" s="3" t="s">
        <v>128</v>
      </c>
      <c r="J26" s="3" t="s">
        <v>129</v>
      </c>
      <c r="K26" s="3" t="s">
        <v>130</v>
      </c>
      <c r="L26" s="3" t="s">
        <v>131</v>
      </c>
      <c r="M26" s="3" t="s">
        <v>132</v>
      </c>
      <c r="N26" s="3" t="s">
        <v>133</v>
      </c>
      <c r="O26" s="3" t="s">
        <v>134</v>
      </c>
      <c r="P26" s="3" t="s">
        <v>135</v>
      </c>
      <c r="Q26" s="113" t="s">
        <v>137</v>
      </c>
    </row>
    <row r="27" spans="1:26" s="29" customFormat="1" ht="15" customHeight="1">
      <c r="A27" s="150"/>
      <c r="B27" s="8">
        <v>1</v>
      </c>
      <c r="C27" s="8" t="s">
        <v>258</v>
      </c>
      <c r="D27" s="197" t="s">
        <v>273</v>
      </c>
      <c r="E27" s="8" t="s">
        <v>274</v>
      </c>
      <c r="F27" s="194" t="s">
        <v>90</v>
      </c>
      <c r="G27" s="224">
        <v>41060</v>
      </c>
      <c r="H27" s="8" t="s">
        <v>37</v>
      </c>
      <c r="I27" s="194">
        <v>27.3</v>
      </c>
      <c r="J27" s="195"/>
      <c r="K27" s="176"/>
      <c r="L27" s="176"/>
      <c r="M27" s="176"/>
      <c r="N27" s="211" t="e">
        <f t="shared" ref="N27:N37" si="10">+K27/(K27+L27)</f>
        <v>#DIV/0!</v>
      </c>
      <c r="O27" s="211" t="e">
        <f t="shared" ref="O27:O37" si="11">+(K27+M27)/(K27+L27+M27)</f>
        <v>#DIV/0!</v>
      </c>
      <c r="P27" s="211" t="e">
        <f t="shared" ref="P27:P37" si="12">+K27/(K27+M27)</f>
        <v>#DIV/0!</v>
      </c>
      <c r="Q27" s="177" t="e">
        <f t="shared" ref="Q27:Q37" si="13">+J27/K27</f>
        <v>#DIV/0!</v>
      </c>
      <c r="U27" s="6"/>
      <c r="V27" s="6"/>
      <c r="W27" s="6"/>
      <c r="X27" s="6"/>
      <c r="Y27" s="6"/>
      <c r="Z27" s="6"/>
    </row>
    <row r="28" spans="1:26" s="29" customFormat="1" ht="15" customHeight="1">
      <c r="A28" s="150"/>
      <c r="B28" s="8">
        <f>+B27+1</f>
        <v>2</v>
      </c>
      <c r="C28" s="8" t="s">
        <v>258</v>
      </c>
      <c r="D28" s="197" t="s">
        <v>275</v>
      </c>
      <c r="E28" s="8" t="s">
        <v>274</v>
      </c>
      <c r="F28" s="194" t="s">
        <v>90</v>
      </c>
      <c r="G28" s="224">
        <v>41060</v>
      </c>
      <c r="H28" s="8" t="s">
        <v>37</v>
      </c>
      <c r="I28" s="194">
        <v>27.3</v>
      </c>
      <c r="J28" s="195"/>
      <c r="K28" s="176"/>
      <c r="L28" s="176"/>
      <c r="M28" s="176"/>
      <c r="N28" s="211" t="e">
        <f t="shared" si="10"/>
        <v>#DIV/0!</v>
      </c>
      <c r="O28" s="211" t="e">
        <f t="shared" si="11"/>
        <v>#DIV/0!</v>
      </c>
      <c r="P28" s="211" t="e">
        <f t="shared" si="12"/>
        <v>#DIV/0!</v>
      </c>
      <c r="Q28" s="177" t="e">
        <f t="shared" si="13"/>
        <v>#DIV/0!</v>
      </c>
      <c r="W28" s="6"/>
      <c r="X28" s="6"/>
      <c r="Y28" s="6"/>
      <c r="Z28" s="6"/>
    </row>
    <row r="29" spans="1:26" s="29" customFormat="1" ht="15" customHeight="1">
      <c r="A29" s="150"/>
      <c r="B29" s="8">
        <f t="shared" ref="B29:B48" si="14">+B28+1</f>
        <v>3</v>
      </c>
      <c r="C29" s="8" t="s">
        <v>258</v>
      </c>
      <c r="D29" s="197" t="s">
        <v>276</v>
      </c>
      <c r="E29" s="8" t="s">
        <v>274</v>
      </c>
      <c r="F29" s="194" t="s">
        <v>90</v>
      </c>
      <c r="G29" s="224">
        <v>41060</v>
      </c>
      <c r="H29" s="8" t="s">
        <v>37</v>
      </c>
      <c r="I29" s="194">
        <v>27.3</v>
      </c>
      <c r="J29" s="195"/>
      <c r="K29" s="176"/>
      <c r="L29" s="176"/>
      <c r="M29" s="176"/>
      <c r="N29" s="211" t="e">
        <f t="shared" si="10"/>
        <v>#DIV/0!</v>
      </c>
      <c r="O29" s="211" t="e">
        <f t="shared" si="11"/>
        <v>#DIV/0!</v>
      </c>
      <c r="P29" s="211" t="e">
        <f t="shared" si="12"/>
        <v>#DIV/0!</v>
      </c>
      <c r="Q29" s="177" t="e">
        <f t="shared" si="13"/>
        <v>#DIV/0!</v>
      </c>
      <c r="W29" s="6"/>
      <c r="X29" s="6"/>
      <c r="Y29" s="6"/>
      <c r="Z29" s="6"/>
    </row>
    <row r="30" spans="1:26" s="29" customFormat="1" ht="15" customHeight="1">
      <c r="A30" s="150"/>
      <c r="B30" s="8">
        <f t="shared" si="14"/>
        <v>4</v>
      </c>
      <c r="C30" s="8" t="s">
        <v>258</v>
      </c>
      <c r="D30" s="197" t="s">
        <v>277</v>
      </c>
      <c r="E30" s="8" t="s">
        <v>274</v>
      </c>
      <c r="F30" s="194" t="s">
        <v>90</v>
      </c>
      <c r="G30" s="224">
        <v>41060</v>
      </c>
      <c r="H30" s="8" t="s">
        <v>37</v>
      </c>
      <c r="I30" s="194">
        <v>27.3</v>
      </c>
      <c r="J30" s="195"/>
      <c r="K30" s="176"/>
      <c r="L30" s="176"/>
      <c r="M30" s="176"/>
      <c r="N30" s="211" t="e">
        <f t="shared" si="10"/>
        <v>#DIV/0!</v>
      </c>
      <c r="O30" s="211" t="e">
        <f t="shared" si="11"/>
        <v>#DIV/0!</v>
      </c>
      <c r="P30" s="211" t="e">
        <f t="shared" si="12"/>
        <v>#DIV/0!</v>
      </c>
      <c r="Q30" s="177" t="e">
        <f t="shared" si="13"/>
        <v>#DIV/0!</v>
      </c>
      <c r="W30" s="6"/>
      <c r="X30" s="6"/>
      <c r="Y30" s="6"/>
      <c r="Z30" s="6"/>
    </row>
    <row r="31" spans="1:26" s="29" customFormat="1" ht="15" customHeight="1">
      <c r="A31" s="150"/>
      <c r="B31" s="8">
        <f t="shared" si="14"/>
        <v>5</v>
      </c>
      <c r="C31" s="8" t="s">
        <v>258</v>
      </c>
      <c r="D31" s="197" t="s">
        <v>278</v>
      </c>
      <c r="E31" s="8" t="s">
        <v>274</v>
      </c>
      <c r="F31" s="194" t="s">
        <v>90</v>
      </c>
      <c r="G31" s="224">
        <v>41121</v>
      </c>
      <c r="H31" s="8" t="s">
        <v>37</v>
      </c>
      <c r="I31" s="194">
        <v>27.3</v>
      </c>
      <c r="J31" s="195"/>
      <c r="K31" s="176"/>
      <c r="L31" s="176"/>
      <c r="M31" s="176"/>
      <c r="N31" s="211" t="e">
        <f t="shared" si="10"/>
        <v>#DIV/0!</v>
      </c>
      <c r="O31" s="211" t="e">
        <f t="shared" si="11"/>
        <v>#DIV/0!</v>
      </c>
      <c r="P31" s="211" t="e">
        <f t="shared" si="12"/>
        <v>#DIV/0!</v>
      </c>
      <c r="Q31" s="177" t="e">
        <f t="shared" si="13"/>
        <v>#DIV/0!</v>
      </c>
      <c r="W31" s="6"/>
      <c r="X31" s="6"/>
      <c r="Y31" s="6"/>
      <c r="Z31" s="6"/>
    </row>
    <row r="32" spans="1:26" s="29" customFormat="1" ht="15" customHeight="1">
      <c r="A32" s="150"/>
      <c r="B32" s="8">
        <f t="shared" si="14"/>
        <v>6</v>
      </c>
      <c r="C32" s="8" t="s">
        <v>258</v>
      </c>
      <c r="D32" s="194" t="s">
        <v>279</v>
      </c>
      <c r="E32" s="8" t="s">
        <v>274</v>
      </c>
      <c r="F32" s="194" t="s">
        <v>90</v>
      </c>
      <c r="G32" s="224">
        <v>41121</v>
      </c>
      <c r="H32" s="8" t="s">
        <v>37</v>
      </c>
      <c r="I32" s="194">
        <v>27.3</v>
      </c>
      <c r="J32" s="195"/>
      <c r="K32" s="176"/>
      <c r="L32" s="176"/>
      <c r="M32" s="176"/>
      <c r="N32" s="211" t="e">
        <f t="shared" si="10"/>
        <v>#DIV/0!</v>
      </c>
      <c r="O32" s="211" t="e">
        <f t="shared" si="11"/>
        <v>#DIV/0!</v>
      </c>
      <c r="P32" s="211" t="e">
        <f t="shared" si="12"/>
        <v>#DIV/0!</v>
      </c>
      <c r="Q32" s="177" t="e">
        <f t="shared" si="13"/>
        <v>#DIV/0!</v>
      </c>
      <c r="W32" s="6"/>
      <c r="X32" s="6"/>
      <c r="Y32" s="6"/>
      <c r="Z32" s="6"/>
    </row>
    <row r="33" spans="1:26" s="29" customFormat="1" ht="15" customHeight="1">
      <c r="A33" s="150"/>
      <c r="B33" s="8">
        <f t="shared" si="14"/>
        <v>7</v>
      </c>
      <c r="C33" s="8" t="s">
        <v>258</v>
      </c>
      <c r="D33" s="202" t="s">
        <v>280</v>
      </c>
      <c r="E33" s="8" t="s">
        <v>274</v>
      </c>
      <c r="F33" s="194" t="s">
        <v>90</v>
      </c>
      <c r="G33" s="224">
        <v>41121</v>
      </c>
      <c r="H33" s="8" t="s">
        <v>37</v>
      </c>
      <c r="I33" s="194">
        <v>27.3</v>
      </c>
      <c r="J33" s="195"/>
      <c r="K33" s="176"/>
      <c r="L33" s="176"/>
      <c r="M33" s="176"/>
      <c r="N33" s="211" t="e">
        <f t="shared" si="10"/>
        <v>#DIV/0!</v>
      </c>
      <c r="O33" s="211" t="e">
        <f t="shared" si="11"/>
        <v>#DIV/0!</v>
      </c>
      <c r="P33" s="211" t="e">
        <f t="shared" si="12"/>
        <v>#DIV/0!</v>
      </c>
      <c r="Q33" s="177" t="e">
        <f t="shared" si="13"/>
        <v>#DIV/0!</v>
      </c>
      <c r="W33" s="6"/>
      <c r="X33" s="6"/>
      <c r="Y33" s="6"/>
      <c r="Z33" s="6"/>
    </row>
    <row r="34" spans="1:26" s="29" customFormat="1" ht="15" customHeight="1">
      <c r="A34" s="150"/>
      <c r="B34" s="8">
        <f t="shared" si="14"/>
        <v>8</v>
      </c>
      <c r="C34" s="8" t="s">
        <v>258</v>
      </c>
      <c r="D34" s="194" t="s">
        <v>281</v>
      </c>
      <c r="E34" s="8" t="s">
        <v>274</v>
      </c>
      <c r="F34" s="194" t="s">
        <v>90</v>
      </c>
      <c r="G34" s="224">
        <v>41151</v>
      </c>
      <c r="H34" s="8" t="s">
        <v>37</v>
      </c>
      <c r="I34" s="194">
        <v>27.2</v>
      </c>
      <c r="J34" s="195"/>
      <c r="K34" s="176"/>
      <c r="L34" s="176"/>
      <c r="M34" s="176"/>
      <c r="N34" s="211" t="e">
        <f t="shared" si="10"/>
        <v>#DIV/0!</v>
      </c>
      <c r="O34" s="211" t="e">
        <f t="shared" si="11"/>
        <v>#DIV/0!</v>
      </c>
      <c r="P34" s="211" t="e">
        <f t="shared" si="12"/>
        <v>#DIV/0!</v>
      </c>
      <c r="Q34" s="177" t="e">
        <f t="shared" si="13"/>
        <v>#DIV/0!</v>
      </c>
      <c r="W34" s="6"/>
      <c r="X34" s="6"/>
      <c r="Y34" s="6"/>
      <c r="Z34" s="6"/>
    </row>
    <row r="35" spans="1:26" s="29" customFormat="1" ht="15" customHeight="1">
      <c r="A35" s="150"/>
      <c r="B35" s="8">
        <f t="shared" si="14"/>
        <v>9</v>
      </c>
      <c r="C35" s="8" t="s">
        <v>258</v>
      </c>
      <c r="D35" s="194" t="s">
        <v>282</v>
      </c>
      <c r="E35" s="8" t="s">
        <v>274</v>
      </c>
      <c r="F35" s="194" t="s">
        <v>90</v>
      </c>
      <c r="G35" s="224">
        <v>42079</v>
      </c>
      <c r="H35" s="8" t="s">
        <v>37</v>
      </c>
      <c r="I35" s="194">
        <v>27</v>
      </c>
      <c r="J35" s="195"/>
      <c r="K35" s="176"/>
      <c r="L35" s="176"/>
      <c r="M35" s="176"/>
      <c r="N35" s="211" t="e">
        <f t="shared" si="10"/>
        <v>#DIV/0!</v>
      </c>
      <c r="O35" s="211" t="e">
        <f t="shared" si="11"/>
        <v>#DIV/0!</v>
      </c>
      <c r="P35" s="211" t="e">
        <f t="shared" si="12"/>
        <v>#DIV/0!</v>
      </c>
      <c r="Q35" s="177" t="e">
        <f t="shared" si="13"/>
        <v>#DIV/0!</v>
      </c>
      <c r="W35" s="6"/>
      <c r="X35" s="6"/>
      <c r="Y35" s="6"/>
      <c r="Z35" s="6"/>
    </row>
    <row r="36" spans="1:26" s="29" customFormat="1" ht="15" customHeight="1">
      <c r="A36" s="150"/>
      <c r="B36" s="8">
        <f t="shared" si="14"/>
        <v>10</v>
      </c>
      <c r="C36" s="8" t="s">
        <v>258</v>
      </c>
      <c r="D36" s="194" t="s">
        <v>283</v>
      </c>
      <c r="E36" s="8" t="s">
        <v>274</v>
      </c>
      <c r="F36" s="194" t="s">
        <v>90</v>
      </c>
      <c r="G36" s="224">
        <v>42025</v>
      </c>
      <c r="H36" s="8" t="s">
        <v>37</v>
      </c>
      <c r="I36" s="194">
        <v>27</v>
      </c>
      <c r="J36" s="195"/>
      <c r="K36" s="176"/>
      <c r="L36" s="176"/>
      <c r="M36" s="176"/>
      <c r="N36" s="211" t="e">
        <f t="shared" si="10"/>
        <v>#DIV/0!</v>
      </c>
      <c r="O36" s="211" t="e">
        <f t="shared" si="11"/>
        <v>#DIV/0!</v>
      </c>
      <c r="P36" s="211" t="e">
        <f t="shared" si="12"/>
        <v>#DIV/0!</v>
      </c>
      <c r="Q36" s="177" t="e">
        <f t="shared" si="13"/>
        <v>#DIV/0!</v>
      </c>
      <c r="W36" s="6"/>
      <c r="X36" s="6"/>
      <c r="Y36" s="6"/>
      <c r="Z36" s="6"/>
    </row>
    <row r="37" spans="1:26" s="29" customFormat="1" ht="15" customHeight="1">
      <c r="A37" s="150"/>
      <c r="B37" s="8">
        <f t="shared" si="14"/>
        <v>11</v>
      </c>
      <c r="C37" s="8" t="s">
        <v>258</v>
      </c>
      <c r="D37" s="194" t="s">
        <v>284</v>
      </c>
      <c r="E37" s="8" t="s">
        <v>274</v>
      </c>
      <c r="F37" s="194" t="s">
        <v>90</v>
      </c>
      <c r="G37" s="224">
        <v>42025</v>
      </c>
      <c r="H37" s="8" t="s">
        <v>37</v>
      </c>
      <c r="I37" s="194">
        <v>27</v>
      </c>
      <c r="J37" s="195"/>
      <c r="K37" s="176"/>
      <c r="L37" s="176"/>
      <c r="M37" s="176"/>
      <c r="N37" s="211" t="e">
        <f t="shared" si="10"/>
        <v>#DIV/0!</v>
      </c>
      <c r="O37" s="211" t="e">
        <f t="shared" si="11"/>
        <v>#DIV/0!</v>
      </c>
      <c r="P37" s="211" t="e">
        <f t="shared" si="12"/>
        <v>#DIV/0!</v>
      </c>
      <c r="Q37" s="177" t="e">
        <f t="shared" si="13"/>
        <v>#DIV/0!</v>
      </c>
      <c r="W37" s="6"/>
      <c r="X37" s="6"/>
      <c r="Y37" s="6"/>
      <c r="Z37" s="6"/>
    </row>
    <row r="38" spans="1:26" s="29" customFormat="1" ht="15" customHeight="1">
      <c r="A38" s="150"/>
      <c r="B38" s="8">
        <f t="shared" si="14"/>
        <v>12</v>
      </c>
      <c r="C38" s="8" t="s">
        <v>258</v>
      </c>
      <c r="D38" s="194" t="s">
        <v>285</v>
      </c>
      <c r="E38" s="8" t="s">
        <v>274</v>
      </c>
      <c r="F38" s="194" t="s">
        <v>90</v>
      </c>
      <c r="G38" s="224">
        <v>42079</v>
      </c>
      <c r="H38" s="8" t="s">
        <v>37</v>
      </c>
      <c r="I38" s="194">
        <v>27</v>
      </c>
      <c r="J38" s="195"/>
      <c r="K38" s="176"/>
      <c r="L38" s="176"/>
      <c r="M38" s="176"/>
      <c r="N38" s="211" t="e">
        <f t="shared" ref="N38" si="15">+K38/(K38+L38)</f>
        <v>#DIV/0!</v>
      </c>
      <c r="O38" s="211" t="e">
        <f t="shared" ref="O38" si="16">+(K38+M38)/(K38+L38+M38)</f>
        <v>#DIV/0!</v>
      </c>
      <c r="P38" s="211" t="e">
        <f t="shared" ref="P38" si="17">+K38/(K38+M38)</f>
        <v>#DIV/0!</v>
      </c>
      <c r="Q38" s="177" t="e">
        <f t="shared" ref="Q38" si="18">+J38/K38</f>
        <v>#DIV/0!</v>
      </c>
      <c r="W38" s="6"/>
      <c r="X38" s="6"/>
      <c r="Y38" s="6"/>
      <c r="Z38" s="6"/>
    </row>
    <row r="39" spans="1:26" s="29" customFormat="1" ht="15" customHeight="1">
      <c r="A39" s="150"/>
      <c r="B39" s="8">
        <f t="shared" si="14"/>
        <v>13</v>
      </c>
      <c r="C39" s="8" t="s">
        <v>258</v>
      </c>
      <c r="D39" s="194" t="s">
        <v>286</v>
      </c>
      <c r="E39" s="8" t="s">
        <v>274</v>
      </c>
      <c r="F39" s="194" t="s">
        <v>90</v>
      </c>
      <c r="G39" s="224">
        <v>42079</v>
      </c>
      <c r="H39" s="8" t="s">
        <v>37</v>
      </c>
      <c r="I39" s="194">
        <v>27</v>
      </c>
      <c r="J39" s="195"/>
      <c r="K39" s="176"/>
      <c r="L39" s="176"/>
      <c r="M39" s="176"/>
      <c r="N39" s="211" t="e">
        <f t="shared" ref="N39:N41" si="19">+K39/(K39+L39)</f>
        <v>#DIV/0!</v>
      </c>
      <c r="O39" s="211" t="e">
        <f t="shared" ref="O39:O41" si="20">+(K39+M39)/(K39+L39+M39)</f>
        <v>#DIV/0!</v>
      </c>
      <c r="P39" s="211" t="e">
        <f t="shared" ref="P39:P41" si="21">+K39/(K39+M39)</f>
        <v>#DIV/0!</v>
      </c>
      <c r="Q39" s="177" t="e">
        <f t="shared" ref="Q39:Q41" si="22">+J39/K39</f>
        <v>#DIV/0!</v>
      </c>
      <c r="W39" s="6"/>
      <c r="X39" s="6"/>
      <c r="Y39" s="6"/>
      <c r="Z39" s="6"/>
    </row>
    <row r="40" spans="1:26" s="29" customFormat="1" ht="15" customHeight="1">
      <c r="A40" s="150"/>
      <c r="B40" s="8">
        <f t="shared" si="14"/>
        <v>14</v>
      </c>
      <c r="C40" s="8" t="s">
        <v>258</v>
      </c>
      <c r="D40" s="194" t="s">
        <v>287</v>
      </c>
      <c r="E40" s="8" t="s">
        <v>274</v>
      </c>
      <c r="F40" s="194" t="s">
        <v>90</v>
      </c>
      <c r="G40" s="224">
        <v>42079</v>
      </c>
      <c r="H40" s="8" t="s">
        <v>37</v>
      </c>
      <c r="I40" s="194">
        <v>27</v>
      </c>
      <c r="J40" s="195"/>
      <c r="K40" s="176"/>
      <c r="L40" s="176"/>
      <c r="M40" s="176"/>
      <c r="N40" s="211" t="e">
        <f t="shared" si="19"/>
        <v>#DIV/0!</v>
      </c>
      <c r="O40" s="211" t="e">
        <f t="shared" si="20"/>
        <v>#DIV/0!</v>
      </c>
      <c r="P40" s="211" t="e">
        <f t="shared" si="21"/>
        <v>#DIV/0!</v>
      </c>
      <c r="Q40" s="177" t="e">
        <f t="shared" si="22"/>
        <v>#DIV/0!</v>
      </c>
      <c r="W40" s="6"/>
      <c r="X40" s="6"/>
      <c r="Y40" s="6"/>
      <c r="Z40" s="6"/>
    </row>
    <row r="41" spans="1:26" s="29" customFormat="1" ht="15" customHeight="1">
      <c r="A41" s="150"/>
      <c r="B41" s="8">
        <f t="shared" si="14"/>
        <v>15</v>
      </c>
      <c r="C41" s="8" t="s">
        <v>258</v>
      </c>
      <c r="D41" s="194" t="s">
        <v>288</v>
      </c>
      <c r="E41" s="8" t="s">
        <v>274</v>
      </c>
      <c r="F41" s="194" t="s">
        <v>90</v>
      </c>
      <c r="G41" s="224">
        <v>42079</v>
      </c>
      <c r="H41" s="8" t="s">
        <v>37</v>
      </c>
      <c r="I41" s="194">
        <v>27</v>
      </c>
      <c r="J41" s="195"/>
      <c r="K41" s="176"/>
      <c r="L41" s="176"/>
      <c r="M41" s="176"/>
      <c r="N41" s="211" t="e">
        <f t="shared" si="19"/>
        <v>#DIV/0!</v>
      </c>
      <c r="O41" s="211" t="e">
        <f t="shared" si="20"/>
        <v>#DIV/0!</v>
      </c>
      <c r="P41" s="211" t="e">
        <f t="shared" si="21"/>
        <v>#DIV/0!</v>
      </c>
      <c r="Q41" s="177" t="e">
        <f t="shared" si="22"/>
        <v>#DIV/0!</v>
      </c>
      <c r="W41" s="6"/>
      <c r="X41" s="6"/>
      <c r="Y41" s="6"/>
      <c r="Z41" s="6"/>
    </row>
    <row r="42" spans="1:26" s="29" customFormat="1" ht="15" customHeight="1">
      <c r="A42" s="150"/>
      <c r="B42" s="8">
        <f t="shared" si="14"/>
        <v>16</v>
      </c>
      <c r="C42" s="8" t="s">
        <v>258</v>
      </c>
      <c r="D42" s="197" t="s">
        <v>289</v>
      </c>
      <c r="E42" s="8" t="s">
        <v>274</v>
      </c>
      <c r="F42" s="194" t="s">
        <v>90</v>
      </c>
      <c r="G42" s="224">
        <v>42080</v>
      </c>
      <c r="H42" s="8" t="s">
        <v>37</v>
      </c>
      <c r="I42" s="194">
        <v>27</v>
      </c>
      <c r="J42" s="195"/>
      <c r="K42" s="176"/>
      <c r="L42" s="176"/>
      <c r="M42" s="176"/>
      <c r="N42" s="211" t="e">
        <f t="shared" ref="N42:N47" si="23">+K42/(K42+L42)</f>
        <v>#DIV/0!</v>
      </c>
      <c r="O42" s="211" t="e">
        <f t="shared" ref="O42:O47" si="24">+(K42+M42)/(K42+L42+M42)</f>
        <v>#DIV/0!</v>
      </c>
      <c r="P42" s="211" t="e">
        <f t="shared" ref="P42:P47" si="25">+K42/(K42+M42)</f>
        <v>#DIV/0!</v>
      </c>
      <c r="Q42" s="177" t="e">
        <f t="shared" ref="Q42:Q47" si="26">+J42/K42</f>
        <v>#DIV/0!</v>
      </c>
      <c r="W42" s="6"/>
      <c r="X42" s="6"/>
      <c r="Y42" s="6"/>
      <c r="Z42" s="6"/>
    </row>
    <row r="43" spans="1:26" s="29" customFormat="1" ht="15" customHeight="1">
      <c r="A43" s="150"/>
      <c r="B43" s="8">
        <f t="shared" si="14"/>
        <v>17</v>
      </c>
      <c r="C43" s="8" t="s">
        <v>258</v>
      </c>
      <c r="D43" s="197" t="s">
        <v>290</v>
      </c>
      <c r="E43" s="8" t="s">
        <v>274</v>
      </c>
      <c r="F43" s="194" t="s">
        <v>90</v>
      </c>
      <c r="G43" s="224">
        <v>42025</v>
      </c>
      <c r="H43" s="8" t="s">
        <v>37</v>
      </c>
      <c r="I43" s="194">
        <v>27</v>
      </c>
      <c r="J43" s="195"/>
      <c r="K43" s="176"/>
      <c r="L43" s="176"/>
      <c r="M43" s="176"/>
      <c r="N43" s="211" t="e">
        <f t="shared" ref="N43" si="27">+K43/(K43+L43)</f>
        <v>#DIV/0!</v>
      </c>
      <c r="O43" s="211" t="e">
        <f t="shared" ref="O43" si="28">+(K43+M43)/(K43+L43+M43)</f>
        <v>#DIV/0!</v>
      </c>
      <c r="P43" s="211" t="e">
        <f t="shared" ref="P43" si="29">+K43/(K43+M43)</f>
        <v>#DIV/0!</v>
      </c>
      <c r="Q43" s="177" t="e">
        <f t="shared" ref="Q43" si="30">+J43/K43</f>
        <v>#DIV/0!</v>
      </c>
      <c r="W43" s="6"/>
      <c r="X43" s="6"/>
      <c r="Y43" s="6"/>
      <c r="Z43" s="6"/>
    </row>
    <row r="44" spans="1:26" s="29" customFormat="1" ht="15" customHeight="1">
      <c r="A44" s="150"/>
      <c r="B44" s="8">
        <f t="shared" si="14"/>
        <v>18</v>
      </c>
      <c r="C44" s="8" t="s">
        <v>258</v>
      </c>
      <c r="D44" s="197" t="s">
        <v>291</v>
      </c>
      <c r="E44" s="8" t="s">
        <v>274</v>
      </c>
      <c r="F44" s="194" t="s">
        <v>90</v>
      </c>
      <c r="G44" s="224">
        <v>42025</v>
      </c>
      <c r="H44" s="8" t="s">
        <v>37</v>
      </c>
      <c r="I44" s="194">
        <v>27</v>
      </c>
      <c r="J44" s="195"/>
      <c r="K44" s="176"/>
      <c r="L44" s="176"/>
      <c r="M44" s="176"/>
      <c r="N44" s="211" t="e">
        <f t="shared" si="23"/>
        <v>#DIV/0!</v>
      </c>
      <c r="O44" s="211" t="e">
        <f t="shared" si="24"/>
        <v>#DIV/0!</v>
      </c>
      <c r="P44" s="211" t="e">
        <f t="shared" si="25"/>
        <v>#DIV/0!</v>
      </c>
      <c r="Q44" s="177" t="e">
        <f t="shared" si="26"/>
        <v>#DIV/0!</v>
      </c>
      <c r="W44" s="6"/>
      <c r="X44" s="6"/>
      <c r="Y44" s="6"/>
      <c r="Z44" s="6"/>
    </row>
    <row r="45" spans="1:26" s="29" customFormat="1" ht="15" customHeight="1">
      <c r="A45" s="150"/>
      <c r="B45" s="8">
        <f t="shared" si="14"/>
        <v>19</v>
      </c>
      <c r="C45" s="8" t="s">
        <v>258</v>
      </c>
      <c r="D45" s="197" t="s">
        <v>292</v>
      </c>
      <c r="E45" s="8" t="s">
        <v>274</v>
      </c>
      <c r="F45" s="194" t="s">
        <v>90</v>
      </c>
      <c r="G45" s="224">
        <v>42025</v>
      </c>
      <c r="H45" s="8" t="s">
        <v>37</v>
      </c>
      <c r="I45" s="194">
        <v>27</v>
      </c>
      <c r="J45" s="195"/>
      <c r="K45" s="176"/>
      <c r="L45" s="176"/>
      <c r="M45" s="176"/>
      <c r="N45" s="211" t="e">
        <f t="shared" si="23"/>
        <v>#DIV/0!</v>
      </c>
      <c r="O45" s="211" t="e">
        <f t="shared" si="24"/>
        <v>#DIV/0!</v>
      </c>
      <c r="P45" s="211" t="e">
        <f t="shared" si="25"/>
        <v>#DIV/0!</v>
      </c>
      <c r="Q45" s="177" t="e">
        <f t="shared" si="26"/>
        <v>#DIV/0!</v>
      </c>
      <c r="W45" s="6"/>
      <c r="X45" s="6"/>
      <c r="Y45" s="6"/>
      <c r="Z45" s="6"/>
    </row>
    <row r="46" spans="1:26" s="29" customFormat="1" ht="15" customHeight="1">
      <c r="A46" s="150"/>
      <c r="B46" s="8">
        <f t="shared" si="14"/>
        <v>20</v>
      </c>
      <c r="C46" s="8" t="s">
        <v>258</v>
      </c>
      <c r="D46" s="197" t="s">
        <v>293</v>
      </c>
      <c r="E46" s="8" t="s">
        <v>274</v>
      </c>
      <c r="F46" s="194" t="s">
        <v>90</v>
      </c>
      <c r="G46" s="224">
        <v>42079</v>
      </c>
      <c r="H46" s="8" t="s">
        <v>37</v>
      </c>
      <c r="I46" s="194">
        <v>27</v>
      </c>
      <c r="J46" s="195"/>
      <c r="K46" s="176"/>
      <c r="L46" s="176"/>
      <c r="M46" s="176"/>
      <c r="N46" s="211" t="e">
        <f t="shared" si="23"/>
        <v>#DIV/0!</v>
      </c>
      <c r="O46" s="211" t="e">
        <f t="shared" si="24"/>
        <v>#DIV/0!</v>
      </c>
      <c r="P46" s="211" t="e">
        <f t="shared" si="25"/>
        <v>#DIV/0!</v>
      </c>
      <c r="Q46" s="177" t="e">
        <f t="shared" si="26"/>
        <v>#DIV/0!</v>
      </c>
      <c r="W46" s="6"/>
      <c r="X46" s="6"/>
      <c r="Y46" s="6"/>
      <c r="Z46" s="6"/>
    </row>
    <row r="47" spans="1:26" s="29" customFormat="1" ht="15" customHeight="1">
      <c r="A47" s="150"/>
      <c r="B47" s="8">
        <f t="shared" si="14"/>
        <v>21</v>
      </c>
      <c r="C47" s="8" t="s">
        <v>258</v>
      </c>
      <c r="D47" s="197" t="s">
        <v>294</v>
      </c>
      <c r="E47" s="8" t="s">
        <v>274</v>
      </c>
      <c r="F47" s="194" t="s">
        <v>90</v>
      </c>
      <c r="G47" s="224">
        <v>41121</v>
      </c>
      <c r="H47" s="8" t="s">
        <v>37</v>
      </c>
      <c r="I47" s="194">
        <v>27.3</v>
      </c>
      <c r="J47" s="195"/>
      <c r="K47" s="176"/>
      <c r="L47" s="176"/>
      <c r="M47" s="176"/>
      <c r="N47" s="211" t="e">
        <f t="shared" si="23"/>
        <v>#DIV/0!</v>
      </c>
      <c r="O47" s="211" t="e">
        <f t="shared" si="24"/>
        <v>#DIV/0!</v>
      </c>
      <c r="P47" s="211" t="e">
        <f t="shared" si="25"/>
        <v>#DIV/0!</v>
      </c>
      <c r="Q47" s="177" t="e">
        <f t="shared" si="26"/>
        <v>#DIV/0!</v>
      </c>
      <c r="W47" s="6"/>
      <c r="X47" s="6"/>
      <c r="Y47" s="6"/>
      <c r="Z47" s="6"/>
    </row>
    <row r="48" spans="1:26" s="29" customFormat="1" ht="15" customHeight="1">
      <c r="A48" s="150"/>
      <c r="B48" s="8">
        <f t="shared" si="14"/>
        <v>22</v>
      </c>
      <c r="C48" s="8" t="s">
        <v>258</v>
      </c>
      <c r="D48" s="194" t="s">
        <v>295</v>
      </c>
      <c r="E48" s="8" t="s">
        <v>274</v>
      </c>
      <c r="F48" s="194" t="s">
        <v>90</v>
      </c>
      <c r="G48" s="224">
        <v>42025</v>
      </c>
      <c r="H48" s="8" t="s">
        <v>37</v>
      </c>
      <c r="I48" s="194">
        <v>27</v>
      </c>
      <c r="J48" s="195"/>
      <c r="K48" s="176"/>
      <c r="L48" s="176"/>
      <c r="M48" s="176"/>
      <c r="N48" s="211" t="e">
        <f t="shared" ref="N48" si="31">+K48/(K48+L48)</f>
        <v>#DIV/0!</v>
      </c>
      <c r="O48" s="211" t="e">
        <f t="shared" ref="O48" si="32">+(K48+M48)/(K48+L48+M48)</f>
        <v>#DIV/0!</v>
      </c>
      <c r="P48" s="211" t="e">
        <f t="shared" ref="P48" si="33">+K48/(K48+M48)</f>
        <v>#DIV/0!</v>
      </c>
      <c r="Q48" s="177" t="e">
        <f t="shared" ref="Q48" si="34">+J48/K48</f>
        <v>#DIV/0!</v>
      </c>
      <c r="W48" s="6"/>
      <c r="X48" s="6"/>
      <c r="Y48" s="6"/>
      <c r="Z48" s="6"/>
    </row>
    <row r="49" spans="1:26" s="29" customFormat="1" ht="15" customHeight="1">
      <c r="A49" s="150"/>
      <c r="B49" s="355" t="s">
        <v>150</v>
      </c>
      <c r="C49" s="356"/>
      <c r="D49" s="356"/>
      <c r="E49" s="357"/>
      <c r="F49" s="18">
        <f>+COUNTA(F27:F48)</f>
        <v>22</v>
      </c>
      <c r="G49" s="19"/>
      <c r="H49" s="8"/>
      <c r="I49" s="8"/>
      <c r="J49" s="8"/>
      <c r="K49" s="21"/>
      <c r="L49" s="21"/>
      <c r="M49" s="21"/>
      <c r="N49" s="21"/>
      <c r="O49" s="21"/>
      <c r="P49" s="21"/>
      <c r="Q49" s="115"/>
      <c r="W49" s="6"/>
      <c r="X49" s="6"/>
      <c r="Y49" s="6"/>
      <c r="Z49" s="6"/>
    </row>
    <row r="50" spans="1:26" s="29" customFormat="1" ht="15" customHeight="1">
      <c r="A50" s="150"/>
      <c r="K50" s="123"/>
      <c r="L50" s="123"/>
      <c r="M50" s="123"/>
      <c r="N50" s="123"/>
      <c r="O50" s="123"/>
      <c r="P50" s="123"/>
      <c r="Q50" s="129"/>
      <c r="W50" s="6"/>
      <c r="X50" s="6"/>
      <c r="Y50" s="6"/>
      <c r="Z50" s="6"/>
    </row>
    <row r="51" spans="1:26" s="29" customFormat="1" ht="15" customHeight="1">
      <c r="A51" s="112" t="s">
        <v>237</v>
      </c>
      <c r="B51" s="2" t="s">
        <v>238</v>
      </c>
      <c r="C51" s="6"/>
      <c r="D51" s="6"/>
      <c r="E51" s="6"/>
      <c r="F51" s="10"/>
      <c r="G51" s="6"/>
      <c r="H51" s="6"/>
      <c r="I51" s="6"/>
      <c r="J51" s="6"/>
      <c r="K51" s="124"/>
      <c r="L51" s="124"/>
      <c r="M51" s="124"/>
      <c r="N51" s="124"/>
      <c r="O51" s="124"/>
      <c r="P51" s="124"/>
      <c r="Q51" s="130"/>
      <c r="W51" s="6"/>
      <c r="X51" s="6"/>
      <c r="Y51" s="6"/>
      <c r="Z51" s="6"/>
    </row>
    <row r="52" spans="1:26" s="29" customFormat="1" ht="15" customHeight="1">
      <c r="A52" s="150"/>
      <c r="B52" s="3" t="s">
        <v>122</v>
      </c>
      <c r="C52" s="3" t="s">
        <v>123</v>
      </c>
      <c r="D52" s="3" t="s">
        <v>124</v>
      </c>
      <c r="E52" s="3" t="s">
        <v>125</v>
      </c>
      <c r="F52" s="3" t="s">
        <v>28</v>
      </c>
      <c r="G52" s="3" t="s">
        <v>126</v>
      </c>
      <c r="H52" s="3" t="s">
        <v>127</v>
      </c>
      <c r="I52" s="3" t="s">
        <v>128</v>
      </c>
      <c r="J52" s="3" t="s">
        <v>129</v>
      </c>
      <c r="K52" s="3" t="s">
        <v>130</v>
      </c>
      <c r="L52" s="3" t="s">
        <v>131</v>
      </c>
      <c r="M52" s="3" t="s">
        <v>132</v>
      </c>
      <c r="N52" s="3" t="s">
        <v>133</v>
      </c>
      <c r="O52" s="3" t="s">
        <v>134</v>
      </c>
      <c r="P52" s="3" t="s">
        <v>135</v>
      </c>
      <c r="Q52" s="113" t="s">
        <v>137</v>
      </c>
      <c r="W52" s="6"/>
      <c r="X52" s="6"/>
      <c r="Y52" s="6"/>
      <c r="Z52" s="6"/>
    </row>
    <row r="53" spans="1:26" s="29" customFormat="1" ht="15" customHeight="1">
      <c r="A53" s="150"/>
      <c r="B53" s="194">
        <v>1</v>
      </c>
      <c r="C53" s="8" t="s">
        <v>258</v>
      </c>
      <c r="D53" s="197" t="s">
        <v>296</v>
      </c>
      <c r="E53" s="8" t="s">
        <v>140</v>
      </c>
      <c r="F53" s="8" t="s">
        <v>49</v>
      </c>
      <c r="G53" s="224">
        <v>41992</v>
      </c>
      <c r="H53" s="8" t="s">
        <v>40</v>
      </c>
      <c r="I53" s="194" t="s">
        <v>297</v>
      </c>
      <c r="J53" s="195"/>
      <c r="K53" s="176"/>
      <c r="L53" s="176"/>
      <c r="M53" s="176"/>
      <c r="N53" s="211" t="e">
        <f t="shared" ref="N53:N54" si="35">+K53/(K53+L53)</f>
        <v>#DIV/0!</v>
      </c>
      <c r="O53" s="211" t="e">
        <f>+(K53+M53)/(K53+L53+M53)</f>
        <v>#DIV/0!</v>
      </c>
      <c r="P53" s="211" t="e">
        <f>+K53/(K53+M53)</f>
        <v>#DIV/0!</v>
      </c>
      <c r="Q53" s="177"/>
      <c r="W53" s="6"/>
      <c r="X53" s="6"/>
      <c r="Y53" s="6"/>
      <c r="Z53" s="6"/>
    </row>
    <row r="54" spans="1:26" s="6" customFormat="1" ht="15" customHeight="1">
      <c r="A54" s="150"/>
      <c r="B54" s="194">
        <f>+B53+1</f>
        <v>2</v>
      </c>
      <c r="C54" s="8" t="s">
        <v>258</v>
      </c>
      <c r="D54" s="197" t="s">
        <v>298</v>
      </c>
      <c r="E54" s="8" t="s">
        <v>140</v>
      </c>
      <c r="F54" s="8" t="s">
        <v>49</v>
      </c>
      <c r="G54" s="224">
        <v>41995</v>
      </c>
      <c r="H54" s="8" t="s">
        <v>40</v>
      </c>
      <c r="I54" s="194" t="s">
        <v>297</v>
      </c>
      <c r="J54" s="195"/>
      <c r="K54" s="176"/>
      <c r="L54" s="176"/>
      <c r="M54" s="176"/>
      <c r="N54" s="211" t="e">
        <f t="shared" si="35"/>
        <v>#DIV/0!</v>
      </c>
      <c r="O54" s="211" t="e">
        <f t="shared" ref="O54" si="36">+(K54+M54)/(K54+L54+M54)</f>
        <v>#DIV/0!</v>
      </c>
      <c r="P54" s="211" t="e">
        <f t="shared" ref="P54" si="37">+K54/(K54+M54)</f>
        <v>#DIV/0!</v>
      </c>
      <c r="Q54" s="177" t="e">
        <f t="shared" ref="Q54" si="38">+J54/K54</f>
        <v>#DIV/0!</v>
      </c>
      <c r="U54" s="29"/>
      <c r="V54" s="29"/>
    </row>
    <row r="55" spans="1:26">
      <c r="A55" s="150"/>
      <c r="B55" s="383" t="s">
        <v>150</v>
      </c>
      <c r="C55" s="383"/>
      <c r="D55" s="383"/>
      <c r="E55" s="383"/>
      <c r="F55" s="18">
        <f>+COUNTA(F53:F54)</f>
        <v>2</v>
      </c>
      <c r="G55" s="19"/>
      <c r="H55" s="8"/>
      <c r="I55" s="8"/>
      <c r="J55" s="8"/>
      <c r="K55" s="21"/>
      <c r="L55" s="21"/>
      <c r="M55" s="21"/>
      <c r="N55" s="21"/>
      <c r="O55" s="21"/>
      <c r="P55" s="21"/>
      <c r="Q55" s="115"/>
      <c r="U55" s="29"/>
      <c r="V55" s="29"/>
      <c r="W55" s="6"/>
      <c r="X55" s="6"/>
      <c r="Y55" s="6"/>
      <c r="Z55" s="6"/>
    </row>
    <row r="56" spans="1:2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198"/>
      <c r="L56" s="198"/>
      <c r="M56" s="198"/>
      <c r="N56" s="198"/>
      <c r="O56" s="198"/>
      <c r="P56" s="198"/>
      <c r="Q56" s="198"/>
      <c r="W56" s="6"/>
      <c r="X56" s="6"/>
      <c r="Y56" s="6"/>
      <c r="Z56" s="6"/>
    </row>
    <row r="57" spans="1:26">
      <c r="C57" s="198"/>
      <c r="D57" s="198"/>
      <c r="E57" s="198"/>
      <c r="K57" s="198"/>
      <c r="L57" s="198"/>
      <c r="M57" s="198"/>
      <c r="N57" s="198"/>
      <c r="O57" s="198"/>
      <c r="P57" s="198"/>
      <c r="Q57" s="198"/>
      <c r="W57" s="6"/>
      <c r="X57" s="6"/>
      <c r="Y57" s="6"/>
      <c r="Z57" s="6"/>
    </row>
    <row r="58" spans="1:26">
      <c r="C58" s="198"/>
      <c r="D58" s="198"/>
      <c r="E58" s="198"/>
      <c r="K58" s="198"/>
      <c r="L58" s="198"/>
      <c r="M58" s="198"/>
      <c r="N58" s="198"/>
      <c r="O58" s="198"/>
      <c r="P58" s="198"/>
      <c r="Q58" s="198"/>
      <c r="W58" s="6"/>
      <c r="X58" s="6"/>
      <c r="Y58" s="6"/>
      <c r="Z58" s="6"/>
    </row>
    <row r="59" spans="1:26">
      <c r="C59" s="198"/>
      <c r="D59" s="198"/>
      <c r="E59" s="198"/>
      <c r="K59" s="198"/>
      <c r="L59" s="198"/>
      <c r="M59" s="198"/>
      <c r="N59" s="198"/>
      <c r="O59" s="198"/>
      <c r="P59" s="198"/>
      <c r="Q59" s="198"/>
      <c r="W59" s="6"/>
      <c r="X59" s="6"/>
      <c r="Y59" s="6"/>
      <c r="Z59" s="6"/>
    </row>
    <row r="60" spans="1:26">
      <c r="C60" s="198"/>
      <c r="D60" s="198"/>
      <c r="E60" s="198"/>
      <c r="K60" s="198"/>
      <c r="L60" s="198"/>
      <c r="M60" s="198"/>
      <c r="N60" s="198"/>
      <c r="O60" s="198"/>
      <c r="P60" s="198"/>
      <c r="Q60" s="198"/>
      <c r="W60" s="6"/>
      <c r="X60" s="6"/>
      <c r="Y60" s="6"/>
      <c r="Z60" s="6"/>
    </row>
    <row r="61" spans="1:26">
      <c r="C61" s="198"/>
      <c r="D61" s="198"/>
      <c r="E61" s="198"/>
      <c r="K61" s="198"/>
      <c r="L61" s="198"/>
      <c r="M61" s="198"/>
      <c r="N61" s="198"/>
      <c r="O61" s="198"/>
      <c r="P61" s="198"/>
      <c r="Q61" s="198"/>
      <c r="W61" s="6"/>
      <c r="X61" s="6"/>
      <c r="Y61" s="6"/>
      <c r="Z61" s="6"/>
    </row>
    <row r="62" spans="1:26">
      <c r="C62" s="198"/>
      <c r="D62" s="198"/>
      <c r="E62" s="198"/>
      <c r="K62" s="198"/>
      <c r="L62" s="198"/>
      <c r="M62" s="198"/>
      <c r="N62" s="198"/>
      <c r="O62" s="198"/>
      <c r="P62" s="198"/>
      <c r="Q62" s="198"/>
      <c r="W62" s="6"/>
      <c r="X62" s="6"/>
      <c r="Y62" s="6"/>
      <c r="Z62" s="6"/>
    </row>
    <row r="63" spans="1:26">
      <c r="C63" s="198"/>
      <c r="D63" s="198"/>
      <c r="E63" s="198"/>
      <c r="K63" s="198"/>
      <c r="L63" s="198"/>
      <c r="M63" s="198"/>
      <c r="N63" s="198"/>
      <c r="O63" s="198"/>
      <c r="P63" s="198"/>
      <c r="Q63" s="198"/>
      <c r="W63" s="6"/>
      <c r="X63" s="6"/>
      <c r="Y63" s="6"/>
      <c r="Z63" s="6"/>
    </row>
    <row r="64" spans="1:26">
      <c r="C64" s="198"/>
      <c r="D64" s="198"/>
      <c r="E64" s="198"/>
      <c r="K64" s="198"/>
      <c r="L64" s="198"/>
      <c r="M64" s="198"/>
      <c r="N64" s="198"/>
      <c r="O64" s="198"/>
      <c r="P64" s="198"/>
      <c r="Q64" s="198"/>
      <c r="W64" s="6"/>
      <c r="X64" s="6"/>
      <c r="Y64" s="6"/>
      <c r="Z64" s="6"/>
    </row>
    <row r="65" spans="3:26">
      <c r="C65" s="198"/>
      <c r="D65" s="198"/>
      <c r="E65" s="198"/>
      <c r="K65" s="198"/>
      <c r="L65" s="198"/>
      <c r="M65" s="198"/>
      <c r="N65" s="198"/>
      <c r="O65" s="198"/>
      <c r="P65" s="198"/>
      <c r="Q65" s="198"/>
      <c r="W65" s="6"/>
      <c r="X65" s="6"/>
      <c r="Y65" s="6"/>
      <c r="Z65" s="6"/>
    </row>
    <row r="66" spans="3:26">
      <c r="C66" s="198"/>
      <c r="D66" s="198"/>
      <c r="E66" s="198"/>
      <c r="K66" s="198"/>
      <c r="L66" s="198"/>
      <c r="M66" s="198"/>
      <c r="N66" s="198"/>
      <c r="O66" s="198"/>
      <c r="P66" s="198"/>
      <c r="Q66" s="198"/>
      <c r="W66" s="6"/>
      <c r="X66" s="6"/>
      <c r="Y66" s="6"/>
      <c r="Z66" s="6"/>
    </row>
    <row r="67" spans="3:26">
      <c r="K67" s="198"/>
      <c r="L67" s="198"/>
      <c r="M67" s="198"/>
      <c r="N67" s="198"/>
      <c r="O67" s="198"/>
      <c r="P67" s="198"/>
      <c r="Q67" s="198"/>
      <c r="W67" s="6"/>
      <c r="X67" s="6"/>
      <c r="Y67" s="6"/>
      <c r="Z67" s="6"/>
    </row>
    <row r="68" spans="3:26">
      <c r="K68" s="198"/>
      <c r="L68" s="198"/>
      <c r="M68" s="198"/>
      <c r="N68" s="198"/>
      <c r="O68" s="198"/>
      <c r="P68" s="198"/>
      <c r="Q68" s="198"/>
      <c r="W68" s="6"/>
      <c r="X68" s="6"/>
      <c r="Y68" s="6"/>
      <c r="Z68" s="6"/>
    </row>
    <row r="69" spans="3:26">
      <c r="K69" s="198"/>
      <c r="L69" s="198"/>
      <c r="M69" s="198"/>
      <c r="N69" s="198"/>
      <c r="O69" s="198"/>
      <c r="P69" s="198"/>
      <c r="Q69" s="198"/>
      <c r="W69" s="6"/>
      <c r="X69" s="6"/>
      <c r="Y69" s="6"/>
      <c r="Z69" s="6"/>
    </row>
    <row r="70" spans="3:26">
      <c r="K70" s="198"/>
      <c r="L70" s="198"/>
      <c r="M70" s="198"/>
      <c r="N70" s="198"/>
      <c r="O70" s="198"/>
      <c r="P70" s="198"/>
      <c r="Q70" s="198"/>
      <c r="W70" s="6"/>
      <c r="X70" s="6"/>
      <c r="Y70" s="6"/>
      <c r="Z70" s="6"/>
    </row>
    <row r="71" spans="3:26">
      <c r="K71" s="198"/>
      <c r="L71" s="198"/>
      <c r="M71" s="198"/>
      <c r="N71" s="198"/>
      <c r="O71" s="198"/>
      <c r="P71" s="198"/>
      <c r="Q71" s="198"/>
      <c r="W71" s="6"/>
      <c r="X71" s="6"/>
      <c r="Y71" s="6"/>
      <c r="Z71" s="6"/>
    </row>
    <row r="72" spans="3:26">
      <c r="K72" s="198"/>
      <c r="L72" s="198"/>
      <c r="M72" s="198"/>
      <c r="N72" s="198"/>
      <c r="O72" s="198"/>
      <c r="P72" s="198"/>
      <c r="Q72" s="198"/>
      <c r="W72" s="6"/>
      <c r="X72" s="6"/>
      <c r="Y72" s="6"/>
      <c r="Z72" s="6"/>
    </row>
    <row r="73" spans="3:26">
      <c r="K73" s="198"/>
      <c r="L73" s="198"/>
      <c r="M73" s="198"/>
      <c r="N73" s="198"/>
      <c r="O73" s="198"/>
      <c r="P73" s="198"/>
      <c r="Q73" s="198"/>
      <c r="W73" s="6"/>
      <c r="X73" s="6"/>
      <c r="Y73" s="6"/>
      <c r="Z73" s="6"/>
    </row>
    <row r="74" spans="3:26">
      <c r="K74" s="198"/>
      <c r="L74" s="198"/>
      <c r="M74" s="198"/>
      <c r="N74" s="198"/>
      <c r="O74" s="198"/>
      <c r="P74" s="198"/>
      <c r="Q74" s="198"/>
      <c r="W74" s="6"/>
      <c r="X74" s="6"/>
      <c r="Y74" s="6"/>
      <c r="Z74" s="6"/>
    </row>
    <row r="75" spans="3:26">
      <c r="K75" s="198"/>
      <c r="L75" s="198"/>
      <c r="M75" s="198"/>
      <c r="N75" s="198"/>
      <c r="O75" s="198"/>
      <c r="P75" s="198"/>
      <c r="Q75" s="198"/>
      <c r="W75" s="6"/>
      <c r="X75" s="6"/>
      <c r="Y75" s="6"/>
      <c r="Z75" s="6"/>
    </row>
    <row r="76" spans="3:26">
      <c r="K76" s="198"/>
      <c r="L76" s="198"/>
      <c r="M76" s="198"/>
      <c r="N76" s="198"/>
      <c r="O76" s="198"/>
      <c r="P76" s="198"/>
      <c r="Q76" s="198"/>
      <c r="W76" s="6"/>
      <c r="X76" s="6"/>
      <c r="Y76" s="6"/>
      <c r="Z76" s="6"/>
    </row>
    <row r="77" spans="3:26">
      <c r="K77" s="198"/>
      <c r="L77" s="198"/>
      <c r="M77" s="198"/>
      <c r="N77" s="198"/>
      <c r="O77" s="198"/>
      <c r="P77" s="198"/>
      <c r="Q77" s="198"/>
      <c r="W77" s="6"/>
      <c r="X77" s="6"/>
      <c r="Y77" s="6"/>
      <c r="Z77" s="6"/>
    </row>
    <row r="78" spans="3:26">
      <c r="K78" s="198"/>
      <c r="L78" s="198"/>
      <c r="M78" s="198"/>
      <c r="N78" s="198"/>
      <c r="O78" s="198"/>
      <c r="P78" s="198"/>
      <c r="Q78" s="198"/>
      <c r="W78" s="6"/>
      <c r="X78" s="6"/>
      <c r="Y78" s="6"/>
      <c r="Z78" s="6"/>
    </row>
    <row r="79" spans="3:26">
      <c r="K79" s="198"/>
      <c r="L79" s="198"/>
      <c r="M79" s="198"/>
      <c r="N79" s="198"/>
      <c r="O79" s="198"/>
      <c r="P79" s="198"/>
      <c r="Q79" s="198"/>
      <c r="W79" s="6"/>
      <c r="X79" s="6"/>
      <c r="Y79" s="6"/>
      <c r="Z79" s="6"/>
    </row>
    <row r="80" spans="3:26">
      <c r="K80" s="198"/>
      <c r="L80" s="198"/>
      <c r="M80" s="198"/>
      <c r="N80" s="198"/>
      <c r="O80" s="198"/>
      <c r="P80" s="198"/>
      <c r="Q80" s="198"/>
      <c r="W80" s="6"/>
      <c r="X80" s="6"/>
      <c r="Y80" s="6"/>
      <c r="Z80" s="6"/>
    </row>
    <row r="81" spans="11:26">
      <c r="K81" s="198"/>
      <c r="L81" s="198"/>
      <c r="M81" s="198"/>
      <c r="N81" s="198"/>
      <c r="O81" s="198"/>
      <c r="P81" s="198"/>
      <c r="Q81" s="198"/>
      <c r="W81" s="6"/>
      <c r="X81" s="6"/>
      <c r="Y81" s="6"/>
      <c r="Z81" s="6"/>
    </row>
    <row r="82" spans="11:26">
      <c r="K82" s="198"/>
      <c r="L82" s="198"/>
      <c r="M82" s="198"/>
      <c r="N82" s="198"/>
      <c r="O82" s="198"/>
      <c r="P82" s="198"/>
      <c r="Q82" s="198"/>
      <c r="W82" s="6"/>
      <c r="X82" s="6"/>
      <c r="Y82" s="6"/>
      <c r="Z82" s="6"/>
    </row>
    <row r="83" spans="11:26">
      <c r="K83" s="198"/>
      <c r="L83" s="198"/>
      <c r="M83" s="198"/>
      <c r="N83" s="198"/>
      <c r="O83" s="198"/>
      <c r="P83" s="198"/>
      <c r="Q83" s="198"/>
      <c r="W83" s="6"/>
      <c r="X83" s="6"/>
      <c r="Y83" s="6"/>
      <c r="Z83" s="6"/>
    </row>
    <row r="84" spans="11:26">
      <c r="K84" s="198"/>
      <c r="L84" s="198"/>
      <c r="M84" s="198"/>
      <c r="N84" s="198"/>
      <c r="O84" s="198"/>
      <c r="P84" s="198"/>
      <c r="Q84" s="198"/>
      <c r="W84" s="6"/>
      <c r="X84" s="6"/>
      <c r="Y84" s="6"/>
      <c r="Z84" s="6"/>
    </row>
    <row r="85" spans="11:26">
      <c r="K85" s="198"/>
      <c r="L85" s="198"/>
      <c r="M85" s="198"/>
      <c r="N85" s="198"/>
      <c r="O85" s="198"/>
      <c r="P85" s="198"/>
      <c r="Q85" s="198"/>
      <c r="W85" s="6"/>
      <c r="X85" s="6"/>
      <c r="Y85" s="6"/>
      <c r="Z85" s="6"/>
    </row>
    <row r="86" spans="11:26">
      <c r="K86" s="198"/>
      <c r="L86" s="198"/>
      <c r="M86" s="198"/>
      <c r="N86" s="198"/>
      <c r="O86" s="198"/>
      <c r="P86" s="198"/>
      <c r="Q86" s="198"/>
      <c r="W86" s="6"/>
      <c r="X86" s="6"/>
      <c r="Y86" s="6"/>
      <c r="Z86" s="6"/>
    </row>
    <row r="87" spans="11:26">
      <c r="K87" s="198"/>
      <c r="L87" s="198"/>
      <c r="M87" s="198"/>
      <c r="N87" s="198"/>
      <c r="O87" s="198"/>
      <c r="P87" s="198"/>
      <c r="Q87" s="198"/>
      <c r="W87" s="6"/>
      <c r="X87" s="6"/>
      <c r="Y87" s="6"/>
      <c r="Z87" s="6"/>
    </row>
    <row r="88" spans="11:26">
      <c r="K88" s="198"/>
      <c r="L88" s="198"/>
      <c r="M88" s="198"/>
      <c r="N88" s="198"/>
      <c r="O88" s="198"/>
      <c r="P88" s="198"/>
      <c r="Q88" s="198"/>
      <c r="W88" s="6"/>
      <c r="X88" s="6"/>
      <c r="Y88" s="6"/>
      <c r="Z88" s="6"/>
    </row>
    <row r="89" spans="11:26">
      <c r="K89" s="198"/>
      <c r="L89" s="198"/>
      <c r="M89" s="198"/>
      <c r="N89" s="198"/>
      <c r="O89" s="198"/>
      <c r="P89" s="198"/>
      <c r="Q89" s="198"/>
      <c r="W89" s="6"/>
      <c r="X89" s="6"/>
      <c r="Y89" s="6"/>
      <c r="Z89" s="6"/>
    </row>
    <row r="90" spans="11:26">
      <c r="K90" s="198"/>
      <c r="L90" s="198"/>
      <c r="M90" s="198"/>
      <c r="N90" s="198"/>
      <c r="O90" s="198"/>
      <c r="P90" s="198"/>
      <c r="Q90" s="198"/>
      <c r="W90" s="6"/>
      <c r="X90" s="6"/>
      <c r="Y90" s="6"/>
      <c r="Z90" s="6"/>
    </row>
    <row r="91" spans="11:26">
      <c r="K91" s="198"/>
      <c r="L91" s="198"/>
      <c r="M91" s="198"/>
      <c r="N91" s="198"/>
      <c r="O91" s="198"/>
      <c r="P91" s="198"/>
      <c r="Q91" s="198"/>
      <c r="W91" s="6"/>
      <c r="X91" s="6"/>
      <c r="Y91" s="6"/>
      <c r="Z91" s="6"/>
    </row>
    <row r="92" spans="11:26">
      <c r="K92" s="198"/>
      <c r="L92" s="198"/>
      <c r="M92" s="198"/>
      <c r="N92" s="198"/>
      <c r="O92" s="198"/>
      <c r="P92" s="198"/>
      <c r="Q92" s="198"/>
      <c r="W92" s="6"/>
      <c r="X92" s="6"/>
      <c r="Y92" s="6"/>
      <c r="Z92" s="6"/>
    </row>
    <row r="93" spans="11:26">
      <c r="K93" s="198"/>
      <c r="L93" s="198"/>
      <c r="M93" s="198"/>
      <c r="N93" s="198"/>
      <c r="O93" s="198"/>
      <c r="P93" s="198"/>
      <c r="Q93" s="198"/>
      <c r="W93" s="6"/>
      <c r="X93" s="6"/>
      <c r="Y93" s="6"/>
      <c r="Z93" s="6"/>
    </row>
    <row r="94" spans="11:26">
      <c r="K94" s="198"/>
      <c r="L94" s="198"/>
      <c r="M94" s="198"/>
      <c r="N94" s="198"/>
      <c r="O94" s="198"/>
      <c r="P94" s="198"/>
      <c r="Q94" s="198"/>
      <c r="W94" s="6"/>
      <c r="X94" s="6"/>
      <c r="Y94" s="6"/>
      <c r="Z94" s="6"/>
    </row>
    <row r="95" spans="11:26">
      <c r="K95" s="198"/>
      <c r="L95" s="198"/>
      <c r="M95" s="198"/>
      <c r="N95" s="198"/>
      <c r="O95" s="198"/>
      <c r="P95" s="198"/>
      <c r="Q95" s="198"/>
      <c r="W95" s="6"/>
      <c r="X95" s="6"/>
      <c r="Y95" s="6"/>
      <c r="Z95" s="6"/>
    </row>
    <row r="96" spans="11:26">
      <c r="K96" s="198"/>
      <c r="L96" s="198"/>
      <c r="M96" s="198"/>
      <c r="N96" s="198"/>
      <c r="O96" s="198"/>
      <c r="P96" s="198"/>
      <c r="Q96" s="198"/>
      <c r="W96" s="6"/>
      <c r="X96" s="6"/>
      <c r="Y96" s="6"/>
      <c r="Z96" s="6"/>
    </row>
    <row r="97" spans="11:26">
      <c r="K97" s="198"/>
      <c r="L97" s="198"/>
      <c r="M97" s="198"/>
      <c r="N97" s="198"/>
      <c r="O97" s="198"/>
      <c r="P97" s="198"/>
      <c r="Q97" s="198"/>
      <c r="W97" s="6"/>
      <c r="X97" s="6"/>
      <c r="Y97" s="6"/>
      <c r="Z97" s="6"/>
    </row>
    <row r="98" spans="11:26">
      <c r="K98" s="198"/>
      <c r="L98" s="198"/>
      <c r="M98" s="198"/>
      <c r="N98" s="198"/>
      <c r="O98" s="198"/>
      <c r="P98" s="198"/>
      <c r="Q98" s="198"/>
      <c r="W98" s="6"/>
      <c r="X98" s="6"/>
      <c r="Y98" s="6"/>
      <c r="Z98" s="6"/>
    </row>
    <row r="99" spans="11:26">
      <c r="K99" s="198"/>
      <c r="L99" s="198"/>
      <c r="M99" s="198"/>
      <c r="N99" s="198"/>
      <c r="O99" s="198"/>
      <c r="P99" s="198"/>
      <c r="Q99" s="198"/>
      <c r="W99" s="6"/>
      <c r="X99" s="6"/>
      <c r="Y99" s="6"/>
      <c r="Z99" s="6"/>
    </row>
    <row r="100" spans="11:26">
      <c r="K100" s="198"/>
      <c r="L100" s="198"/>
      <c r="M100" s="198"/>
      <c r="N100" s="198"/>
      <c r="O100" s="198"/>
      <c r="P100" s="198"/>
      <c r="Q100" s="198"/>
      <c r="W100" s="6"/>
      <c r="X100" s="6"/>
      <c r="Y100" s="6"/>
      <c r="Z100" s="6"/>
    </row>
    <row r="101" spans="11:26">
      <c r="K101" s="198"/>
      <c r="L101" s="198"/>
      <c r="M101" s="198"/>
      <c r="N101" s="198"/>
      <c r="O101" s="198"/>
      <c r="P101" s="198"/>
      <c r="Q101" s="198"/>
      <c r="W101" s="6"/>
      <c r="X101" s="6"/>
      <c r="Y101" s="6"/>
      <c r="Z101" s="6"/>
    </row>
    <row r="102" spans="11:26">
      <c r="K102" s="198"/>
      <c r="L102" s="198"/>
      <c r="M102" s="198"/>
      <c r="N102" s="198"/>
      <c r="O102" s="198"/>
      <c r="P102" s="198"/>
      <c r="Q102" s="198"/>
      <c r="W102" s="6"/>
      <c r="X102" s="6"/>
      <c r="Y102" s="6"/>
      <c r="Z102" s="6"/>
    </row>
    <row r="103" spans="11:26">
      <c r="K103" s="198"/>
      <c r="L103" s="198"/>
      <c r="M103" s="198"/>
      <c r="N103" s="198"/>
      <c r="O103" s="198"/>
      <c r="P103" s="198"/>
      <c r="Q103" s="198"/>
      <c r="W103" s="6"/>
      <c r="X103" s="6"/>
      <c r="Y103" s="6"/>
      <c r="Z103" s="6"/>
    </row>
    <row r="104" spans="11:26">
      <c r="K104" s="198"/>
      <c r="L104" s="198"/>
      <c r="M104" s="198"/>
      <c r="N104" s="198"/>
      <c r="O104" s="198"/>
      <c r="P104" s="198"/>
      <c r="Q104" s="198"/>
      <c r="W104" s="6"/>
      <c r="X104" s="6"/>
      <c r="Y104" s="6"/>
      <c r="Z104" s="6"/>
    </row>
    <row r="105" spans="11:26">
      <c r="K105" s="198"/>
      <c r="L105" s="198"/>
      <c r="M105" s="198"/>
      <c r="N105" s="198"/>
      <c r="O105" s="198"/>
      <c r="P105" s="198"/>
      <c r="Q105" s="198"/>
      <c r="W105" s="6"/>
      <c r="X105" s="6"/>
      <c r="Y105" s="6"/>
      <c r="Z105" s="6"/>
    </row>
    <row r="106" spans="11:26">
      <c r="K106" s="198"/>
      <c r="L106" s="198"/>
      <c r="M106" s="198"/>
      <c r="N106" s="198"/>
      <c r="O106" s="198"/>
      <c r="P106" s="198"/>
      <c r="Q106" s="198"/>
      <c r="W106" s="6"/>
      <c r="X106" s="6"/>
      <c r="Y106" s="6"/>
      <c r="Z106" s="6"/>
    </row>
    <row r="107" spans="11:26">
      <c r="K107" s="198"/>
      <c r="L107" s="198"/>
      <c r="M107" s="198"/>
      <c r="N107" s="198"/>
      <c r="O107" s="198"/>
      <c r="P107" s="198"/>
      <c r="Q107" s="198"/>
      <c r="W107" s="6"/>
      <c r="X107" s="6"/>
      <c r="Y107" s="6"/>
      <c r="Z107" s="6"/>
    </row>
    <row r="108" spans="11:26">
      <c r="K108" s="198"/>
      <c r="L108" s="198"/>
      <c r="M108" s="198"/>
      <c r="N108" s="198"/>
      <c r="O108" s="198"/>
      <c r="P108" s="198"/>
      <c r="Q108" s="198"/>
      <c r="W108" s="6"/>
      <c r="X108" s="6"/>
      <c r="Y108" s="6"/>
      <c r="Z108" s="6"/>
    </row>
    <row r="109" spans="11:26">
      <c r="K109" s="198"/>
      <c r="L109" s="198"/>
      <c r="M109" s="198"/>
      <c r="N109" s="198"/>
      <c r="O109" s="198"/>
      <c r="P109" s="198"/>
      <c r="Q109" s="198"/>
      <c r="W109" s="6"/>
      <c r="X109" s="6"/>
      <c r="Y109" s="6"/>
      <c r="Z109" s="6"/>
    </row>
    <row r="110" spans="11:26">
      <c r="K110" s="198"/>
      <c r="L110" s="198"/>
      <c r="M110" s="198"/>
      <c r="N110" s="198"/>
      <c r="O110" s="198"/>
      <c r="P110" s="198"/>
      <c r="Q110" s="198"/>
      <c r="W110" s="6"/>
      <c r="X110" s="6"/>
      <c r="Y110" s="6"/>
      <c r="Z110" s="6"/>
    </row>
    <row r="111" spans="11:26">
      <c r="K111" s="198"/>
      <c r="L111" s="198"/>
      <c r="M111" s="198"/>
      <c r="N111" s="198"/>
      <c r="O111" s="198"/>
      <c r="P111" s="198"/>
      <c r="Q111" s="198"/>
      <c r="W111" s="6"/>
      <c r="X111" s="6"/>
      <c r="Y111" s="6"/>
      <c r="Z111" s="6"/>
    </row>
    <row r="112" spans="11:26">
      <c r="K112" s="198"/>
      <c r="L112" s="198"/>
      <c r="M112" s="198"/>
      <c r="N112" s="198"/>
      <c r="O112" s="198"/>
      <c r="P112" s="198"/>
      <c r="Q112" s="198"/>
      <c r="W112" s="6"/>
      <c r="X112" s="6"/>
      <c r="Y112" s="6"/>
      <c r="Z112" s="6"/>
    </row>
    <row r="113" spans="11:26">
      <c r="K113" s="198"/>
      <c r="L113" s="198"/>
      <c r="M113" s="198"/>
      <c r="N113" s="198"/>
      <c r="O113" s="198"/>
      <c r="P113" s="198"/>
      <c r="Q113" s="198"/>
      <c r="W113" s="6"/>
      <c r="X113" s="6"/>
      <c r="Y113" s="6"/>
      <c r="Z113" s="6"/>
    </row>
    <row r="114" spans="11:26">
      <c r="K114" s="198"/>
      <c r="L114" s="198"/>
      <c r="M114" s="198"/>
      <c r="N114" s="198"/>
      <c r="O114" s="198"/>
      <c r="P114" s="198"/>
      <c r="Q114" s="198"/>
      <c r="W114" s="6"/>
      <c r="X114" s="6"/>
      <c r="Y114" s="6"/>
      <c r="Z114" s="6"/>
    </row>
    <row r="115" spans="11:26">
      <c r="K115" s="198"/>
      <c r="L115" s="198"/>
      <c r="M115" s="198"/>
      <c r="N115" s="198"/>
      <c r="O115" s="198"/>
      <c r="P115" s="198"/>
      <c r="Q115" s="198"/>
      <c r="W115" s="6"/>
      <c r="X115" s="6"/>
      <c r="Y115" s="6"/>
      <c r="Z115" s="6"/>
    </row>
    <row r="116" spans="11:26">
      <c r="K116" s="198"/>
      <c r="L116" s="198"/>
      <c r="M116" s="198"/>
      <c r="N116" s="198"/>
      <c r="O116" s="198"/>
      <c r="P116" s="198"/>
      <c r="Q116" s="198"/>
      <c r="W116" s="6"/>
      <c r="X116" s="6"/>
      <c r="Y116" s="6"/>
      <c r="Z116" s="6"/>
    </row>
    <row r="117" spans="11:26">
      <c r="K117" s="198"/>
      <c r="L117" s="198"/>
      <c r="M117" s="198"/>
      <c r="N117" s="198"/>
      <c r="O117" s="198"/>
      <c r="P117" s="198"/>
      <c r="Q117" s="198"/>
      <c r="W117" s="6"/>
      <c r="X117" s="6"/>
      <c r="Y117" s="6"/>
      <c r="Z117" s="6"/>
    </row>
    <row r="118" spans="11:26">
      <c r="K118" s="198"/>
      <c r="L118" s="198"/>
      <c r="M118" s="198"/>
      <c r="N118" s="198"/>
      <c r="O118" s="198"/>
      <c r="P118" s="198"/>
      <c r="Q118" s="198"/>
      <c r="W118" s="6"/>
      <c r="X118" s="6"/>
      <c r="Y118" s="6"/>
      <c r="Z118" s="6"/>
    </row>
    <row r="119" spans="11:26">
      <c r="K119" s="198"/>
      <c r="L119" s="198"/>
      <c r="M119" s="198"/>
      <c r="N119" s="198"/>
      <c r="O119" s="198"/>
      <c r="P119" s="198"/>
      <c r="Q119" s="198"/>
      <c r="W119" s="6"/>
      <c r="X119" s="6"/>
      <c r="Y119" s="6"/>
      <c r="Z119" s="6"/>
    </row>
    <row r="120" spans="11:26">
      <c r="K120" s="198"/>
      <c r="L120" s="198"/>
      <c r="M120" s="198"/>
      <c r="N120" s="198"/>
      <c r="O120" s="198"/>
      <c r="P120" s="198"/>
      <c r="Q120" s="198"/>
      <c r="W120" s="6"/>
      <c r="X120" s="6"/>
      <c r="Y120" s="6"/>
      <c r="Z120" s="6"/>
    </row>
    <row r="121" spans="11:26">
      <c r="K121" s="198"/>
      <c r="L121" s="198"/>
      <c r="M121" s="198"/>
      <c r="N121" s="198"/>
      <c r="O121" s="198"/>
      <c r="P121" s="198"/>
      <c r="Q121" s="198"/>
      <c r="W121" s="6"/>
      <c r="X121" s="6"/>
      <c r="Y121" s="6"/>
      <c r="Z121" s="6"/>
    </row>
    <row r="122" spans="11:26">
      <c r="K122" s="198"/>
      <c r="L122" s="198"/>
      <c r="M122" s="198"/>
      <c r="N122" s="198"/>
      <c r="O122" s="198"/>
      <c r="P122" s="198"/>
      <c r="Q122" s="198"/>
      <c r="W122" s="6"/>
      <c r="X122" s="6"/>
      <c r="Y122" s="6"/>
      <c r="Z122" s="6"/>
    </row>
    <row r="123" spans="11:26">
      <c r="K123" s="198"/>
      <c r="L123" s="198"/>
      <c r="M123" s="198"/>
      <c r="N123" s="198"/>
      <c r="O123" s="198"/>
      <c r="P123" s="198"/>
      <c r="Q123" s="198"/>
      <c r="W123" s="6"/>
      <c r="X123" s="6"/>
      <c r="Y123" s="6"/>
      <c r="Z123" s="6"/>
    </row>
    <row r="124" spans="11:26">
      <c r="K124" s="198"/>
      <c r="L124" s="198"/>
      <c r="M124" s="198"/>
      <c r="N124" s="198"/>
      <c r="O124" s="198"/>
      <c r="P124" s="198"/>
      <c r="Q124" s="198"/>
      <c r="W124" s="6"/>
      <c r="X124" s="6"/>
      <c r="Y124" s="6"/>
      <c r="Z124" s="6"/>
    </row>
    <row r="125" spans="11:26">
      <c r="K125" s="198"/>
      <c r="L125" s="198"/>
      <c r="M125" s="198"/>
      <c r="N125" s="198"/>
      <c r="O125" s="198"/>
      <c r="P125" s="198"/>
      <c r="Q125" s="198"/>
      <c r="W125" s="6"/>
      <c r="X125" s="6"/>
      <c r="Y125" s="6"/>
      <c r="Z125" s="6"/>
    </row>
    <row r="126" spans="11:26">
      <c r="K126" s="198"/>
      <c r="L126" s="198"/>
      <c r="M126" s="198"/>
      <c r="N126" s="198"/>
      <c r="O126" s="198"/>
      <c r="P126" s="198"/>
      <c r="Q126" s="198"/>
      <c r="W126" s="6"/>
      <c r="X126" s="6"/>
      <c r="Y126" s="6"/>
      <c r="Z126" s="6"/>
    </row>
    <row r="127" spans="11:26">
      <c r="K127" s="198"/>
      <c r="L127" s="198"/>
      <c r="M127" s="198"/>
      <c r="N127" s="198"/>
      <c r="O127" s="198"/>
      <c r="P127" s="198"/>
      <c r="Q127" s="198"/>
      <c r="W127" s="6"/>
      <c r="X127" s="6"/>
      <c r="Y127" s="6"/>
      <c r="Z127" s="6"/>
    </row>
    <row r="128" spans="11:26">
      <c r="K128" s="198"/>
      <c r="L128" s="198"/>
      <c r="M128" s="198"/>
      <c r="N128" s="198"/>
      <c r="O128" s="198"/>
      <c r="P128" s="198"/>
      <c r="Q128" s="198"/>
      <c r="W128" s="6"/>
      <c r="X128" s="6"/>
      <c r="Y128" s="6"/>
      <c r="Z128" s="6"/>
    </row>
    <row r="129" spans="11:26">
      <c r="K129" s="198"/>
      <c r="L129" s="198"/>
      <c r="M129" s="198"/>
      <c r="N129" s="198"/>
      <c r="O129" s="198"/>
      <c r="P129" s="198"/>
      <c r="Q129" s="198"/>
      <c r="W129" s="6"/>
      <c r="X129" s="6"/>
      <c r="Y129" s="6"/>
      <c r="Z129" s="6"/>
    </row>
    <row r="130" spans="11:26">
      <c r="K130" s="198"/>
      <c r="L130" s="198"/>
      <c r="M130" s="198"/>
      <c r="N130" s="198"/>
      <c r="O130" s="198"/>
      <c r="P130" s="198"/>
      <c r="Q130" s="198"/>
      <c r="W130" s="6"/>
      <c r="X130" s="6"/>
      <c r="Y130" s="6"/>
      <c r="Z130" s="6"/>
    </row>
    <row r="131" spans="11:26">
      <c r="K131" s="198"/>
      <c r="L131" s="198"/>
      <c r="M131" s="198"/>
      <c r="N131" s="198"/>
      <c r="O131" s="198"/>
      <c r="P131" s="198"/>
      <c r="Q131" s="198"/>
      <c r="W131" s="6"/>
      <c r="X131" s="6"/>
      <c r="Y131" s="6"/>
      <c r="Z131" s="6"/>
    </row>
    <row r="132" spans="11:26">
      <c r="K132" s="198"/>
      <c r="L132" s="198"/>
      <c r="M132" s="198"/>
      <c r="N132" s="198"/>
      <c r="O132" s="198"/>
      <c r="P132" s="198"/>
      <c r="Q132" s="198"/>
      <c r="W132" s="6"/>
      <c r="X132" s="6"/>
      <c r="Y132" s="6"/>
      <c r="Z132" s="6"/>
    </row>
    <row r="133" spans="11:26">
      <c r="K133" s="198"/>
      <c r="L133" s="198"/>
      <c r="M133" s="198"/>
      <c r="N133" s="198"/>
      <c r="O133" s="198"/>
      <c r="P133" s="198"/>
      <c r="Q133" s="198"/>
      <c r="W133" s="6"/>
      <c r="X133" s="6"/>
      <c r="Y133" s="6"/>
      <c r="Z133" s="6"/>
    </row>
    <row r="134" spans="11:26">
      <c r="K134" s="198"/>
      <c r="L134" s="198"/>
      <c r="M134" s="198"/>
      <c r="N134" s="198"/>
      <c r="O134" s="198"/>
      <c r="P134" s="198"/>
      <c r="Q134" s="198"/>
      <c r="W134" s="6"/>
      <c r="X134" s="6"/>
      <c r="Y134" s="6"/>
      <c r="Z134" s="6"/>
    </row>
    <row r="135" spans="11:26">
      <c r="K135" s="198"/>
      <c r="L135" s="198"/>
      <c r="M135" s="198"/>
      <c r="N135" s="198"/>
      <c r="O135" s="198"/>
      <c r="P135" s="198"/>
      <c r="Q135" s="198"/>
      <c r="W135" s="6"/>
      <c r="X135" s="6"/>
      <c r="Y135" s="6"/>
      <c r="Z135" s="6"/>
    </row>
    <row r="136" spans="11:26">
      <c r="K136" s="198"/>
      <c r="L136" s="198"/>
      <c r="M136" s="198"/>
      <c r="N136" s="198"/>
      <c r="O136" s="198"/>
      <c r="P136" s="198"/>
      <c r="Q136" s="198"/>
      <c r="W136" s="6"/>
      <c r="X136" s="6"/>
      <c r="Y136" s="6"/>
      <c r="Z136" s="6"/>
    </row>
    <row r="137" spans="11:26">
      <c r="K137" s="198"/>
      <c r="L137" s="198"/>
      <c r="M137" s="198"/>
      <c r="N137" s="198"/>
      <c r="O137" s="198"/>
      <c r="P137" s="198"/>
      <c r="Q137" s="198"/>
      <c r="W137" s="6"/>
      <c r="X137" s="6"/>
      <c r="Y137" s="6"/>
      <c r="Z137" s="6"/>
    </row>
    <row r="138" spans="11:26">
      <c r="K138" s="198"/>
      <c r="L138" s="198"/>
      <c r="M138" s="198"/>
      <c r="N138" s="198"/>
      <c r="O138" s="198"/>
      <c r="P138" s="198"/>
      <c r="Q138" s="198"/>
      <c r="W138" s="6"/>
      <c r="X138" s="6"/>
      <c r="Y138" s="6"/>
      <c r="Z138" s="6"/>
    </row>
    <row r="139" spans="11:26">
      <c r="K139" s="198"/>
      <c r="L139" s="198"/>
      <c r="M139" s="198"/>
      <c r="N139" s="198"/>
      <c r="O139" s="198"/>
      <c r="P139" s="198"/>
      <c r="Q139" s="198"/>
      <c r="W139" s="6"/>
      <c r="X139" s="6"/>
      <c r="Y139" s="6"/>
      <c r="Z139" s="6"/>
    </row>
    <row r="140" spans="11:26">
      <c r="K140" s="198"/>
      <c r="L140" s="198"/>
      <c r="M140" s="198"/>
      <c r="N140" s="198"/>
      <c r="O140" s="198"/>
      <c r="P140" s="198"/>
      <c r="Q140" s="198"/>
      <c r="W140" s="6"/>
      <c r="X140" s="6"/>
      <c r="Y140" s="6"/>
      <c r="Z140" s="6"/>
    </row>
    <row r="141" spans="11:26">
      <c r="K141" s="198"/>
      <c r="L141" s="198"/>
      <c r="M141" s="198"/>
      <c r="N141" s="198"/>
      <c r="O141" s="198"/>
      <c r="P141" s="198"/>
      <c r="Q141" s="198"/>
      <c r="W141" s="6"/>
      <c r="X141" s="6"/>
      <c r="Y141" s="6"/>
      <c r="Z141" s="6"/>
    </row>
    <row r="142" spans="11:26">
      <c r="K142" s="198"/>
      <c r="L142" s="198"/>
      <c r="M142" s="198"/>
      <c r="N142" s="198"/>
      <c r="O142" s="198"/>
      <c r="P142" s="198"/>
      <c r="Q142" s="198"/>
      <c r="W142" s="6"/>
      <c r="X142" s="6"/>
      <c r="Y142" s="6"/>
      <c r="Z142" s="6"/>
    </row>
    <row r="143" spans="11:26">
      <c r="K143" s="198"/>
      <c r="L143" s="198"/>
      <c r="M143" s="198"/>
      <c r="N143" s="198"/>
      <c r="O143" s="198"/>
      <c r="P143" s="198"/>
      <c r="Q143" s="198"/>
      <c r="W143" s="6"/>
      <c r="X143" s="6"/>
      <c r="Y143" s="6"/>
      <c r="Z143" s="6"/>
    </row>
    <row r="144" spans="11:26">
      <c r="K144" s="198"/>
      <c r="L144" s="198"/>
      <c r="M144" s="198"/>
      <c r="N144" s="198"/>
      <c r="O144" s="198"/>
      <c r="P144" s="198"/>
      <c r="Q144" s="198"/>
      <c r="W144" s="6"/>
      <c r="X144" s="6"/>
      <c r="Y144" s="6"/>
      <c r="Z144" s="6"/>
    </row>
    <row r="145" spans="11:26">
      <c r="K145" s="198"/>
      <c r="L145" s="198"/>
      <c r="M145" s="198"/>
      <c r="N145" s="198"/>
      <c r="O145" s="198"/>
      <c r="P145" s="198"/>
      <c r="Q145" s="198"/>
      <c r="W145" s="6"/>
      <c r="X145" s="6"/>
      <c r="Y145" s="6"/>
      <c r="Z145" s="6"/>
    </row>
    <row r="146" spans="11:26">
      <c r="K146" s="198"/>
      <c r="L146" s="198"/>
      <c r="M146" s="198"/>
      <c r="N146" s="198"/>
      <c r="O146" s="198"/>
      <c r="P146" s="198"/>
      <c r="Q146" s="198"/>
      <c r="W146" s="6"/>
      <c r="X146" s="6"/>
      <c r="Y146" s="6"/>
      <c r="Z146" s="6"/>
    </row>
    <row r="147" spans="11:26">
      <c r="K147" s="198"/>
      <c r="L147" s="198"/>
      <c r="M147" s="198"/>
      <c r="N147" s="198"/>
      <c r="O147" s="198"/>
      <c r="P147" s="198"/>
      <c r="Q147" s="198"/>
      <c r="W147" s="6"/>
      <c r="X147" s="6"/>
      <c r="Y147" s="6"/>
      <c r="Z147" s="6"/>
    </row>
    <row r="148" spans="11:26">
      <c r="K148" s="198"/>
      <c r="L148" s="198"/>
      <c r="M148" s="198"/>
      <c r="N148" s="198"/>
      <c r="O148" s="198"/>
      <c r="P148" s="198"/>
      <c r="Q148" s="198"/>
      <c r="W148" s="6"/>
      <c r="X148" s="6"/>
      <c r="Y148" s="6"/>
      <c r="Z148" s="6"/>
    </row>
    <row r="149" spans="11:26">
      <c r="K149" s="198"/>
      <c r="L149" s="198"/>
      <c r="M149" s="198"/>
      <c r="N149" s="198"/>
      <c r="O149" s="198"/>
      <c r="P149" s="198"/>
      <c r="Q149" s="198"/>
      <c r="W149" s="6"/>
      <c r="X149" s="6"/>
      <c r="Y149" s="6"/>
      <c r="Z149" s="6"/>
    </row>
    <row r="150" spans="11:26">
      <c r="K150" s="198"/>
      <c r="L150" s="198"/>
      <c r="M150" s="198"/>
      <c r="N150" s="198"/>
      <c r="O150" s="198"/>
      <c r="P150" s="198"/>
      <c r="Q150" s="198"/>
      <c r="W150" s="6"/>
      <c r="X150" s="6"/>
      <c r="Y150" s="6"/>
      <c r="Z150" s="6"/>
    </row>
    <row r="151" spans="11:26">
      <c r="K151" s="198"/>
      <c r="L151" s="198"/>
      <c r="M151" s="198"/>
      <c r="N151" s="198"/>
      <c r="O151" s="198"/>
      <c r="P151" s="198"/>
      <c r="Q151" s="198"/>
      <c r="W151" s="6"/>
      <c r="X151" s="6"/>
      <c r="Y151" s="6"/>
      <c r="Z151" s="6"/>
    </row>
    <row r="152" spans="11:26">
      <c r="K152" s="198"/>
      <c r="L152" s="198"/>
      <c r="M152" s="198"/>
      <c r="N152" s="198"/>
      <c r="O152" s="198"/>
      <c r="P152" s="198"/>
      <c r="Q152" s="198"/>
      <c r="W152" s="6"/>
      <c r="X152" s="6"/>
      <c r="Y152" s="6"/>
      <c r="Z152" s="6"/>
    </row>
    <row r="153" spans="11:26">
      <c r="K153" s="198"/>
      <c r="L153" s="198"/>
      <c r="M153" s="198"/>
      <c r="N153" s="198"/>
      <c r="O153" s="198"/>
      <c r="P153" s="198"/>
      <c r="Q153" s="198"/>
      <c r="W153" s="6"/>
      <c r="X153" s="6"/>
      <c r="Y153" s="6"/>
      <c r="Z153" s="6"/>
    </row>
    <row r="154" spans="11:26">
      <c r="K154" s="198"/>
      <c r="L154" s="198"/>
      <c r="M154" s="198"/>
      <c r="N154" s="198"/>
      <c r="O154" s="198"/>
      <c r="P154" s="198"/>
      <c r="Q154" s="198"/>
      <c r="W154" s="6"/>
      <c r="X154" s="6"/>
      <c r="Y154" s="6"/>
      <c r="Z154" s="6"/>
    </row>
    <row r="155" spans="11:26">
      <c r="K155" s="198"/>
      <c r="L155" s="198"/>
      <c r="M155" s="198"/>
      <c r="N155" s="198"/>
      <c r="O155" s="198"/>
      <c r="P155" s="198"/>
      <c r="Q155" s="198"/>
      <c r="W155" s="6"/>
      <c r="X155" s="6"/>
      <c r="Y155" s="6"/>
      <c r="Z155" s="6"/>
    </row>
    <row r="156" spans="11:26">
      <c r="W156" s="6"/>
      <c r="X156" s="6"/>
      <c r="Y156" s="6"/>
      <c r="Z156" s="6"/>
    </row>
    <row r="157" spans="11:26">
      <c r="W157" s="6"/>
      <c r="X157" s="6"/>
      <c r="Y157" s="6"/>
      <c r="Z157" s="6"/>
    </row>
    <row r="158" spans="11:26">
      <c r="W158" s="6"/>
      <c r="X158" s="6"/>
      <c r="Y158" s="6"/>
    </row>
    <row r="159" spans="11:26">
      <c r="W159" s="6"/>
      <c r="X159" s="6"/>
      <c r="Y159" s="6"/>
    </row>
    <row r="160" spans="11:26">
      <c r="W160" s="6"/>
      <c r="X160" s="6"/>
      <c r="Y160" s="6"/>
    </row>
    <row r="161" spans="23:25">
      <c r="W161" s="6"/>
      <c r="X161" s="6"/>
      <c r="Y161" s="6"/>
    </row>
    <row r="162" spans="23:25">
      <c r="W162" s="6"/>
      <c r="X162" s="6"/>
      <c r="Y162" s="6"/>
    </row>
    <row r="163" spans="23:25">
      <c r="W163" s="6"/>
      <c r="X163" s="6"/>
      <c r="Y163" s="6"/>
    </row>
    <row r="164" spans="23:25">
      <c r="W164" s="6"/>
      <c r="X164" s="6"/>
      <c r="Y164" s="6"/>
    </row>
    <row r="165" spans="23:25">
      <c r="W165" s="6"/>
      <c r="X165" s="6"/>
      <c r="Y165" s="6"/>
    </row>
  </sheetData>
  <mergeCells count="9">
    <mergeCell ref="B23:E23"/>
    <mergeCell ref="D7:E7"/>
    <mergeCell ref="B55:E55"/>
    <mergeCell ref="B49:E49"/>
    <mergeCell ref="A1:Q1"/>
    <mergeCell ref="A2:Q2"/>
    <mergeCell ref="A3:C3"/>
    <mergeCell ref="A6:C6"/>
    <mergeCell ref="A7:C7"/>
  </mergeCells>
  <phoneticPr fontId="7" type="noConversion"/>
  <dataValidations count="2">
    <dataValidation type="list" allowBlank="1" showInputMessage="1" showErrorMessage="1" sqref="D3" xr:uid="{00000000-0002-0000-0300-000000000000}">
      <formula1>$U$4:$U$16</formula1>
    </dataValidation>
    <dataValidation type="list" allowBlank="1" showInputMessage="1" showErrorMessage="1" sqref="D6" xr:uid="{00000000-0002-0000-0300-000001000000}">
      <formula1>$V$4:$V$16</formula1>
    </dataValidation>
  </dataValidations>
  <printOptions horizontalCentered="1"/>
  <pageMargins left="0.4" right="0.4" top="0.7" bottom="0.7" header="0" footer="0.3"/>
  <pageSetup paperSize="9" scale="50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230"/>
  <sheetViews>
    <sheetView showGridLines="0" view="pageBreakPreview" zoomScaleNormal="100" zoomScaleSheetLayoutView="100" workbookViewId="0">
      <selection sqref="A1:R1"/>
    </sheetView>
  </sheetViews>
  <sheetFormatPr defaultColWidth="10.28515625" defaultRowHeight="15"/>
  <cols>
    <col min="1" max="1" width="3.28515625" style="30" customWidth="1"/>
    <col min="2" max="2" width="4.5703125" style="30" customWidth="1"/>
    <col min="3" max="3" width="12" style="30" customWidth="1"/>
    <col min="4" max="4" width="17.85546875" style="30" customWidth="1"/>
    <col min="5" max="5" width="16.140625" style="30" customWidth="1"/>
    <col min="6" max="6" width="14.28515625" style="30" customWidth="1"/>
    <col min="7" max="7" width="11" style="30" customWidth="1"/>
    <col min="8" max="8" width="14.85546875" style="30" customWidth="1"/>
    <col min="9" max="9" width="16.85546875" style="30" customWidth="1"/>
    <col min="10" max="10" width="14.28515625" style="30" customWidth="1"/>
    <col min="11" max="17" width="8.85546875" style="16" customWidth="1"/>
    <col min="18" max="18" width="15.42578125" style="16" customWidth="1"/>
    <col min="19" max="19" width="18.140625" style="30" customWidth="1"/>
    <col min="20" max="20" width="21.28515625" style="30" customWidth="1"/>
    <col min="21" max="21" width="10.28515625" style="30"/>
    <col min="22" max="23" width="10.28515625" style="30" hidden="1" customWidth="1"/>
    <col min="24" max="16384" width="10.28515625" style="30"/>
  </cols>
  <sheetData>
    <row r="1" spans="1:23" s="93" customFormat="1" ht="24" customHeight="1">
      <c r="A1" s="361" t="s">
        <v>102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3"/>
    </row>
    <row r="2" spans="1:23" s="93" customFormat="1" ht="15" customHeight="1" thickBot="1">
      <c r="A2" s="384" t="s">
        <v>103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6"/>
    </row>
    <row r="3" spans="1:23" s="93" customFormat="1" ht="15" customHeight="1" thickTop="1">
      <c r="A3" s="367" t="s">
        <v>104</v>
      </c>
      <c r="B3" s="368"/>
      <c r="C3" s="368"/>
      <c r="D3" s="102" t="s">
        <v>9</v>
      </c>
      <c r="E3" s="94"/>
      <c r="F3" s="94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  <c r="V3" s="93" t="s">
        <v>104</v>
      </c>
      <c r="W3" s="93" t="s">
        <v>105</v>
      </c>
    </row>
    <row r="4" spans="1:23" s="93" customFormat="1" ht="15" customHeight="1">
      <c r="A4" s="105"/>
      <c r="B4" s="106"/>
      <c r="C4" s="106"/>
      <c r="D4" s="103" t="s">
        <v>106</v>
      </c>
      <c r="E4" s="95"/>
      <c r="F4" s="9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99"/>
      <c r="V4" s="93" t="s">
        <v>3</v>
      </c>
      <c r="W4" s="54" t="s">
        <v>255</v>
      </c>
    </row>
    <row r="5" spans="1:23" s="93" customFormat="1" ht="15" customHeight="1">
      <c r="A5" s="105"/>
      <c r="B5" s="106"/>
      <c r="C5" s="106"/>
      <c r="D5" s="103" t="s">
        <v>108</v>
      </c>
      <c r="E5" s="95"/>
      <c r="F5" s="9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9"/>
      <c r="V5" s="93" t="s">
        <v>109</v>
      </c>
      <c r="W5" s="54" t="s">
        <v>110</v>
      </c>
    </row>
    <row r="6" spans="1:23" s="93" customFormat="1" ht="15" customHeight="1">
      <c r="A6" s="369" t="s">
        <v>111</v>
      </c>
      <c r="B6" s="370"/>
      <c r="C6" s="370"/>
      <c r="D6" s="95" t="s">
        <v>465</v>
      </c>
      <c r="E6" s="95"/>
      <c r="F6" s="9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9"/>
      <c r="V6" s="93" t="s">
        <v>112</v>
      </c>
      <c r="W6" s="54" t="s">
        <v>113</v>
      </c>
    </row>
    <row r="7" spans="1:23" s="16" customFormat="1" ht="15" customHeight="1" thickBot="1">
      <c r="A7" s="371" t="s">
        <v>114</v>
      </c>
      <c r="B7" s="372"/>
      <c r="C7" s="372"/>
      <c r="D7" s="373">
        <f>+Pama!D7</f>
        <v>45017</v>
      </c>
      <c r="E7" s="373"/>
      <c r="F7" s="100"/>
      <c r="G7" s="101"/>
      <c r="H7" s="101"/>
      <c r="I7" s="110"/>
      <c r="J7" s="110"/>
      <c r="K7" s="110"/>
      <c r="L7" s="110"/>
      <c r="M7" s="110"/>
      <c r="N7" s="110"/>
      <c r="O7" s="110"/>
      <c r="P7" s="110"/>
      <c r="Q7" s="110"/>
      <c r="R7" s="96" t="s">
        <v>115</v>
      </c>
      <c r="T7" s="93"/>
      <c r="U7" s="93"/>
      <c r="V7" s="93" t="s">
        <v>116</v>
      </c>
      <c r="W7" s="54" t="s">
        <v>117</v>
      </c>
    </row>
    <row r="8" spans="1:23" s="6" customFormat="1" ht="15" customHeight="1" thickTop="1">
      <c r="A8" s="111"/>
      <c r="F8" s="10"/>
      <c r="R8" s="99"/>
      <c r="V8" s="93" t="s">
        <v>9</v>
      </c>
      <c r="W8" s="54" t="s">
        <v>457</v>
      </c>
    </row>
    <row r="9" spans="1:23" s="6" customFormat="1" ht="15" customHeight="1">
      <c r="A9" s="112" t="s">
        <v>118</v>
      </c>
      <c r="B9" s="2" t="s">
        <v>119</v>
      </c>
      <c r="F9" s="10"/>
      <c r="R9" s="99"/>
      <c r="T9" s="28"/>
      <c r="V9" s="93" t="s">
        <v>13</v>
      </c>
      <c r="W9" s="93" t="s">
        <v>120</v>
      </c>
    </row>
    <row r="10" spans="1:23" s="6" customFormat="1" ht="15" customHeight="1">
      <c r="A10" s="111"/>
      <c r="B10" s="3" t="s">
        <v>122</v>
      </c>
      <c r="C10" s="3" t="s">
        <v>123</v>
      </c>
      <c r="D10" s="3" t="s">
        <v>124</v>
      </c>
      <c r="E10" s="3" t="s">
        <v>125</v>
      </c>
      <c r="F10" s="3" t="s">
        <v>28</v>
      </c>
      <c r="G10" s="3" t="s">
        <v>126</v>
      </c>
      <c r="H10" s="3" t="s">
        <v>127</v>
      </c>
      <c r="I10" s="3" t="s">
        <v>128</v>
      </c>
      <c r="J10" s="3" t="s">
        <v>129</v>
      </c>
      <c r="K10" s="3" t="s">
        <v>130</v>
      </c>
      <c r="L10" s="3" t="s">
        <v>131</v>
      </c>
      <c r="M10" s="3" t="s">
        <v>132</v>
      </c>
      <c r="N10" s="3" t="s">
        <v>133</v>
      </c>
      <c r="O10" s="3" t="s">
        <v>134</v>
      </c>
      <c r="P10" s="3" t="s">
        <v>135</v>
      </c>
      <c r="Q10" s="265" t="s">
        <v>136</v>
      </c>
      <c r="R10" s="113" t="s">
        <v>137</v>
      </c>
      <c r="T10" s="28"/>
      <c r="V10" s="93" t="s">
        <v>7</v>
      </c>
      <c r="W10" s="93"/>
    </row>
    <row r="11" spans="1:23" s="25" customFormat="1" ht="15" hidden="1" customHeight="1">
      <c r="A11" s="111"/>
      <c r="B11" s="355" t="s">
        <v>156</v>
      </c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87"/>
      <c r="S11" s="215"/>
      <c r="V11" s="93" t="s">
        <v>142</v>
      </c>
      <c r="W11" s="93"/>
    </row>
    <row r="12" spans="1:23" s="25" customFormat="1" ht="15" hidden="1" customHeight="1">
      <c r="A12" s="148"/>
      <c r="B12" s="237">
        <v>1</v>
      </c>
      <c r="C12" s="237"/>
      <c r="D12" s="244"/>
      <c r="E12" s="237"/>
      <c r="F12" s="237"/>
      <c r="G12" s="237"/>
      <c r="H12" s="237"/>
      <c r="I12" s="237"/>
      <c r="J12" s="255"/>
      <c r="K12" s="256"/>
      <c r="L12" s="256"/>
      <c r="M12" s="257"/>
      <c r="N12" s="242"/>
      <c r="O12" s="242"/>
      <c r="P12" s="242"/>
      <c r="Q12" s="269"/>
      <c r="R12" s="243"/>
      <c r="S12" s="215"/>
      <c r="V12" s="93" t="s">
        <v>144</v>
      </c>
      <c r="W12" s="93"/>
    </row>
    <row r="13" spans="1:23" s="25" customFormat="1" ht="15" hidden="1" customHeight="1">
      <c r="A13" s="148"/>
      <c r="B13" s="13">
        <v>2</v>
      </c>
      <c r="C13" s="13"/>
      <c r="D13" s="213"/>
      <c r="E13" s="13"/>
      <c r="F13" s="13"/>
      <c r="G13" s="13"/>
      <c r="H13" s="13"/>
      <c r="I13" s="13"/>
      <c r="J13" s="214"/>
      <c r="K13" s="26"/>
      <c r="L13" s="26"/>
      <c r="M13" s="203"/>
      <c r="N13" s="211"/>
      <c r="O13" s="211"/>
      <c r="P13" s="211"/>
      <c r="Q13" s="267"/>
      <c r="R13" s="177"/>
      <c r="S13" s="215"/>
      <c r="V13" s="93"/>
      <c r="W13" s="93"/>
    </row>
    <row r="14" spans="1:23" s="25" customFormat="1" ht="15" hidden="1" customHeight="1">
      <c r="A14" s="148"/>
      <c r="B14" s="13">
        <v>3</v>
      </c>
      <c r="C14" s="13"/>
      <c r="D14" s="213"/>
      <c r="E14" s="13"/>
      <c r="F14" s="13"/>
      <c r="G14" s="13"/>
      <c r="H14" s="13"/>
      <c r="I14" s="13"/>
      <c r="J14" s="214"/>
      <c r="K14" s="26"/>
      <c r="L14" s="26"/>
      <c r="M14" s="203"/>
      <c r="N14" s="211"/>
      <c r="O14" s="211"/>
      <c r="P14" s="211"/>
      <c r="Q14" s="267"/>
      <c r="R14" s="177"/>
      <c r="S14" s="215"/>
      <c r="V14" s="54" t="s">
        <v>11</v>
      </c>
      <c r="W14" s="6"/>
    </row>
    <row r="15" spans="1:23" s="25" customFormat="1" ht="15" hidden="1" customHeight="1">
      <c r="A15" s="111"/>
      <c r="B15" s="355" t="s">
        <v>150</v>
      </c>
      <c r="C15" s="356"/>
      <c r="D15" s="356"/>
      <c r="E15" s="357"/>
      <c r="F15" s="18">
        <f>+COUNTA(F12:F14)</f>
        <v>0</v>
      </c>
      <c r="G15" s="19"/>
      <c r="H15" s="8"/>
      <c r="I15" s="8"/>
      <c r="J15" s="8"/>
      <c r="K15" s="8"/>
      <c r="L15" s="8"/>
      <c r="M15" s="8"/>
      <c r="N15" s="8"/>
      <c r="O15" s="8"/>
      <c r="P15" s="8"/>
      <c r="Q15" s="271"/>
      <c r="R15" s="114"/>
      <c r="S15" s="215"/>
      <c r="V15" s="54"/>
      <c r="W15" s="6"/>
    </row>
    <row r="16" spans="1:23" s="25" customFormat="1" ht="15" hidden="1" customHeight="1">
      <c r="A16" s="111"/>
      <c r="B16" s="355" t="s">
        <v>458</v>
      </c>
      <c r="C16" s="356"/>
      <c r="D16" s="356"/>
      <c r="E16" s="356"/>
      <c r="F16" s="356"/>
      <c r="G16" s="356"/>
      <c r="H16" s="356"/>
      <c r="I16" s="356"/>
      <c r="J16" s="356"/>
      <c r="K16" s="356"/>
      <c r="L16" s="356"/>
      <c r="M16" s="356"/>
      <c r="N16" s="356"/>
      <c r="O16" s="356"/>
      <c r="P16" s="356"/>
      <c r="Q16" s="356"/>
      <c r="R16" s="387"/>
      <c r="S16" s="215"/>
      <c r="V16" s="93"/>
      <c r="W16" s="93"/>
    </row>
    <row r="17" spans="1:23" s="25" customFormat="1" ht="15" hidden="1" customHeight="1">
      <c r="A17" s="148"/>
      <c r="B17" s="237">
        <v>1</v>
      </c>
      <c r="C17" s="237"/>
      <c r="D17" s="244"/>
      <c r="E17" s="237"/>
      <c r="F17" s="237"/>
      <c r="G17" s="237"/>
      <c r="H17" s="237"/>
      <c r="I17" s="237"/>
      <c r="J17" s="255"/>
      <c r="K17" s="256"/>
      <c r="L17" s="256"/>
      <c r="M17" s="257"/>
      <c r="N17" s="242"/>
      <c r="O17" s="242"/>
      <c r="P17" s="242"/>
      <c r="Q17" s="269"/>
      <c r="R17" s="243"/>
      <c r="S17" s="215"/>
      <c r="V17" s="54"/>
      <c r="W17" s="6"/>
    </row>
    <row r="18" spans="1:23" s="25" customFormat="1" ht="15" hidden="1" customHeight="1">
      <c r="A18" s="148"/>
      <c r="B18" s="13">
        <v>2</v>
      </c>
      <c r="C18" s="13"/>
      <c r="D18" s="213"/>
      <c r="E18" s="13"/>
      <c r="F18" s="13"/>
      <c r="G18" s="13"/>
      <c r="H18" s="13"/>
      <c r="I18" s="13"/>
      <c r="J18" s="214"/>
      <c r="K18" s="26"/>
      <c r="L18" s="26"/>
      <c r="M18" s="203"/>
      <c r="N18" s="211"/>
      <c r="O18" s="211"/>
      <c r="P18" s="211"/>
      <c r="Q18" s="267"/>
      <c r="R18" s="177"/>
      <c r="S18" s="215"/>
      <c r="V18" s="93"/>
      <c r="W18" s="93"/>
    </row>
    <row r="19" spans="1:23" s="25" customFormat="1" ht="15" hidden="1" customHeight="1">
      <c r="A19" s="148"/>
      <c r="B19" s="13"/>
      <c r="C19" s="13"/>
      <c r="D19" s="213"/>
      <c r="E19" s="13"/>
      <c r="F19" s="13"/>
      <c r="G19" s="13"/>
      <c r="H19" s="13"/>
      <c r="I19" s="13"/>
      <c r="J19" s="214"/>
      <c r="K19" s="26"/>
      <c r="L19" s="26"/>
      <c r="M19" s="203"/>
      <c r="N19" s="211"/>
      <c r="O19" s="211"/>
      <c r="P19" s="211"/>
      <c r="Q19" s="267"/>
      <c r="R19" s="177"/>
      <c r="S19" s="215"/>
      <c r="V19" s="93"/>
      <c r="W19" s="93"/>
    </row>
    <row r="20" spans="1:23" s="25" customFormat="1" ht="15" hidden="1" customHeight="1">
      <c r="A20" s="148"/>
      <c r="B20" s="13"/>
      <c r="C20" s="13"/>
      <c r="D20" s="213"/>
      <c r="E20" s="13"/>
      <c r="F20" s="13"/>
      <c r="G20" s="13"/>
      <c r="H20" s="13"/>
      <c r="I20" s="13"/>
      <c r="J20" s="214"/>
      <c r="K20" s="26"/>
      <c r="L20" s="26"/>
      <c r="M20" s="203"/>
      <c r="N20" s="211"/>
      <c r="O20" s="211"/>
      <c r="P20" s="211"/>
      <c r="Q20" s="267"/>
      <c r="R20" s="177"/>
      <c r="S20" s="215"/>
      <c r="V20" s="93"/>
      <c r="W20" s="93"/>
    </row>
    <row r="21" spans="1:23" s="25" customFormat="1" ht="15" hidden="1" customHeight="1">
      <c r="A21" s="148"/>
      <c r="B21" s="13"/>
      <c r="C21" s="13"/>
      <c r="D21" s="213"/>
      <c r="E21" s="13"/>
      <c r="F21" s="13"/>
      <c r="G21" s="13"/>
      <c r="H21" s="13"/>
      <c r="I21" s="13"/>
      <c r="J21" s="214"/>
      <c r="K21" s="26"/>
      <c r="L21" s="26"/>
      <c r="M21" s="203"/>
      <c r="N21" s="211"/>
      <c r="O21" s="211"/>
      <c r="P21" s="211"/>
      <c r="Q21" s="267"/>
      <c r="R21" s="177"/>
      <c r="S21" s="215"/>
      <c r="V21" s="93"/>
      <c r="W21" s="93"/>
    </row>
    <row r="22" spans="1:23" s="25" customFormat="1" ht="15" hidden="1" customHeight="1">
      <c r="A22" s="111"/>
      <c r="B22" s="355" t="s">
        <v>150</v>
      </c>
      <c r="C22" s="356"/>
      <c r="D22" s="356"/>
      <c r="E22" s="357"/>
      <c r="F22" s="18">
        <f>+COUNTA(F17:F21)</f>
        <v>0</v>
      </c>
      <c r="G22" s="19"/>
      <c r="H22" s="8"/>
      <c r="I22" s="8"/>
      <c r="J22" s="246">
        <f>SUM(J17:J21)</f>
        <v>0</v>
      </c>
      <c r="K22" s="246">
        <f t="shared" ref="K22:M22" si="0">SUM(K17:K21)</f>
        <v>0</v>
      </c>
      <c r="L22" s="246">
        <f t="shared" si="0"/>
        <v>0</v>
      </c>
      <c r="M22" s="246">
        <f t="shared" si="0"/>
        <v>0</v>
      </c>
      <c r="N22" s="247"/>
      <c r="O22" s="247"/>
      <c r="P22" s="247"/>
      <c r="Q22" s="268"/>
      <c r="R22" s="248" t="str">
        <f t="shared" ref="R22" si="1">IFERROR(J22/K22,"")</f>
        <v/>
      </c>
      <c r="S22" s="215"/>
      <c r="V22" s="93"/>
      <c r="W22" s="93"/>
    </row>
    <row r="23" spans="1:23" s="25" customFormat="1" ht="15" customHeight="1">
      <c r="A23" s="111"/>
      <c r="B23" s="380" t="s">
        <v>465</v>
      </c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2"/>
      <c r="S23" s="215"/>
      <c r="V23" s="14"/>
      <c r="W23" s="6"/>
    </row>
    <row r="24" spans="1:23" s="25" customFormat="1" ht="15" customHeight="1">
      <c r="A24" s="148"/>
      <c r="B24" s="13">
        <v>1</v>
      </c>
      <c r="C24" s="13" t="s">
        <v>459</v>
      </c>
      <c r="D24" s="213" t="s">
        <v>466</v>
      </c>
      <c r="E24" s="13" t="s">
        <v>461</v>
      </c>
      <c r="F24" s="13" t="s">
        <v>51</v>
      </c>
      <c r="G24" s="13">
        <v>2019</v>
      </c>
      <c r="H24" s="13" t="s">
        <v>33</v>
      </c>
      <c r="I24" s="13" t="s">
        <v>467</v>
      </c>
      <c r="J24" s="214">
        <v>37879.299999999828</v>
      </c>
      <c r="K24" s="26">
        <v>170.71799999999988</v>
      </c>
      <c r="L24" s="26">
        <v>15.2</v>
      </c>
      <c r="M24" s="203">
        <v>534.08200000000011</v>
      </c>
      <c r="N24" s="211">
        <f t="shared" ref="N24:N44" si="2">IFERROR(K24/(K24+L24),1)</f>
        <v>0.91824352671607912</v>
      </c>
      <c r="O24" s="211">
        <f t="shared" ref="O24:O44" si="3">IFERROR((K24+M24)/(K24+L24+M24),1)</f>
        <v>0.97888888888888881</v>
      </c>
      <c r="P24" s="211">
        <f t="shared" ref="P24:P44" si="4">IFERROR(K24/(K24+M24),"")</f>
        <v>0.2422219069239499</v>
      </c>
      <c r="Q24" s="267">
        <f t="shared" ref="Q24:Q44" si="5">K24/SUM(K24:M24)</f>
        <v>0.23710833333333317</v>
      </c>
      <c r="R24" s="177">
        <f t="shared" ref="R24:R44" si="6">IFERROR(J24/K24,"")</f>
        <v>221.88228540634179</v>
      </c>
      <c r="S24" s="215"/>
      <c r="V24" s="54"/>
      <c r="W24" s="6"/>
    </row>
    <row r="25" spans="1:23" s="25" customFormat="1" ht="15" customHeight="1">
      <c r="A25" s="148"/>
      <c r="B25" s="13">
        <v>2</v>
      </c>
      <c r="C25" s="13" t="s">
        <v>459</v>
      </c>
      <c r="D25" s="213" t="s">
        <v>468</v>
      </c>
      <c r="E25" s="13" t="s">
        <v>461</v>
      </c>
      <c r="F25" s="13" t="s">
        <v>51</v>
      </c>
      <c r="G25" s="13">
        <v>2019</v>
      </c>
      <c r="H25" s="13" t="s">
        <v>33</v>
      </c>
      <c r="I25" s="13" t="s">
        <v>462</v>
      </c>
      <c r="J25" s="214">
        <v>27223.100000000108</v>
      </c>
      <c r="K25" s="26">
        <v>113.74999999999997</v>
      </c>
      <c r="L25" s="26">
        <v>127.149</v>
      </c>
      <c r="M25" s="203">
        <v>479.101</v>
      </c>
      <c r="N25" s="211">
        <f t="shared" si="2"/>
        <v>0.47218958982810216</v>
      </c>
      <c r="O25" s="211">
        <f t="shared" si="3"/>
        <v>0.82340416666666671</v>
      </c>
      <c r="P25" s="211">
        <f t="shared" si="4"/>
        <v>0.19186945792450374</v>
      </c>
      <c r="Q25" s="267">
        <f t="shared" si="5"/>
        <v>0.15798611111111108</v>
      </c>
      <c r="R25" s="177">
        <f t="shared" si="6"/>
        <v>239.32395604395705</v>
      </c>
      <c r="S25" s="215"/>
      <c r="V25" s="54"/>
      <c r="W25" s="6"/>
    </row>
    <row r="26" spans="1:23" s="25" customFormat="1" ht="15" customHeight="1">
      <c r="A26" s="148"/>
      <c r="B26" s="13">
        <v>3</v>
      </c>
      <c r="C26" s="13" t="s">
        <v>459</v>
      </c>
      <c r="D26" s="213" t="s">
        <v>544</v>
      </c>
      <c r="E26" s="13" t="s">
        <v>461</v>
      </c>
      <c r="F26" s="13" t="s">
        <v>51</v>
      </c>
      <c r="G26" s="13">
        <v>2019</v>
      </c>
      <c r="H26" s="13" t="s">
        <v>33</v>
      </c>
      <c r="I26" s="13" t="s">
        <v>462</v>
      </c>
      <c r="J26" s="214">
        <v>32285.899999999958</v>
      </c>
      <c r="K26" s="26">
        <v>139.816</v>
      </c>
      <c r="L26" s="26">
        <v>310.01699999999988</v>
      </c>
      <c r="M26" s="203">
        <v>270.16700000000009</v>
      </c>
      <c r="N26" s="211">
        <f t="shared" si="2"/>
        <v>0.31081757007600608</v>
      </c>
      <c r="O26" s="211">
        <f t="shared" si="3"/>
        <v>0.56942083333333338</v>
      </c>
      <c r="P26" s="211">
        <f t="shared" si="4"/>
        <v>0.34102877436381507</v>
      </c>
      <c r="Q26" s="267">
        <f t="shared" si="5"/>
        <v>0.19418888888888888</v>
      </c>
      <c r="R26" s="177">
        <f t="shared" si="6"/>
        <v>230.91706242490099</v>
      </c>
      <c r="S26" s="215"/>
      <c r="V26" s="54"/>
      <c r="W26" s="6"/>
    </row>
    <row r="27" spans="1:23" s="25" customFormat="1" ht="15" customHeight="1">
      <c r="A27" s="148"/>
      <c r="B27" s="13">
        <v>4</v>
      </c>
      <c r="C27" s="291" t="s">
        <v>459</v>
      </c>
      <c r="D27" s="292" t="s">
        <v>469</v>
      </c>
      <c r="E27" s="291" t="s">
        <v>461</v>
      </c>
      <c r="F27" s="291" t="s">
        <v>51</v>
      </c>
      <c r="G27" s="291">
        <v>2020</v>
      </c>
      <c r="H27" s="291" t="s">
        <v>33</v>
      </c>
      <c r="I27" s="291" t="s">
        <v>462</v>
      </c>
      <c r="J27" s="293">
        <v>63.8</v>
      </c>
      <c r="K27" s="294">
        <v>0.30000000000000004</v>
      </c>
      <c r="L27" s="294">
        <v>290.38199999999995</v>
      </c>
      <c r="M27" s="295">
        <v>429.3180000000001</v>
      </c>
      <c r="N27" s="286">
        <f t="shared" si="2"/>
        <v>1.0320556484405643E-3</v>
      </c>
      <c r="O27" s="286">
        <f t="shared" si="3"/>
        <v>0.59669166666666684</v>
      </c>
      <c r="P27" s="286">
        <f t="shared" si="4"/>
        <v>6.9829476418585806E-4</v>
      </c>
      <c r="Q27" s="287">
        <f t="shared" si="5"/>
        <v>4.1666666666666675E-4</v>
      </c>
      <c r="R27" s="288">
        <f t="shared" si="6"/>
        <v>212.66666666666663</v>
      </c>
      <c r="S27" s="215"/>
      <c r="V27" s="6"/>
      <c r="W27" s="6"/>
    </row>
    <row r="28" spans="1:23" s="25" customFormat="1" ht="15" customHeight="1">
      <c r="A28" s="148"/>
      <c r="B28" s="13">
        <v>5</v>
      </c>
      <c r="C28" s="13" t="s">
        <v>459</v>
      </c>
      <c r="D28" s="213" t="s">
        <v>470</v>
      </c>
      <c r="E28" s="13" t="s">
        <v>461</v>
      </c>
      <c r="F28" s="13" t="s">
        <v>51</v>
      </c>
      <c r="G28" s="13">
        <v>2019</v>
      </c>
      <c r="H28" s="13" t="s">
        <v>33</v>
      </c>
      <c r="I28" s="13" t="s">
        <v>462</v>
      </c>
      <c r="J28" s="214">
        <v>50241.000000000138</v>
      </c>
      <c r="K28" s="26">
        <v>228.5019999999997</v>
      </c>
      <c r="L28" s="26">
        <v>58.849000000000004</v>
      </c>
      <c r="M28" s="203">
        <v>432.64900000000029</v>
      </c>
      <c r="N28" s="211">
        <f t="shared" si="2"/>
        <v>0.79520168713524553</v>
      </c>
      <c r="O28" s="211">
        <f t="shared" si="3"/>
        <v>0.91826527777777767</v>
      </c>
      <c r="P28" s="211">
        <f t="shared" si="4"/>
        <v>0.34561242439321682</v>
      </c>
      <c r="Q28" s="267">
        <f t="shared" si="5"/>
        <v>0.31736388888888845</v>
      </c>
      <c r="R28" s="177">
        <f t="shared" si="6"/>
        <v>219.87116086511367</v>
      </c>
      <c r="S28" s="215"/>
      <c r="V28" s="6"/>
      <c r="W28" s="6"/>
    </row>
    <row r="29" spans="1:23" s="25" customFormat="1" ht="15" customHeight="1">
      <c r="A29" s="148"/>
      <c r="B29" s="13">
        <v>6</v>
      </c>
      <c r="C29" s="13" t="s">
        <v>459</v>
      </c>
      <c r="D29" s="213" t="s">
        <v>471</v>
      </c>
      <c r="E29" s="13" t="s">
        <v>461</v>
      </c>
      <c r="F29" s="13" t="s">
        <v>51</v>
      </c>
      <c r="G29" s="13">
        <v>2020</v>
      </c>
      <c r="H29" s="13" t="s">
        <v>33</v>
      </c>
      <c r="I29" s="13" t="s">
        <v>462</v>
      </c>
      <c r="J29" s="214">
        <v>52511.300000000025</v>
      </c>
      <c r="K29" s="26">
        <v>233.55000000000013</v>
      </c>
      <c r="L29" s="26">
        <v>27.249999999999996</v>
      </c>
      <c r="M29" s="203">
        <v>459.19999999999987</v>
      </c>
      <c r="N29" s="211">
        <f t="shared" si="2"/>
        <v>0.89551380368098166</v>
      </c>
      <c r="O29" s="211">
        <f t="shared" si="3"/>
        <v>0.96215277777777775</v>
      </c>
      <c r="P29" s="211">
        <f t="shared" si="4"/>
        <v>0.33713460844460502</v>
      </c>
      <c r="Q29" s="267">
        <f t="shared" si="5"/>
        <v>0.32437500000000019</v>
      </c>
      <c r="R29" s="177">
        <f t="shared" si="6"/>
        <v>224.83964889745235</v>
      </c>
      <c r="S29" s="215"/>
      <c r="V29" s="6"/>
      <c r="W29" s="6"/>
    </row>
    <row r="30" spans="1:23" s="25" customFormat="1" ht="15" customHeight="1">
      <c r="A30" s="148"/>
      <c r="B30" s="13">
        <v>7</v>
      </c>
      <c r="C30" s="13" t="s">
        <v>459</v>
      </c>
      <c r="D30" s="222" t="s">
        <v>472</v>
      </c>
      <c r="E30" s="13" t="s">
        <v>461</v>
      </c>
      <c r="F30" s="13" t="s">
        <v>51</v>
      </c>
      <c r="G30" s="13">
        <v>2020</v>
      </c>
      <c r="H30" s="13" t="s">
        <v>33</v>
      </c>
      <c r="I30" s="13" t="s">
        <v>462</v>
      </c>
      <c r="J30" s="214">
        <v>55897.699999999968</v>
      </c>
      <c r="K30" s="26">
        <v>243.95100000000016</v>
      </c>
      <c r="L30" s="26">
        <v>13.4</v>
      </c>
      <c r="M30" s="203">
        <v>462.64899999999989</v>
      </c>
      <c r="N30" s="211">
        <f t="shared" si="2"/>
        <v>0.94793103582267024</v>
      </c>
      <c r="O30" s="211">
        <f t="shared" si="3"/>
        <v>0.98138888888888887</v>
      </c>
      <c r="P30" s="211">
        <f t="shared" si="4"/>
        <v>0.34524624964619327</v>
      </c>
      <c r="Q30" s="267">
        <f t="shared" si="5"/>
        <v>0.33882083333333357</v>
      </c>
      <c r="R30" s="177">
        <f t="shared" si="6"/>
        <v>229.13494923160769</v>
      </c>
      <c r="S30" s="215"/>
      <c r="V30" s="6"/>
      <c r="W30" s="28"/>
    </row>
    <row r="31" spans="1:23" s="25" customFormat="1" ht="15" customHeight="1">
      <c r="A31" s="148"/>
      <c r="B31" s="13">
        <v>8</v>
      </c>
      <c r="C31" s="13" t="s">
        <v>459</v>
      </c>
      <c r="D31" s="222" t="s">
        <v>473</v>
      </c>
      <c r="E31" s="13" t="s">
        <v>461</v>
      </c>
      <c r="F31" s="13" t="s">
        <v>51</v>
      </c>
      <c r="G31" s="13">
        <v>2020</v>
      </c>
      <c r="H31" s="13" t="s">
        <v>33</v>
      </c>
      <c r="I31" s="13" t="s">
        <v>462</v>
      </c>
      <c r="J31" s="214">
        <v>68805.999999999578</v>
      </c>
      <c r="K31" s="26">
        <v>304.84799999999905</v>
      </c>
      <c r="L31" s="26">
        <v>2.5330000000000004</v>
      </c>
      <c r="M31" s="203">
        <v>412.61900000000094</v>
      </c>
      <c r="N31" s="211">
        <f t="shared" si="2"/>
        <v>0.99175941258568345</v>
      </c>
      <c r="O31" s="211">
        <f t="shared" si="3"/>
        <v>0.99648194444444438</v>
      </c>
      <c r="P31" s="211">
        <f t="shared" si="4"/>
        <v>0.42489480352406322</v>
      </c>
      <c r="Q31" s="267">
        <f t="shared" si="5"/>
        <v>0.42339999999999867</v>
      </c>
      <c r="R31" s="177">
        <f t="shared" si="6"/>
        <v>225.7059255760241</v>
      </c>
      <c r="S31" s="215"/>
      <c r="V31" s="6"/>
      <c r="W31" s="28"/>
    </row>
    <row r="32" spans="1:23" s="6" customFormat="1" ht="15" customHeight="1">
      <c r="A32" s="148"/>
      <c r="B32" s="13">
        <v>9</v>
      </c>
      <c r="C32" s="13" t="s">
        <v>459</v>
      </c>
      <c r="D32" s="213" t="s">
        <v>474</v>
      </c>
      <c r="E32" s="13" t="s">
        <v>461</v>
      </c>
      <c r="F32" s="13" t="s">
        <v>51</v>
      </c>
      <c r="G32" s="13">
        <v>2020</v>
      </c>
      <c r="H32" s="13" t="s">
        <v>33</v>
      </c>
      <c r="I32" s="13" t="s">
        <v>462</v>
      </c>
      <c r="J32" s="214">
        <v>62961.799999999675</v>
      </c>
      <c r="K32" s="26">
        <v>277.53399999999959</v>
      </c>
      <c r="L32" s="26">
        <v>44.216999999999999</v>
      </c>
      <c r="M32" s="203">
        <v>398.24900000000042</v>
      </c>
      <c r="N32" s="211">
        <f t="shared" si="2"/>
        <v>0.86257385369431627</v>
      </c>
      <c r="O32" s="211">
        <f t="shared" si="3"/>
        <v>0.93858750000000002</v>
      </c>
      <c r="P32" s="211">
        <f t="shared" si="4"/>
        <v>0.41068508678081511</v>
      </c>
      <c r="Q32" s="267">
        <f t="shared" si="5"/>
        <v>0.38546388888888833</v>
      </c>
      <c r="R32" s="177">
        <f t="shared" si="6"/>
        <v>226.86157371709328</v>
      </c>
      <c r="W32" s="28"/>
    </row>
    <row r="33" spans="1:23" s="25" customFormat="1" ht="15" customHeight="1">
      <c r="A33" s="148"/>
      <c r="B33" s="13">
        <v>10</v>
      </c>
      <c r="C33" s="13" t="s">
        <v>459</v>
      </c>
      <c r="D33" s="222" t="s">
        <v>475</v>
      </c>
      <c r="E33" s="13" t="s">
        <v>461</v>
      </c>
      <c r="F33" s="13" t="s">
        <v>51</v>
      </c>
      <c r="G33" s="13">
        <v>2020</v>
      </c>
      <c r="H33" s="13" t="s">
        <v>33</v>
      </c>
      <c r="I33" s="13" t="s">
        <v>462</v>
      </c>
      <c r="J33" s="214">
        <v>44065.200000000026</v>
      </c>
      <c r="K33" s="26">
        <v>195.31800000000001</v>
      </c>
      <c r="L33" s="26">
        <v>9.9169999999999998</v>
      </c>
      <c r="M33" s="203">
        <v>514.76499999999999</v>
      </c>
      <c r="N33" s="211">
        <f t="shared" si="2"/>
        <v>0.95167978171364531</v>
      </c>
      <c r="O33" s="211">
        <f t="shared" si="3"/>
        <v>0.98622638888888881</v>
      </c>
      <c r="P33" s="211">
        <f t="shared" si="4"/>
        <v>0.27506361932337492</v>
      </c>
      <c r="Q33" s="267">
        <f t="shared" si="5"/>
        <v>0.27127500000000004</v>
      </c>
      <c r="R33" s="177">
        <f t="shared" si="6"/>
        <v>225.60747089361976</v>
      </c>
      <c r="S33" s="215"/>
      <c r="V33" s="93" t="s">
        <v>144</v>
      </c>
      <c r="W33" s="93"/>
    </row>
    <row r="34" spans="1:23" s="25" customFormat="1" ht="15" customHeight="1">
      <c r="A34" s="148"/>
      <c r="B34" s="13">
        <v>11</v>
      </c>
      <c r="C34" s="13" t="s">
        <v>459</v>
      </c>
      <c r="D34" s="222" t="s">
        <v>476</v>
      </c>
      <c r="E34" s="13" t="s">
        <v>461</v>
      </c>
      <c r="F34" s="13" t="s">
        <v>51</v>
      </c>
      <c r="G34" s="13">
        <v>2020</v>
      </c>
      <c r="H34" s="13" t="s">
        <v>33</v>
      </c>
      <c r="I34" s="13" t="s">
        <v>462</v>
      </c>
      <c r="J34" s="214">
        <v>66240.399999999645</v>
      </c>
      <c r="K34" s="26">
        <v>278.98499999999933</v>
      </c>
      <c r="L34" s="26">
        <v>9.6340000000000003</v>
      </c>
      <c r="M34" s="203">
        <v>431.38100000000065</v>
      </c>
      <c r="N34" s="211">
        <f t="shared" si="2"/>
        <v>0.96662035416933734</v>
      </c>
      <c r="O34" s="211">
        <f t="shared" si="3"/>
        <v>0.98661944444444438</v>
      </c>
      <c r="P34" s="211">
        <f t="shared" si="4"/>
        <v>0.39273416802042799</v>
      </c>
      <c r="Q34" s="267">
        <f t="shared" si="5"/>
        <v>0.38747916666666576</v>
      </c>
      <c r="R34" s="177">
        <f t="shared" si="6"/>
        <v>237.43355377529187</v>
      </c>
      <c r="S34" s="215"/>
      <c r="V34" s="93"/>
      <c r="W34" s="93"/>
    </row>
    <row r="35" spans="1:23" s="25" customFormat="1" ht="15" customHeight="1">
      <c r="A35" s="148"/>
      <c r="B35" s="13">
        <v>12</v>
      </c>
      <c r="C35" s="13" t="s">
        <v>459</v>
      </c>
      <c r="D35" s="222" t="s">
        <v>477</v>
      </c>
      <c r="E35" s="13" t="s">
        <v>464</v>
      </c>
      <c r="F35" s="13" t="s">
        <v>54</v>
      </c>
      <c r="G35" s="13">
        <v>2021</v>
      </c>
      <c r="H35" s="13" t="s">
        <v>33</v>
      </c>
      <c r="I35" s="13" t="s">
        <v>462</v>
      </c>
      <c r="J35" s="214">
        <v>73169.600000000079</v>
      </c>
      <c r="K35" s="26">
        <v>319.78600000000006</v>
      </c>
      <c r="L35" s="26">
        <v>6.2829999999999995</v>
      </c>
      <c r="M35" s="203">
        <v>393.93099999999993</v>
      </c>
      <c r="N35" s="211">
        <f t="shared" si="2"/>
        <v>0.98073107225771228</v>
      </c>
      <c r="O35" s="211">
        <f t="shared" si="3"/>
        <v>0.99127361111111112</v>
      </c>
      <c r="P35" s="211">
        <f t="shared" si="4"/>
        <v>0.44805714309733419</v>
      </c>
      <c r="Q35" s="267">
        <f t="shared" si="5"/>
        <v>0.4441472222222223</v>
      </c>
      <c r="R35" s="177">
        <f t="shared" si="6"/>
        <v>228.80801536027238</v>
      </c>
      <c r="S35" s="215"/>
      <c r="V35" s="93"/>
      <c r="W35" s="93"/>
    </row>
    <row r="36" spans="1:23" s="25" customFormat="1" ht="15" customHeight="1">
      <c r="A36" s="148"/>
      <c r="B36" s="13">
        <v>13</v>
      </c>
      <c r="C36" s="13" t="s">
        <v>459</v>
      </c>
      <c r="D36" s="222" t="s">
        <v>478</v>
      </c>
      <c r="E36" s="13" t="s">
        <v>464</v>
      </c>
      <c r="F36" s="13" t="s">
        <v>54</v>
      </c>
      <c r="G36" s="13">
        <v>2021</v>
      </c>
      <c r="H36" s="13" t="s">
        <v>33</v>
      </c>
      <c r="I36" s="13" t="s">
        <v>462</v>
      </c>
      <c r="J36" s="214">
        <v>44736.299999999916</v>
      </c>
      <c r="K36" s="26">
        <v>190.92000000000007</v>
      </c>
      <c r="L36" s="26">
        <v>70.75</v>
      </c>
      <c r="M36" s="203">
        <v>458.32999999999993</v>
      </c>
      <c r="N36" s="211">
        <f t="shared" si="2"/>
        <v>0.7296212787098254</v>
      </c>
      <c r="O36" s="211">
        <f t="shared" si="3"/>
        <v>0.90173611111111107</v>
      </c>
      <c r="P36" s="211">
        <f t="shared" si="4"/>
        <v>0.29406237966884879</v>
      </c>
      <c r="Q36" s="267">
        <f t="shared" si="5"/>
        <v>0.26516666666666677</v>
      </c>
      <c r="R36" s="177">
        <f t="shared" si="6"/>
        <v>234.31961030798186</v>
      </c>
      <c r="S36" s="215"/>
      <c r="V36" s="93"/>
      <c r="W36" s="93"/>
    </row>
    <row r="37" spans="1:23" s="25" customFormat="1" ht="15" customHeight="1">
      <c r="A37" s="148"/>
      <c r="B37" s="13">
        <v>14</v>
      </c>
      <c r="C37" s="13" t="s">
        <v>459</v>
      </c>
      <c r="D37" s="222" t="s">
        <v>479</v>
      </c>
      <c r="E37" s="13" t="s">
        <v>464</v>
      </c>
      <c r="F37" s="13" t="s">
        <v>54</v>
      </c>
      <c r="G37" s="13">
        <v>2021</v>
      </c>
      <c r="H37" s="13" t="s">
        <v>33</v>
      </c>
      <c r="I37" s="13" t="s">
        <v>462</v>
      </c>
      <c r="J37" s="214">
        <v>56706.099999999809</v>
      </c>
      <c r="K37" s="26">
        <v>247.81799999999981</v>
      </c>
      <c r="L37" s="26">
        <v>10.716999999999999</v>
      </c>
      <c r="M37" s="203">
        <v>461.4650000000002</v>
      </c>
      <c r="N37" s="211">
        <f t="shared" si="2"/>
        <v>0.95854719863848226</v>
      </c>
      <c r="O37" s="211">
        <f t="shared" si="3"/>
        <v>0.98511527777777785</v>
      </c>
      <c r="P37" s="211">
        <f t="shared" si="4"/>
        <v>0.3493922736058806</v>
      </c>
      <c r="Q37" s="267">
        <f t="shared" si="5"/>
        <v>0.3441916666666664</v>
      </c>
      <c r="R37" s="177">
        <f t="shared" si="6"/>
        <v>228.82155452791909</v>
      </c>
      <c r="S37" s="215"/>
      <c r="V37" s="93"/>
      <c r="W37" s="93"/>
    </row>
    <row r="38" spans="1:23" s="25" customFormat="1" ht="15" customHeight="1">
      <c r="A38" s="148"/>
      <c r="B38" s="13">
        <v>15</v>
      </c>
      <c r="C38" s="291" t="s">
        <v>459</v>
      </c>
      <c r="D38" s="296" t="s">
        <v>480</v>
      </c>
      <c r="E38" s="291" t="s">
        <v>464</v>
      </c>
      <c r="F38" s="291" t="s">
        <v>54</v>
      </c>
      <c r="G38" s="291">
        <v>2021</v>
      </c>
      <c r="H38" s="291" t="s">
        <v>33</v>
      </c>
      <c r="I38" s="291" t="s">
        <v>462</v>
      </c>
      <c r="J38" s="293">
        <v>39621.199999999866</v>
      </c>
      <c r="K38" s="294">
        <v>181.08599999999976</v>
      </c>
      <c r="L38" s="294">
        <v>10.85</v>
      </c>
      <c r="M38" s="295">
        <v>528.06400000000019</v>
      </c>
      <c r="N38" s="286">
        <f t="shared" si="2"/>
        <v>0.94347074024674882</v>
      </c>
      <c r="O38" s="286">
        <f t="shared" si="3"/>
        <v>0.98493055555555553</v>
      </c>
      <c r="P38" s="286">
        <f t="shared" si="4"/>
        <v>0.25535641260664144</v>
      </c>
      <c r="Q38" s="287">
        <f t="shared" si="5"/>
        <v>0.251508333333333</v>
      </c>
      <c r="R38" s="288">
        <f t="shared" si="6"/>
        <v>218.79769833117922</v>
      </c>
      <c r="S38" s="215"/>
      <c r="V38" s="93"/>
      <c r="W38" s="93"/>
    </row>
    <row r="39" spans="1:23" s="25" customFormat="1" ht="15" customHeight="1">
      <c r="A39" s="148"/>
      <c r="B39" s="13">
        <v>16</v>
      </c>
      <c r="C39" s="13" t="s">
        <v>459</v>
      </c>
      <c r="D39" s="222" t="s">
        <v>481</v>
      </c>
      <c r="E39" s="13" t="s">
        <v>464</v>
      </c>
      <c r="F39" s="13" t="s">
        <v>54</v>
      </c>
      <c r="G39" s="13">
        <v>2021</v>
      </c>
      <c r="H39" s="13" t="s">
        <v>33</v>
      </c>
      <c r="I39" s="13" t="s">
        <v>462</v>
      </c>
      <c r="J39" s="214">
        <v>56536.700000000179</v>
      </c>
      <c r="K39" s="26">
        <v>245.43700000000013</v>
      </c>
      <c r="L39" s="26">
        <v>76.366000000000014</v>
      </c>
      <c r="M39" s="203">
        <v>398.19699999999989</v>
      </c>
      <c r="N39" s="211">
        <f t="shared" si="2"/>
        <v>0.76269332479809093</v>
      </c>
      <c r="O39" s="211">
        <f t="shared" si="3"/>
        <v>0.89393611111111115</v>
      </c>
      <c r="P39" s="211">
        <f t="shared" si="4"/>
        <v>0.38133007268105806</v>
      </c>
      <c r="Q39" s="267">
        <f t="shared" si="5"/>
        <v>0.34088472222222238</v>
      </c>
      <c r="R39" s="177">
        <f t="shared" si="6"/>
        <v>230.35116954656451</v>
      </c>
      <c r="S39" s="215"/>
      <c r="V39" s="93"/>
      <c r="W39" s="93"/>
    </row>
    <row r="40" spans="1:23" s="25" customFormat="1" ht="15" customHeight="1">
      <c r="A40" s="148"/>
      <c r="B40" s="13">
        <v>17</v>
      </c>
      <c r="C40" s="13" t="s">
        <v>459</v>
      </c>
      <c r="D40" s="222" t="s">
        <v>482</v>
      </c>
      <c r="E40" s="13" t="s">
        <v>464</v>
      </c>
      <c r="F40" s="13" t="s">
        <v>54</v>
      </c>
      <c r="G40" s="13">
        <v>2021</v>
      </c>
      <c r="H40" s="13" t="s">
        <v>33</v>
      </c>
      <c r="I40" s="13" t="s">
        <v>462</v>
      </c>
      <c r="J40" s="214">
        <v>60377.38000000039</v>
      </c>
      <c r="K40" s="26">
        <v>265.83299999999957</v>
      </c>
      <c r="L40" s="26">
        <v>22.668000000000003</v>
      </c>
      <c r="M40" s="203">
        <v>431.49900000000042</v>
      </c>
      <c r="N40" s="211">
        <f t="shared" si="2"/>
        <v>0.92142834860191114</v>
      </c>
      <c r="O40" s="211">
        <f t="shared" si="3"/>
        <v>0.96851666666666669</v>
      </c>
      <c r="P40" s="211">
        <f t="shared" si="4"/>
        <v>0.38121440002753293</v>
      </c>
      <c r="Q40" s="267">
        <f t="shared" si="5"/>
        <v>0.36921249999999939</v>
      </c>
      <c r="R40" s="177">
        <f t="shared" si="6"/>
        <v>227.12522523539397</v>
      </c>
      <c r="S40" s="215"/>
      <c r="V40" s="93"/>
      <c r="W40" s="93"/>
    </row>
    <row r="41" spans="1:23" s="25" customFormat="1" ht="15" customHeight="1">
      <c r="A41" s="148"/>
      <c r="B41" s="13">
        <v>18</v>
      </c>
      <c r="C41" s="13" t="s">
        <v>459</v>
      </c>
      <c r="D41" s="222" t="s">
        <v>483</v>
      </c>
      <c r="E41" s="13" t="s">
        <v>464</v>
      </c>
      <c r="F41" s="13" t="s">
        <v>54</v>
      </c>
      <c r="G41" s="13">
        <v>2021</v>
      </c>
      <c r="H41" s="13" t="s">
        <v>33</v>
      </c>
      <c r="I41" s="13" t="s">
        <v>462</v>
      </c>
      <c r="J41" s="214">
        <v>67721.700000000114</v>
      </c>
      <c r="K41" s="26">
        <v>282.21299999999974</v>
      </c>
      <c r="L41" s="26">
        <v>7.6999999999999993</v>
      </c>
      <c r="M41" s="203">
        <v>430.08700000000027</v>
      </c>
      <c r="N41" s="211">
        <f t="shared" si="2"/>
        <v>0.97344030795445535</v>
      </c>
      <c r="O41" s="211">
        <f t="shared" si="3"/>
        <v>0.98930555555555544</v>
      </c>
      <c r="P41" s="211">
        <f t="shared" si="4"/>
        <v>0.39619963498525868</v>
      </c>
      <c r="Q41" s="267">
        <f t="shared" si="5"/>
        <v>0.39196249999999966</v>
      </c>
      <c r="R41" s="177">
        <f t="shared" si="6"/>
        <v>239.9666209565122</v>
      </c>
      <c r="S41" s="215"/>
      <c r="V41" s="93"/>
      <c r="W41" s="93"/>
    </row>
    <row r="42" spans="1:23" s="25" customFormat="1" ht="15" customHeight="1">
      <c r="A42" s="148"/>
      <c r="B42" s="13">
        <v>19</v>
      </c>
      <c r="C42" s="291" t="s">
        <v>459</v>
      </c>
      <c r="D42" s="296" t="s">
        <v>460</v>
      </c>
      <c r="E42" s="291" t="s">
        <v>461</v>
      </c>
      <c r="F42" s="291" t="s">
        <v>51</v>
      </c>
      <c r="G42" s="291">
        <v>2021</v>
      </c>
      <c r="H42" s="291" t="s">
        <v>33</v>
      </c>
      <c r="I42" s="291" t="s">
        <v>462</v>
      </c>
      <c r="J42" s="293">
        <v>0</v>
      </c>
      <c r="K42" s="294">
        <v>0</v>
      </c>
      <c r="L42" s="294">
        <v>0</v>
      </c>
      <c r="M42" s="295">
        <v>720</v>
      </c>
      <c r="N42" s="286">
        <f t="shared" si="2"/>
        <v>1</v>
      </c>
      <c r="O42" s="286">
        <f t="shared" si="3"/>
        <v>1</v>
      </c>
      <c r="P42" s="286">
        <f t="shared" si="4"/>
        <v>0</v>
      </c>
      <c r="Q42" s="287">
        <f t="shared" si="5"/>
        <v>0</v>
      </c>
      <c r="R42" s="293">
        <v>0</v>
      </c>
      <c r="S42" s="215"/>
      <c r="V42" s="93"/>
      <c r="W42" s="93"/>
    </row>
    <row r="43" spans="1:23" s="25" customFormat="1" ht="15" customHeight="1">
      <c r="A43" s="148"/>
      <c r="B43" s="13">
        <v>20</v>
      </c>
      <c r="C43" s="291" t="s">
        <v>459</v>
      </c>
      <c r="D43" s="296" t="s">
        <v>463</v>
      </c>
      <c r="E43" s="291" t="s">
        <v>464</v>
      </c>
      <c r="F43" s="291" t="s">
        <v>54</v>
      </c>
      <c r="G43" s="291">
        <v>2021</v>
      </c>
      <c r="H43" s="291" t="s">
        <v>33</v>
      </c>
      <c r="I43" s="291" t="s">
        <v>462</v>
      </c>
      <c r="J43" s="293">
        <v>0</v>
      </c>
      <c r="K43" s="294">
        <v>0</v>
      </c>
      <c r="L43" s="294">
        <v>2.2330000000000001</v>
      </c>
      <c r="M43" s="295">
        <v>717.76700000000005</v>
      </c>
      <c r="N43" s="286">
        <f t="shared" ref="N43" si="7">IFERROR(K43/(K43+L43),1)</f>
        <v>0</v>
      </c>
      <c r="O43" s="286">
        <f t="shared" ref="O43" si="8">IFERROR((K43+M43)/(K43+L43+M43),1)</f>
        <v>0.99689861111111122</v>
      </c>
      <c r="P43" s="286">
        <f t="shared" ref="P43" si="9">IFERROR(K43/(K43+M43),"")</f>
        <v>0</v>
      </c>
      <c r="Q43" s="287">
        <f t="shared" ref="Q43" si="10">K43/SUM(K43:M43)</f>
        <v>0</v>
      </c>
      <c r="R43" s="293">
        <v>0</v>
      </c>
      <c r="S43" s="215"/>
      <c r="V43" s="93"/>
      <c r="W43" s="93"/>
    </row>
    <row r="44" spans="1:23" s="25" customFormat="1" ht="15" customHeight="1">
      <c r="A44" s="111"/>
      <c r="B44" s="355" t="s">
        <v>150</v>
      </c>
      <c r="C44" s="356"/>
      <c r="D44" s="356"/>
      <c r="E44" s="357"/>
      <c r="F44" s="289">
        <f>+COUNTA(F24:F43)</f>
        <v>20</v>
      </c>
      <c r="G44" s="19"/>
      <c r="H44" s="8"/>
      <c r="I44" s="8"/>
      <c r="J44" s="246">
        <f>SUM(J24:J43)</f>
        <v>897044.47999999928</v>
      </c>
      <c r="K44" s="246">
        <f>SUM(K24:K43)</f>
        <v>3920.3649999999971</v>
      </c>
      <c r="L44" s="246">
        <f>SUM(L24:L43)</f>
        <v>1116.1149999999998</v>
      </c>
      <c r="M44" s="246">
        <f>SUM(M24:M43)</f>
        <v>9363.5200000000041</v>
      </c>
      <c r="N44" s="247">
        <f t="shared" si="2"/>
        <v>0.77839383855391053</v>
      </c>
      <c r="O44" s="247">
        <f t="shared" si="3"/>
        <v>0.92249201388888902</v>
      </c>
      <c r="P44" s="247">
        <f t="shared" si="4"/>
        <v>0.29512187135013562</v>
      </c>
      <c r="Q44" s="268">
        <f t="shared" si="5"/>
        <v>0.27224756944444423</v>
      </c>
      <c r="R44" s="248">
        <f t="shared" si="6"/>
        <v>228.81657192633847</v>
      </c>
      <c r="S44" s="215"/>
      <c r="V44" s="93"/>
      <c r="W44" s="93"/>
    </row>
    <row r="45" spans="1:23" s="25" customFormat="1" ht="15" customHeight="1">
      <c r="A45" s="111"/>
      <c r="B45" s="355" t="s">
        <v>484</v>
      </c>
      <c r="C45" s="356"/>
      <c r="D45" s="356"/>
      <c r="E45" s="357"/>
      <c r="F45" s="289">
        <f>SUM(F44,F22,F15)</f>
        <v>20</v>
      </c>
      <c r="G45" s="19"/>
      <c r="H45" s="8"/>
      <c r="I45" s="8"/>
      <c r="J45" s="246">
        <f>SUM(J44,J22,J15)</f>
        <v>897044.47999999928</v>
      </c>
      <c r="K45" s="246">
        <f>SUM(K44,K22,K15)</f>
        <v>3920.3649999999971</v>
      </c>
      <c r="L45" s="246">
        <f>SUM(L44,L22,L15)</f>
        <v>1116.1149999999998</v>
      </c>
      <c r="M45" s="246">
        <f>SUM(M44,M22,M15)</f>
        <v>9363.5200000000041</v>
      </c>
      <c r="N45" s="247">
        <f t="shared" ref="N45" si="11">IFERROR(K45/(K45+L45),1)</f>
        <v>0.77839383855391053</v>
      </c>
      <c r="O45" s="247">
        <f t="shared" ref="O45" si="12">IFERROR((K45+M45)/(K45+L45+M45),1)</f>
        <v>0.92249201388888902</v>
      </c>
      <c r="P45" s="247">
        <f t="shared" ref="P45" si="13">IFERROR(K45/(K45+M45),"")</f>
        <v>0.29512187135013562</v>
      </c>
      <c r="Q45" s="268">
        <f t="shared" ref="Q45" si="14">K45/SUM(K45:M45)</f>
        <v>0.27224756944444423</v>
      </c>
      <c r="R45" s="248">
        <f t="shared" ref="R45" si="15">IFERROR(J45/K45,"")</f>
        <v>228.81657192633847</v>
      </c>
      <c r="S45" s="215"/>
      <c r="V45" s="93"/>
      <c r="W45" s="93"/>
    </row>
    <row r="46" spans="1:23" s="25" customFormat="1" ht="15" customHeight="1">
      <c r="A46" s="111"/>
      <c r="B46" s="1"/>
      <c r="C46" s="1"/>
      <c r="D46" s="1"/>
      <c r="E46" s="1"/>
      <c r="F46" s="1"/>
      <c r="G46" s="1"/>
      <c r="H46" s="1"/>
      <c r="I46" s="1"/>
      <c r="J46" s="1"/>
      <c r="K46" s="131"/>
      <c r="L46" s="131"/>
      <c r="M46" s="131"/>
      <c r="N46" s="131"/>
      <c r="O46" s="131"/>
      <c r="P46" s="131"/>
      <c r="Q46" s="131"/>
      <c r="R46" s="132"/>
      <c r="S46" s="215"/>
      <c r="V46" s="93"/>
      <c r="W46" s="93"/>
    </row>
    <row r="47" spans="1:23" s="25" customFormat="1" ht="15" customHeight="1">
      <c r="A47" s="112" t="s">
        <v>159</v>
      </c>
      <c r="B47" s="2" t="s">
        <v>272</v>
      </c>
      <c r="C47" s="6"/>
      <c r="D47" s="6"/>
      <c r="E47" s="6"/>
      <c r="F47" s="10"/>
      <c r="G47" s="6"/>
      <c r="H47" s="6"/>
      <c r="I47" s="6"/>
      <c r="J47" s="6"/>
      <c r="K47" s="216"/>
      <c r="L47" s="216"/>
      <c r="M47" s="216"/>
      <c r="N47" s="216"/>
      <c r="O47" s="216"/>
      <c r="P47" s="216"/>
      <c r="Q47" s="216"/>
      <c r="R47" s="217"/>
      <c r="S47" s="215"/>
      <c r="V47" s="14"/>
      <c r="W47" s="6"/>
    </row>
    <row r="48" spans="1:23" s="25" customFormat="1" ht="15" customHeight="1">
      <c r="A48" s="111"/>
      <c r="B48" s="3" t="s">
        <v>122</v>
      </c>
      <c r="C48" s="3" t="s">
        <v>123</v>
      </c>
      <c r="D48" s="3" t="s">
        <v>124</v>
      </c>
      <c r="E48" s="3" t="s">
        <v>125</v>
      </c>
      <c r="F48" s="3" t="s">
        <v>28</v>
      </c>
      <c r="G48" s="3" t="s">
        <v>126</v>
      </c>
      <c r="H48" s="3" t="s">
        <v>127</v>
      </c>
      <c r="I48" s="3" t="s">
        <v>128</v>
      </c>
      <c r="J48" s="3" t="s">
        <v>129</v>
      </c>
      <c r="K48" s="3" t="s">
        <v>130</v>
      </c>
      <c r="L48" s="3" t="s">
        <v>131</v>
      </c>
      <c r="M48" s="3" t="s">
        <v>132</v>
      </c>
      <c r="N48" s="3" t="s">
        <v>133</v>
      </c>
      <c r="O48" s="3" t="s">
        <v>134</v>
      </c>
      <c r="P48" s="3" t="s">
        <v>135</v>
      </c>
      <c r="Q48" s="265" t="s">
        <v>136</v>
      </c>
      <c r="R48" s="113" t="s">
        <v>137</v>
      </c>
      <c r="S48" s="215"/>
      <c r="V48" s="54"/>
      <c r="W48" s="6"/>
    </row>
    <row r="49" spans="1:23" s="25" customFormat="1" ht="15" customHeight="1">
      <c r="A49" s="149"/>
      <c r="B49" s="252"/>
      <c r="C49" s="238"/>
      <c r="D49" s="252"/>
      <c r="E49" s="252"/>
      <c r="F49" s="252"/>
      <c r="G49" s="252"/>
      <c r="H49" s="238"/>
      <c r="I49" s="252"/>
      <c r="J49" s="252"/>
      <c r="K49" s="253"/>
      <c r="L49" s="253"/>
      <c r="M49" s="253"/>
      <c r="N49" s="253"/>
      <c r="O49" s="253"/>
      <c r="P49" s="253"/>
      <c r="Q49" s="272"/>
      <c r="R49" s="254"/>
      <c r="S49" s="215"/>
      <c r="V49" s="54"/>
      <c r="W49" s="6"/>
    </row>
    <row r="50" spans="1:23" s="25" customFormat="1" ht="15" customHeight="1">
      <c r="A50" s="111"/>
      <c r="B50" s="355" t="s">
        <v>150</v>
      </c>
      <c r="C50" s="356"/>
      <c r="D50" s="356"/>
      <c r="E50" s="357"/>
      <c r="F50" s="289">
        <f>+COUNTA(F49)</f>
        <v>0</v>
      </c>
      <c r="G50" s="19"/>
      <c r="H50" s="8"/>
      <c r="I50" s="8"/>
      <c r="J50" s="8"/>
      <c r="K50" s="125"/>
      <c r="L50" s="125"/>
      <c r="M50" s="125"/>
      <c r="N50" s="125"/>
      <c r="O50" s="125"/>
      <c r="P50" s="125"/>
      <c r="Q50" s="273"/>
      <c r="R50" s="126"/>
      <c r="S50" s="215"/>
      <c r="V50" s="6"/>
      <c r="W50" s="6"/>
    </row>
    <row r="51" spans="1:23" s="25" customFormat="1" ht="15" customHeight="1">
      <c r="A51" s="149"/>
      <c r="B51" s="28"/>
      <c r="C51" s="10"/>
      <c r="D51" s="15"/>
      <c r="E51" s="15"/>
      <c r="F51" s="15"/>
      <c r="G51" s="15"/>
      <c r="H51" s="10"/>
      <c r="I51" s="15"/>
      <c r="J51" s="15"/>
      <c r="K51" s="218"/>
      <c r="L51" s="218"/>
      <c r="M51" s="218"/>
      <c r="N51" s="218"/>
      <c r="O51" s="218"/>
      <c r="P51" s="218"/>
      <c r="Q51" s="218"/>
      <c r="R51" s="219"/>
      <c r="S51" s="215"/>
      <c r="V51" s="6"/>
      <c r="W51" s="6"/>
    </row>
    <row r="52" spans="1:23" s="25" customFormat="1" ht="15" customHeight="1">
      <c r="A52" s="112" t="s">
        <v>237</v>
      </c>
      <c r="B52" s="2" t="s">
        <v>238</v>
      </c>
      <c r="C52" s="6"/>
      <c r="D52" s="6"/>
      <c r="E52" s="6"/>
      <c r="F52" s="10"/>
      <c r="G52" s="6"/>
      <c r="H52" s="6"/>
      <c r="I52" s="6"/>
      <c r="J52" s="6"/>
      <c r="K52" s="216"/>
      <c r="L52" s="216"/>
      <c r="M52" s="216"/>
      <c r="N52" s="216"/>
      <c r="O52" s="216"/>
      <c r="P52" s="216"/>
      <c r="Q52" s="216"/>
      <c r="R52" s="217"/>
      <c r="S52" s="215"/>
      <c r="V52" s="6"/>
      <c r="W52" s="6"/>
    </row>
    <row r="53" spans="1:23" s="25" customFormat="1" ht="15" customHeight="1">
      <c r="A53" s="111"/>
      <c r="B53" s="3" t="s">
        <v>122</v>
      </c>
      <c r="C53" s="3" t="s">
        <v>123</v>
      </c>
      <c r="D53" s="3" t="s">
        <v>124</v>
      </c>
      <c r="E53" s="3" t="s">
        <v>125</v>
      </c>
      <c r="F53" s="3" t="s">
        <v>28</v>
      </c>
      <c r="G53" s="3" t="s">
        <v>126</v>
      </c>
      <c r="H53" s="3" t="s">
        <v>127</v>
      </c>
      <c r="I53" s="3" t="s">
        <v>128</v>
      </c>
      <c r="J53" s="3" t="s">
        <v>129</v>
      </c>
      <c r="K53" s="3" t="s">
        <v>130</v>
      </c>
      <c r="L53" s="3" t="s">
        <v>131</v>
      </c>
      <c r="M53" s="3" t="s">
        <v>132</v>
      </c>
      <c r="N53" s="3" t="s">
        <v>133</v>
      </c>
      <c r="O53" s="3" t="s">
        <v>134</v>
      </c>
      <c r="P53" s="3" t="s">
        <v>135</v>
      </c>
      <c r="Q53" s="265" t="s">
        <v>136</v>
      </c>
      <c r="R53" s="113" t="s">
        <v>137</v>
      </c>
      <c r="S53" s="215"/>
      <c r="V53" s="6"/>
      <c r="W53" s="28"/>
    </row>
    <row r="54" spans="1:23" s="25" customFormat="1" ht="15" customHeight="1">
      <c r="A54" s="148"/>
      <c r="B54" s="13">
        <v>1</v>
      </c>
      <c r="C54" s="13" t="s">
        <v>459</v>
      </c>
      <c r="D54" s="213" t="s">
        <v>485</v>
      </c>
      <c r="E54" s="13" t="s">
        <v>461</v>
      </c>
      <c r="F54" s="13" t="s">
        <v>55</v>
      </c>
      <c r="G54" s="13">
        <v>2019</v>
      </c>
      <c r="H54" s="13" t="s">
        <v>40</v>
      </c>
      <c r="I54" s="13" t="s">
        <v>467</v>
      </c>
      <c r="J54" s="13"/>
      <c r="K54" s="176">
        <v>385.89999999999992</v>
      </c>
      <c r="L54" s="176">
        <v>55.016000000000005</v>
      </c>
      <c r="M54" s="176">
        <v>279.08400000000006</v>
      </c>
      <c r="N54" s="211">
        <f t="shared" ref="N54:N63" si="16">IFERROR(K54/(K54+L54),1)</f>
        <v>0.87522339856117715</v>
      </c>
      <c r="O54" s="211">
        <f>IFERROR((K54+M54)/(K54+L54+M54),1)</f>
        <v>0.92358888888888879</v>
      </c>
      <c r="P54" s="211">
        <f>IFERROR(K54/(K54+M54),"")</f>
        <v>0.58031471433899151</v>
      </c>
      <c r="Q54" s="267">
        <f t="shared" ref="Q54:Q63" si="17">K54/SUM(K54:M54)</f>
        <v>0.53597222222222207</v>
      </c>
      <c r="R54" s="177">
        <f t="shared" ref="R54:R63" si="18">IFERROR(J54/K54,"")</f>
        <v>0</v>
      </c>
      <c r="V54" s="6"/>
      <c r="W54" s="6"/>
    </row>
    <row r="55" spans="1:23" s="25" customFormat="1" ht="15" customHeight="1">
      <c r="A55" s="148"/>
      <c r="B55" s="13">
        <v>2</v>
      </c>
      <c r="C55" s="13" t="s">
        <v>459</v>
      </c>
      <c r="D55" s="213" t="s">
        <v>486</v>
      </c>
      <c r="E55" s="13" t="s">
        <v>461</v>
      </c>
      <c r="F55" s="13" t="s">
        <v>56</v>
      </c>
      <c r="G55" s="13">
        <v>2020</v>
      </c>
      <c r="H55" s="13" t="s">
        <v>40</v>
      </c>
      <c r="I55" s="13" t="s">
        <v>467</v>
      </c>
      <c r="J55" s="13"/>
      <c r="K55" s="176">
        <v>318.8</v>
      </c>
      <c r="L55" s="176">
        <v>32.317</v>
      </c>
      <c r="M55" s="176">
        <v>368.88299999999998</v>
      </c>
      <c r="N55" s="211">
        <f t="shared" ref="N55:N57" si="19">IFERROR(K55/(K55+L55),1)</f>
        <v>0.90795945511040477</v>
      </c>
      <c r="O55" s="211">
        <f t="shared" ref="O55:O57" si="20">IFERROR((K55+M55)/(K55+L55+M55),1)</f>
        <v>0.95511527777777772</v>
      </c>
      <c r="P55" s="211">
        <f t="shared" ref="P55:P57" si="21">IFERROR(K55/(K55+M55),"")</f>
        <v>0.46358569282649131</v>
      </c>
      <c r="Q55" s="267">
        <f t="shared" ref="Q55:Q57" si="22">K55/SUM(K55:M55)</f>
        <v>0.44277777777777777</v>
      </c>
      <c r="R55" s="177">
        <f t="shared" ref="R55:R57" si="23">IFERROR(J55/K55,"")</f>
        <v>0</v>
      </c>
      <c r="S55" s="215"/>
    </row>
    <row r="56" spans="1:23" s="25" customFormat="1" ht="15" customHeight="1">
      <c r="A56" s="148"/>
      <c r="B56" s="13">
        <v>3</v>
      </c>
      <c r="C56" s="13" t="s">
        <v>459</v>
      </c>
      <c r="D56" s="213" t="s">
        <v>487</v>
      </c>
      <c r="E56" s="13" t="s">
        <v>461</v>
      </c>
      <c r="F56" s="13" t="s">
        <v>55</v>
      </c>
      <c r="G56" s="13">
        <v>2019</v>
      </c>
      <c r="H56" s="13" t="s">
        <v>40</v>
      </c>
      <c r="I56" s="13" t="s">
        <v>467</v>
      </c>
      <c r="J56" s="13"/>
      <c r="K56" s="176">
        <v>311.09999999999985</v>
      </c>
      <c r="L56" s="176">
        <v>80.465999999999994</v>
      </c>
      <c r="M56" s="176">
        <v>328.43400000000014</v>
      </c>
      <c r="N56" s="211">
        <f t="shared" si="19"/>
        <v>0.79450207627832847</v>
      </c>
      <c r="O56" s="211">
        <f t="shared" si="20"/>
        <v>0.88824166666666671</v>
      </c>
      <c r="P56" s="211">
        <f t="shared" si="21"/>
        <v>0.4864479449098873</v>
      </c>
      <c r="Q56" s="267">
        <f t="shared" si="22"/>
        <v>0.43208333333333315</v>
      </c>
      <c r="R56" s="177">
        <f t="shared" si="23"/>
        <v>0</v>
      </c>
      <c r="S56" s="215"/>
    </row>
    <row r="57" spans="1:23" s="25" customFormat="1" ht="15" customHeight="1">
      <c r="A57" s="148"/>
      <c r="B57" s="13">
        <v>4</v>
      </c>
      <c r="C57" s="13" t="s">
        <v>459</v>
      </c>
      <c r="D57" s="213" t="s">
        <v>488</v>
      </c>
      <c r="E57" s="13" t="s">
        <v>461</v>
      </c>
      <c r="F57" s="13" t="s">
        <v>55</v>
      </c>
      <c r="G57" s="13">
        <v>2020</v>
      </c>
      <c r="H57" s="13" t="s">
        <v>40</v>
      </c>
      <c r="I57" s="13" t="s">
        <v>467</v>
      </c>
      <c r="J57" s="13"/>
      <c r="K57" s="176">
        <v>386.60100000000006</v>
      </c>
      <c r="L57" s="176">
        <v>14.916</v>
      </c>
      <c r="M57" s="176">
        <v>318.48299999999995</v>
      </c>
      <c r="N57" s="211">
        <f t="shared" si="19"/>
        <v>0.96285088800723262</v>
      </c>
      <c r="O57" s="211">
        <f t="shared" si="20"/>
        <v>0.97928333333333339</v>
      </c>
      <c r="P57" s="211">
        <f t="shared" si="21"/>
        <v>0.54830488282247225</v>
      </c>
      <c r="Q57" s="267">
        <f t="shared" si="22"/>
        <v>0.53694583333333346</v>
      </c>
      <c r="R57" s="177">
        <f t="shared" si="23"/>
        <v>0</v>
      </c>
      <c r="S57" s="215"/>
    </row>
    <row r="58" spans="1:23" s="25" customFormat="1" ht="15" customHeight="1">
      <c r="A58" s="148"/>
      <c r="B58" s="13">
        <v>5</v>
      </c>
      <c r="C58" s="13"/>
      <c r="D58" s="213"/>
      <c r="E58" s="13"/>
      <c r="F58" s="13"/>
      <c r="G58" s="13"/>
      <c r="H58" s="13"/>
      <c r="I58" s="13"/>
      <c r="J58" s="13"/>
      <c r="K58" s="176"/>
      <c r="L58" s="176"/>
      <c r="M58" s="176"/>
      <c r="N58" s="211"/>
      <c r="O58" s="211"/>
      <c r="P58" s="211"/>
      <c r="Q58" s="267"/>
      <c r="R58" s="177"/>
      <c r="S58" s="215"/>
    </row>
    <row r="59" spans="1:23" s="25" customFormat="1" ht="15" hidden="1" customHeight="1">
      <c r="A59" s="148"/>
      <c r="B59" s="13">
        <v>6</v>
      </c>
      <c r="C59" s="13"/>
      <c r="D59" s="213"/>
      <c r="E59" s="13"/>
      <c r="F59" s="13"/>
      <c r="G59" s="13"/>
      <c r="H59" s="13"/>
      <c r="I59" s="13"/>
      <c r="J59" s="13"/>
      <c r="K59" s="176"/>
      <c r="L59" s="176"/>
      <c r="M59" s="176"/>
      <c r="N59" s="211"/>
      <c r="O59" s="211"/>
      <c r="P59" s="211"/>
      <c r="Q59" s="267"/>
      <c r="R59" s="177"/>
      <c r="S59" s="215"/>
    </row>
    <row r="60" spans="1:23" s="25" customFormat="1" ht="15" hidden="1" customHeight="1">
      <c r="A60" s="148"/>
      <c r="B60" s="13"/>
      <c r="C60" s="13"/>
      <c r="D60" s="213"/>
      <c r="E60" s="13"/>
      <c r="F60" s="13"/>
      <c r="G60" s="13"/>
      <c r="H60" s="13"/>
      <c r="I60" s="13"/>
      <c r="J60" s="13"/>
      <c r="K60" s="176"/>
      <c r="L60" s="176"/>
      <c r="M60" s="176"/>
      <c r="N60" s="211"/>
      <c r="O60" s="211"/>
      <c r="P60" s="211"/>
      <c r="Q60" s="267"/>
      <c r="R60" s="177"/>
      <c r="S60" s="215"/>
    </row>
    <row r="61" spans="1:23" s="25" customFormat="1" ht="15" hidden="1" customHeight="1">
      <c r="A61" s="148"/>
      <c r="B61" s="13"/>
      <c r="C61" s="13"/>
      <c r="D61" s="213"/>
      <c r="E61" s="13"/>
      <c r="F61" s="13"/>
      <c r="G61" s="13"/>
      <c r="H61" s="13"/>
      <c r="I61" s="13"/>
      <c r="J61" s="13"/>
      <c r="K61" s="176"/>
      <c r="L61" s="176"/>
      <c r="M61" s="176"/>
      <c r="N61" s="211"/>
      <c r="O61" s="211"/>
      <c r="P61" s="211"/>
      <c r="Q61" s="267"/>
      <c r="R61" s="177"/>
      <c r="S61" s="215"/>
    </row>
    <row r="62" spans="1:23" s="25" customFormat="1" ht="15" hidden="1" customHeight="1">
      <c r="A62" s="148"/>
      <c r="B62" s="13"/>
      <c r="C62" s="13"/>
      <c r="D62" s="213"/>
      <c r="E62" s="13"/>
      <c r="F62" s="13"/>
      <c r="G62" s="13"/>
      <c r="H62" s="13"/>
      <c r="I62" s="13"/>
      <c r="J62" s="13"/>
      <c r="K62" s="176"/>
      <c r="L62" s="176"/>
      <c r="M62" s="176"/>
      <c r="N62" s="211"/>
      <c r="O62" s="211"/>
      <c r="P62" s="211"/>
      <c r="Q62" s="267"/>
      <c r="R62" s="177"/>
      <c r="S62" s="215"/>
      <c r="V62" s="93"/>
      <c r="W62" s="93"/>
    </row>
    <row r="63" spans="1:23" s="25" customFormat="1" ht="15" customHeight="1">
      <c r="A63" s="111"/>
      <c r="B63" s="355" t="s">
        <v>490</v>
      </c>
      <c r="C63" s="356"/>
      <c r="D63" s="356"/>
      <c r="E63" s="357"/>
      <c r="F63" s="289">
        <f>+COUNTA(F54:F62)</f>
        <v>4</v>
      </c>
      <c r="G63" s="19"/>
      <c r="H63" s="8"/>
      <c r="I63" s="8"/>
      <c r="J63" s="249">
        <f>SUM(J54:J62)</f>
        <v>0</v>
      </c>
      <c r="K63" s="249">
        <f>SUM(K54:K62)</f>
        <v>1402.4009999999998</v>
      </c>
      <c r="L63" s="249">
        <f t="shared" ref="L63:M63" si="24">SUM(L54:L62)</f>
        <v>182.71499999999997</v>
      </c>
      <c r="M63" s="249">
        <f t="shared" si="24"/>
        <v>1294.8840000000002</v>
      </c>
      <c r="N63" s="247">
        <f t="shared" si="16"/>
        <v>0.8847308335793721</v>
      </c>
      <c r="O63" s="247">
        <f>IFERROR((K63+M63)/(K63+L63+M63),1)</f>
        <v>0.93655729166666657</v>
      </c>
      <c r="P63" s="247">
        <f>IFERROR(K63/(K63+M63),"")</f>
        <v>0.51993059687797172</v>
      </c>
      <c r="Q63" s="268">
        <f t="shared" si="17"/>
        <v>0.4869447916666666</v>
      </c>
      <c r="R63" s="248">
        <f t="shared" si="18"/>
        <v>0</v>
      </c>
      <c r="S63" s="215"/>
    </row>
    <row r="64" spans="1:23" s="25" customFormat="1" ht="15" customHeight="1">
      <c r="A64" s="150"/>
      <c r="B64" s="29"/>
      <c r="C64" s="29"/>
      <c r="D64" s="29"/>
      <c r="E64" s="29"/>
      <c r="F64" s="29"/>
      <c r="G64" s="29"/>
      <c r="H64" s="29"/>
      <c r="I64" s="29"/>
      <c r="J64" s="29"/>
      <c r="K64" s="107"/>
      <c r="L64" s="107"/>
      <c r="M64" s="107"/>
      <c r="N64" s="107"/>
      <c r="O64" s="107"/>
      <c r="P64" s="107"/>
      <c r="Q64" s="107"/>
      <c r="R64" s="135"/>
      <c r="S64" s="215"/>
    </row>
    <row r="65" spans="1:23" s="25" customFormat="1" ht="15" customHeight="1">
      <c r="A65" s="112" t="s">
        <v>244</v>
      </c>
      <c r="B65" s="2" t="s">
        <v>245</v>
      </c>
      <c r="C65" s="6"/>
      <c r="D65" s="6"/>
      <c r="E65" s="6"/>
      <c r="F65" s="10"/>
      <c r="G65" s="6"/>
      <c r="H65" s="6"/>
      <c r="I65" s="6"/>
      <c r="J65" s="6"/>
      <c r="K65" s="107"/>
      <c r="L65" s="107"/>
      <c r="M65" s="107"/>
      <c r="N65" s="107"/>
      <c r="O65" s="107"/>
      <c r="P65" s="107"/>
      <c r="Q65" s="107"/>
      <c r="R65" s="135"/>
      <c r="S65" s="215"/>
    </row>
    <row r="66" spans="1:23" s="25" customFormat="1" ht="15.75" customHeight="1">
      <c r="A66" s="111"/>
      <c r="B66" s="3" t="s">
        <v>122</v>
      </c>
      <c r="C66" s="3" t="s">
        <v>123</v>
      </c>
      <c r="D66" s="3" t="s">
        <v>124</v>
      </c>
      <c r="E66" s="3" t="s">
        <v>125</v>
      </c>
      <c r="F66" s="3" t="s">
        <v>28</v>
      </c>
      <c r="G66" s="3" t="s">
        <v>126</v>
      </c>
      <c r="H66" s="3" t="s">
        <v>127</v>
      </c>
      <c r="I66" s="3" t="s">
        <v>128</v>
      </c>
      <c r="J66" s="3" t="s">
        <v>129</v>
      </c>
      <c r="K66" s="3" t="s">
        <v>130</v>
      </c>
      <c r="L66" s="3" t="s">
        <v>131</v>
      </c>
      <c r="M66" s="3" t="s">
        <v>132</v>
      </c>
      <c r="N66" s="3" t="s">
        <v>133</v>
      </c>
      <c r="O66" s="3" t="s">
        <v>134</v>
      </c>
      <c r="P66" s="3" t="s">
        <v>135</v>
      </c>
      <c r="Q66" s="265" t="s">
        <v>136</v>
      </c>
      <c r="R66" s="113" t="s">
        <v>137</v>
      </c>
      <c r="S66" s="215"/>
    </row>
    <row r="67" spans="1:23" s="25" customFormat="1" ht="15" customHeight="1">
      <c r="A67" s="148"/>
      <c r="B67" s="13">
        <v>1</v>
      </c>
      <c r="C67" s="13" t="s">
        <v>459</v>
      </c>
      <c r="D67" s="13" t="s">
        <v>491</v>
      </c>
      <c r="E67" s="13" t="s">
        <v>461</v>
      </c>
      <c r="F67" s="13" t="s">
        <v>55</v>
      </c>
      <c r="G67" s="13">
        <v>2019</v>
      </c>
      <c r="H67" s="8" t="s">
        <v>492</v>
      </c>
      <c r="I67" s="13"/>
      <c r="J67" s="13"/>
      <c r="K67" s="176">
        <v>88.000000000000014</v>
      </c>
      <c r="L67" s="176">
        <v>503.01600000000002</v>
      </c>
      <c r="M67" s="176">
        <v>128.98399999999998</v>
      </c>
      <c r="N67" s="211">
        <f t="shared" ref="N67:N69" si="25">IFERROR(K67/(K67+L67),1)</f>
        <v>0.14889613817561623</v>
      </c>
      <c r="O67" s="211">
        <f>IFERROR((K67+M67)/(K67+L67+M67),1)</f>
        <v>0.30136666666666662</v>
      </c>
      <c r="P67" s="211">
        <f>IFERROR(K67/(K67+M67),"")</f>
        <v>0.40555985694797786</v>
      </c>
      <c r="Q67" s="267">
        <f t="shared" ref="Q67:Q69" si="26">K67/SUM(K67:M67)</f>
        <v>0.12222222222222225</v>
      </c>
      <c r="R67" s="177">
        <f t="shared" ref="R67:R69" si="27">IFERROR(J67/K67,"")</f>
        <v>0</v>
      </c>
    </row>
    <row r="68" spans="1:23" s="25" customFormat="1" ht="15" customHeight="1">
      <c r="A68" s="148"/>
      <c r="B68" s="13">
        <v>2</v>
      </c>
      <c r="C68" s="13" t="s">
        <v>459</v>
      </c>
      <c r="D68" s="13" t="s">
        <v>493</v>
      </c>
      <c r="E68" s="13" t="s">
        <v>461</v>
      </c>
      <c r="F68" s="13" t="s">
        <v>56</v>
      </c>
      <c r="G68" s="13">
        <v>2022</v>
      </c>
      <c r="H68" s="8" t="s">
        <v>492</v>
      </c>
      <c r="I68" s="13"/>
      <c r="J68" s="13"/>
      <c r="K68" s="176">
        <v>401.59999999999997</v>
      </c>
      <c r="L68" s="176">
        <v>38.132999999999996</v>
      </c>
      <c r="M68" s="176">
        <v>280.26700000000005</v>
      </c>
      <c r="N68" s="211">
        <f t="shared" si="25"/>
        <v>0.91328146852749281</v>
      </c>
      <c r="O68" s="211">
        <f>IFERROR((K68+M68)/(K68+L68+M68),1)</f>
        <v>0.94703749999999998</v>
      </c>
      <c r="P68" s="211">
        <f>IFERROR(K68/(K68+M68),"")</f>
        <v>0.58897116299806263</v>
      </c>
      <c r="Q68" s="267">
        <f t="shared" si="26"/>
        <v>0.55777777777777771</v>
      </c>
      <c r="R68" s="177">
        <f t="shared" si="27"/>
        <v>0</v>
      </c>
    </row>
    <row r="69" spans="1:23" s="25" customFormat="1" ht="15" customHeight="1">
      <c r="A69" s="148"/>
      <c r="B69" s="13">
        <v>3</v>
      </c>
      <c r="C69" s="13" t="s">
        <v>459</v>
      </c>
      <c r="D69" s="13" t="s">
        <v>494</v>
      </c>
      <c r="E69" s="13" t="s">
        <v>461</v>
      </c>
      <c r="F69" s="13" t="s">
        <v>489</v>
      </c>
      <c r="G69" s="13">
        <v>2020</v>
      </c>
      <c r="H69" s="8" t="s">
        <v>492</v>
      </c>
      <c r="I69" s="13"/>
      <c r="J69" s="13"/>
      <c r="K69" s="176">
        <v>266.10000000000002</v>
      </c>
      <c r="L69" s="176">
        <v>186.38399999999999</v>
      </c>
      <c r="M69" s="176">
        <v>267.51599999999996</v>
      </c>
      <c r="N69" s="211">
        <f t="shared" si="25"/>
        <v>0.5880870925822792</v>
      </c>
      <c r="O69" s="211">
        <f>IFERROR((K69+M69)/(K69+L69+M69),1)</f>
        <v>0.74113333333333331</v>
      </c>
      <c r="P69" s="211">
        <f>IFERROR(K69/(K69+M69),"")</f>
        <v>0.49867320320230285</v>
      </c>
      <c r="Q69" s="267">
        <f t="shared" si="26"/>
        <v>0.36958333333333337</v>
      </c>
      <c r="R69" s="177">
        <f t="shared" si="27"/>
        <v>0</v>
      </c>
    </row>
    <row r="70" spans="1:23" s="25" customFormat="1" ht="15" customHeight="1">
      <c r="A70" s="148"/>
      <c r="B70" s="13">
        <v>4</v>
      </c>
      <c r="C70" s="13" t="s">
        <v>459</v>
      </c>
      <c r="D70" s="13" t="s">
        <v>495</v>
      </c>
      <c r="E70" s="13" t="s">
        <v>461</v>
      </c>
      <c r="F70" s="13" t="s">
        <v>489</v>
      </c>
      <c r="G70" s="13">
        <v>2020</v>
      </c>
      <c r="H70" s="8" t="s">
        <v>492</v>
      </c>
      <c r="I70" s="13"/>
      <c r="J70" s="13"/>
      <c r="K70" s="176">
        <v>265.80000000000007</v>
      </c>
      <c r="L70" s="176">
        <v>7.8</v>
      </c>
      <c r="M70" s="176">
        <v>446.39999999999992</v>
      </c>
      <c r="N70" s="211">
        <f>IFERROR(K70/(K70+L70),1)</f>
        <v>0.97149122807017541</v>
      </c>
      <c r="O70" s="211">
        <f>IFERROR((K70+M70)/(K70+L70+M70),1)</f>
        <v>0.98916666666666675</v>
      </c>
      <c r="P70" s="211">
        <f>IFERROR(K70/(K70+M70),"")</f>
        <v>0.37320977253580462</v>
      </c>
      <c r="Q70" s="267">
        <f>K70/SUM(K70:M70)</f>
        <v>0.36916666666666675</v>
      </c>
      <c r="R70" s="177">
        <f>IFERROR(J70/K70,"")</f>
        <v>0</v>
      </c>
    </row>
    <row r="71" spans="1:23" s="25" customFormat="1" ht="15" customHeight="1">
      <c r="A71" s="148"/>
      <c r="B71" s="13">
        <v>5</v>
      </c>
      <c r="C71" s="13" t="s">
        <v>459</v>
      </c>
      <c r="D71" s="13" t="s">
        <v>543</v>
      </c>
      <c r="E71" s="13" t="s">
        <v>461</v>
      </c>
      <c r="F71" s="13" t="s">
        <v>55</v>
      </c>
      <c r="G71" s="13">
        <v>2019</v>
      </c>
      <c r="H71" s="8" t="s">
        <v>492</v>
      </c>
      <c r="I71" s="13"/>
      <c r="J71" s="13"/>
      <c r="K71" s="176">
        <v>338.4</v>
      </c>
      <c r="L71" s="176">
        <v>33.716999999999999</v>
      </c>
      <c r="M71" s="176">
        <v>347.88300000000004</v>
      </c>
      <c r="N71" s="211">
        <f t="shared" ref="N71" si="28">IFERROR(K71/(K71+L71),1)</f>
        <v>0.90939140109159222</v>
      </c>
      <c r="O71" s="211">
        <f t="shared" ref="O71" si="29">IFERROR((K71+M71)/(K71+L71+M71),1)</f>
        <v>0.9531708333333333</v>
      </c>
      <c r="P71" s="211">
        <f t="shared" ref="P71" si="30">IFERROR(K71/(K71+M71),"")</f>
        <v>0.49309104261652986</v>
      </c>
      <c r="Q71" s="267">
        <f t="shared" ref="Q71" si="31">K71/SUM(K71:M71)</f>
        <v>0.47</v>
      </c>
      <c r="R71" s="177">
        <f t="shared" ref="R71" si="32">IFERROR(J71/K71,"")</f>
        <v>0</v>
      </c>
    </row>
    <row r="72" spans="1:23" s="25" customFormat="1" ht="15" customHeight="1">
      <c r="A72" s="148"/>
      <c r="B72" s="13">
        <v>6</v>
      </c>
      <c r="C72" s="13" t="s">
        <v>459</v>
      </c>
      <c r="D72" s="13" t="s">
        <v>496</v>
      </c>
      <c r="E72" s="13" t="s">
        <v>464</v>
      </c>
      <c r="F72" s="13" t="s">
        <v>53</v>
      </c>
      <c r="G72" s="13">
        <v>2022</v>
      </c>
      <c r="H72" s="8" t="s">
        <v>492</v>
      </c>
      <c r="I72" s="13"/>
      <c r="J72" s="13"/>
      <c r="K72" s="176">
        <v>326.5</v>
      </c>
      <c r="L72" s="176">
        <v>129.75</v>
      </c>
      <c r="M72" s="176">
        <v>263.75</v>
      </c>
      <c r="N72" s="211">
        <f t="shared" ref="N72" si="33">IFERROR(K72/(K72+L72),1)</f>
        <v>0.7156164383561644</v>
      </c>
      <c r="O72" s="211">
        <f t="shared" ref="O72" si="34">IFERROR((K72+M72)/(K72+L72+M72),1)</f>
        <v>0.8197916666666667</v>
      </c>
      <c r="P72" s="211">
        <f t="shared" ref="P72" si="35">IFERROR(K72/(K72+M72),"")</f>
        <v>0.55315544260906391</v>
      </c>
      <c r="Q72" s="267">
        <f t="shared" ref="Q72" si="36">K72/SUM(K72:M72)</f>
        <v>0.45347222222222222</v>
      </c>
      <c r="R72" s="177">
        <f t="shared" ref="R72" si="37">IFERROR(J72/K72,"")</f>
        <v>0</v>
      </c>
    </row>
    <row r="73" spans="1:23" s="25" customFormat="1" ht="15" customHeight="1">
      <c r="A73" s="148"/>
      <c r="B73" s="13">
        <v>7</v>
      </c>
      <c r="C73" s="13"/>
      <c r="D73" s="13"/>
      <c r="E73" s="13"/>
      <c r="F73" s="13"/>
      <c r="G73" s="13"/>
      <c r="H73" s="8"/>
      <c r="I73" s="13"/>
      <c r="J73" s="13"/>
      <c r="K73" s="176"/>
      <c r="L73" s="176"/>
      <c r="M73" s="176"/>
      <c r="N73" s="211"/>
      <c r="O73" s="211"/>
      <c r="P73" s="211"/>
      <c r="Q73" s="267"/>
      <c r="R73" s="177"/>
    </row>
    <row r="74" spans="1:23" s="25" customFormat="1" ht="15" customHeight="1" thickBot="1">
      <c r="A74" s="118"/>
      <c r="B74" s="374" t="s">
        <v>150</v>
      </c>
      <c r="C74" s="375"/>
      <c r="D74" s="375"/>
      <c r="E74" s="376"/>
      <c r="F74" s="290">
        <f>+COUNTA(F67:F73)</f>
        <v>6</v>
      </c>
      <c r="G74" s="119"/>
      <c r="H74" s="120"/>
      <c r="I74" s="120"/>
      <c r="J74" s="249">
        <f>SUM(J67:J73)</f>
        <v>0</v>
      </c>
      <c r="K74" s="249">
        <f>SUM(K67:K73)</f>
        <v>1686.4</v>
      </c>
      <c r="L74" s="249">
        <f>SUM(L67:L73)</f>
        <v>898.8</v>
      </c>
      <c r="M74" s="249">
        <f>SUM(M67:M73)</f>
        <v>1734.8</v>
      </c>
      <c r="N74" s="247">
        <f t="shared" ref="N74" si="38">IFERROR(K74/(K74+L74),1)</f>
        <v>0.65232863995048751</v>
      </c>
      <c r="O74" s="247">
        <f>IFERROR((K74+M74)/(K74+L74+M74),1)</f>
        <v>0.79194444444444445</v>
      </c>
      <c r="P74" s="247">
        <f>IFERROR(K74/(K74+M74),"")</f>
        <v>0.49292645855255474</v>
      </c>
      <c r="Q74" s="268">
        <f t="shared" ref="Q74" si="39">K74/SUM(K74:M74)</f>
        <v>0.39037037037037037</v>
      </c>
      <c r="R74" s="248">
        <f t="shared" ref="R74" si="40">IFERROR(J74/K74,"")</f>
        <v>0</v>
      </c>
    </row>
    <row r="75" spans="1:23" s="6" customFormat="1" ht="1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V75" s="25"/>
      <c r="W75" s="25"/>
    </row>
    <row r="76" spans="1:23" ht="15" customHeight="1">
      <c r="K76" s="30"/>
      <c r="L76" s="30"/>
      <c r="M76" s="30"/>
      <c r="N76" s="30"/>
      <c r="O76" s="30"/>
      <c r="P76" s="30"/>
      <c r="Q76" s="30"/>
      <c r="R76" s="30"/>
      <c r="V76" s="25"/>
      <c r="W76" s="25"/>
    </row>
    <row r="77" spans="1:23" s="25" customFormat="1" ht="15" customHeight="1">
      <c r="A77" s="220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</row>
    <row r="78" spans="1:23" s="25" customFormat="1" ht="15" customHeight="1">
      <c r="A78" s="220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</row>
    <row r="79" spans="1:23" s="25" customFormat="1" ht="15" customHeight="1">
      <c r="A79" s="22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</row>
    <row r="80" spans="1:23" s="25" customFormat="1" ht="15" customHeight="1">
      <c r="A80" s="220"/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</row>
    <row r="81" spans="1:23" s="25" customFormat="1" ht="15" customHeight="1">
      <c r="A81" s="220"/>
      <c r="B81" s="220"/>
      <c r="C81" s="220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</row>
    <row r="82" spans="1:23" s="25" customFormat="1" ht="15" customHeight="1">
      <c r="A82" s="220"/>
      <c r="B82" s="220"/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</row>
    <row r="83" spans="1:23" s="6" customFormat="1" ht="15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V83" s="25"/>
      <c r="W83" s="25"/>
    </row>
    <row r="84" spans="1:23" ht="15" customHeight="1">
      <c r="A84" s="220"/>
      <c r="B84" s="220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V84" s="25"/>
      <c r="W84" s="25"/>
    </row>
    <row r="85" spans="1:23" ht="15" customHeight="1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V85" s="6"/>
      <c r="W85" s="6"/>
    </row>
    <row r="86" spans="1:23" s="220" customFormat="1" ht="15" customHeight="1">
      <c r="V86" s="30"/>
      <c r="W86" s="30"/>
    </row>
    <row r="87" spans="1:23" s="220" customFormat="1" ht="15" customHeight="1">
      <c r="V87" s="30"/>
      <c r="W87" s="30"/>
    </row>
    <row r="88" spans="1:23" s="220" customFormat="1" ht="15" customHeight="1"/>
    <row r="89" spans="1:23" s="220" customFormat="1" ht="10.5"/>
    <row r="90" spans="1:23" s="220" customFormat="1" ht="10.5"/>
    <row r="91" spans="1:23" s="220" customFormat="1" ht="10.5"/>
    <row r="92" spans="1:23" s="220" customFormat="1" ht="10.5"/>
    <row r="93" spans="1:23" s="220" customFormat="1" ht="10.5"/>
    <row r="94" spans="1:23" s="220" customFormat="1" ht="10.5"/>
    <row r="95" spans="1:23" s="220" customFormat="1" ht="10.5"/>
    <row r="96" spans="1:23" s="220" customFormat="1" ht="10.5"/>
    <row r="97" s="220" customFormat="1" ht="10.5"/>
    <row r="98" s="220" customFormat="1" ht="10.5"/>
    <row r="99" s="220" customFormat="1" ht="10.5"/>
    <row r="100" s="220" customFormat="1" ht="10.5"/>
    <row r="101" s="220" customFormat="1" ht="10.5"/>
    <row r="102" s="220" customFormat="1" ht="10.5"/>
    <row r="103" s="220" customFormat="1" ht="10.5"/>
    <row r="104" s="220" customFormat="1" ht="10.5"/>
    <row r="105" s="220" customFormat="1" ht="10.5"/>
    <row r="106" s="220" customFormat="1" ht="10.5"/>
    <row r="107" s="220" customFormat="1" ht="10.5"/>
    <row r="108" s="220" customFormat="1" ht="10.5"/>
    <row r="109" s="220" customFormat="1" ht="10.5"/>
    <row r="110" s="220" customFormat="1" ht="10.5"/>
    <row r="111" s="220" customFormat="1" ht="10.5"/>
    <row r="112" s="220" customFormat="1" ht="10.5"/>
    <row r="113" s="220" customFormat="1" ht="10.5"/>
    <row r="114" s="220" customFormat="1" ht="10.5"/>
    <row r="115" s="220" customFormat="1" ht="10.5"/>
    <row r="116" s="220" customFormat="1" ht="10.5"/>
    <row r="117" s="220" customFormat="1" ht="10.5"/>
    <row r="118" s="220" customFormat="1" ht="10.5"/>
    <row r="119" s="220" customFormat="1" ht="10.5"/>
    <row r="120" s="220" customFormat="1" ht="10.5"/>
    <row r="121" s="220" customFormat="1" ht="10.5"/>
    <row r="122" s="220" customFormat="1" ht="10.5"/>
    <row r="123" s="220" customFormat="1" ht="10.5"/>
    <row r="124" s="220" customFormat="1" ht="10.5"/>
    <row r="125" s="220" customFormat="1" ht="10.5"/>
    <row r="126" s="220" customFormat="1" ht="10.5"/>
    <row r="127" s="220" customFormat="1" ht="10.5"/>
    <row r="128" s="220" customFormat="1" ht="10.5"/>
    <row r="129" spans="1:23" s="220" customFormat="1" ht="10.5"/>
    <row r="130" spans="1:23" s="220" customForma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1:23" s="220" customForma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1:23" s="220" customForma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1:23" s="220" customForma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1:23" s="220" customForma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1:23" s="220" customForma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1:23" s="220" customForma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1:23" s="220" customForma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1:23" s="220" customForma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1:23">
      <c r="K139" s="30"/>
      <c r="L139" s="30"/>
      <c r="M139" s="30"/>
      <c r="N139" s="30"/>
      <c r="O139" s="30"/>
      <c r="P139" s="30"/>
      <c r="Q139" s="30"/>
      <c r="R139" s="30"/>
      <c r="V139" s="220"/>
      <c r="W139" s="220"/>
    </row>
    <row r="140" spans="1:23">
      <c r="K140" s="30"/>
      <c r="L140" s="30"/>
      <c r="M140" s="30"/>
      <c r="N140" s="30"/>
      <c r="O140" s="30"/>
      <c r="P140" s="30"/>
      <c r="Q140" s="30"/>
      <c r="R140" s="30"/>
      <c r="V140" s="220"/>
      <c r="W140" s="220"/>
    </row>
    <row r="141" spans="1:23">
      <c r="K141" s="30"/>
      <c r="L141" s="30"/>
      <c r="M141" s="30"/>
      <c r="N141" s="30"/>
      <c r="O141" s="30"/>
      <c r="P141" s="30"/>
      <c r="Q141" s="30"/>
      <c r="R141" s="30"/>
    </row>
    <row r="142" spans="1:23">
      <c r="K142" s="30"/>
      <c r="L142" s="30"/>
      <c r="M142" s="30"/>
      <c r="N142" s="30"/>
      <c r="O142" s="30"/>
      <c r="P142" s="30"/>
      <c r="Q142" s="30"/>
      <c r="R142" s="30"/>
    </row>
    <row r="143" spans="1:23">
      <c r="K143" s="30"/>
      <c r="L143" s="30"/>
      <c r="M143" s="30"/>
      <c r="N143" s="30"/>
      <c r="O143" s="30"/>
      <c r="P143" s="30"/>
      <c r="Q143" s="30"/>
      <c r="R143" s="30"/>
    </row>
    <row r="144" spans="1:23">
      <c r="K144" s="30"/>
      <c r="L144" s="30"/>
      <c r="M144" s="30"/>
      <c r="N144" s="30"/>
      <c r="O144" s="30"/>
      <c r="P144" s="30"/>
      <c r="Q144" s="30"/>
      <c r="R144" s="30"/>
    </row>
    <row r="145" spans="11:18">
      <c r="K145" s="198"/>
      <c r="L145" s="198"/>
      <c r="M145" s="198"/>
      <c r="N145" s="198"/>
      <c r="O145" s="198"/>
      <c r="P145" s="198"/>
      <c r="Q145" s="198"/>
      <c r="R145" s="198"/>
    </row>
    <row r="146" spans="11:18">
      <c r="K146" s="198"/>
      <c r="L146" s="198"/>
      <c r="M146" s="198"/>
      <c r="N146" s="198"/>
      <c r="O146" s="198"/>
      <c r="P146" s="198"/>
      <c r="Q146" s="198"/>
      <c r="R146" s="198"/>
    </row>
    <row r="147" spans="11:18">
      <c r="K147" s="198"/>
      <c r="L147" s="198"/>
      <c r="M147" s="198"/>
      <c r="N147" s="198"/>
      <c r="O147" s="198"/>
      <c r="P147" s="198"/>
      <c r="Q147" s="198"/>
      <c r="R147" s="198"/>
    </row>
    <row r="148" spans="11:18">
      <c r="K148" s="198"/>
      <c r="L148" s="198"/>
      <c r="M148" s="198"/>
      <c r="N148" s="198"/>
      <c r="O148" s="198"/>
      <c r="P148" s="198"/>
      <c r="Q148" s="198"/>
      <c r="R148" s="198"/>
    </row>
    <row r="149" spans="11:18">
      <c r="K149" s="198"/>
      <c r="L149" s="198"/>
      <c r="M149" s="198"/>
      <c r="N149" s="198"/>
      <c r="O149" s="198"/>
      <c r="P149" s="198"/>
      <c r="Q149" s="198"/>
      <c r="R149" s="198"/>
    </row>
    <row r="150" spans="11:18">
      <c r="K150" s="198"/>
      <c r="L150" s="198"/>
      <c r="M150" s="198"/>
      <c r="N150" s="198"/>
      <c r="O150" s="198"/>
      <c r="P150" s="198"/>
      <c r="Q150" s="198"/>
      <c r="R150" s="198"/>
    </row>
    <row r="151" spans="11:18">
      <c r="K151" s="198"/>
      <c r="L151" s="198"/>
      <c r="M151" s="198"/>
      <c r="N151" s="198"/>
      <c r="O151" s="198"/>
      <c r="P151" s="198"/>
      <c r="Q151" s="198"/>
      <c r="R151" s="198"/>
    </row>
    <row r="152" spans="11:18">
      <c r="K152" s="198"/>
      <c r="L152" s="198"/>
      <c r="M152" s="198"/>
      <c r="N152" s="198"/>
      <c r="O152" s="198"/>
      <c r="P152" s="198"/>
      <c r="Q152" s="198"/>
      <c r="R152" s="198"/>
    </row>
    <row r="153" spans="11:18">
      <c r="K153" s="198"/>
      <c r="L153" s="198"/>
      <c r="M153" s="198"/>
      <c r="N153" s="198"/>
      <c r="O153" s="198"/>
      <c r="P153" s="198"/>
      <c r="Q153" s="198"/>
      <c r="R153" s="198"/>
    </row>
    <row r="154" spans="11:18">
      <c r="K154" s="198"/>
      <c r="L154" s="198"/>
      <c r="M154" s="198"/>
      <c r="N154" s="198"/>
      <c r="O154" s="198"/>
      <c r="P154" s="198"/>
      <c r="Q154" s="198"/>
      <c r="R154" s="198"/>
    </row>
    <row r="155" spans="11:18">
      <c r="K155" s="198"/>
      <c r="L155" s="198"/>
      <c r="M155" s="198"/>
      <c r="N155" s="198"/>
      <c r="O155" s="198"/>
      <c r="P155" s="198"/>
      <c r="Q155" s="198"/>
      <c r="R155" s="198"/>
    </row>
    <row r="156" spans="11:18">
      <c r="K156" s="198"/>
      <c r="L156" s="198"/>
      <c r="M156" s="198"/>
      <c r="N156" s="198"/>
      <c r="O156" s="198"/>
      <c r="P156" s="198"/>
      <c r="Q156" s="198"/>
      <c r="R156" s="198"/>
    </row>
    <row r="157" spans="11:18">
      <c r="K157" s="198"/>
      <c r="L157" s="198"/>
      <c r="M157" s="198"/>
      <c r="N157" s="198"/>
      <c r="O157" s="198"/>
      <c r="P157" s="198"/>
      <c r="Q157" s="198"/>
      <c r="R157" s="198"/>
    </row>
    <row r="158" spans="11:18">
      <c r="K158" s="198"/>
      <c r="L158" s="198"/>
      <c r="M158" s="198"/>
      <c r="N158" s="198"/>
      <c r="O158" s="198"/>
      <c r="P158" s="198"/>
      <c r="Q158" s="198"/>
      <c r="R158" s="198"/>
    </row>
    <row r="159" spans="11:18">
      <c r="K159" s="198"/>
      <c r="L159" s="198"/>
      <c r="M159" s="198"/>
      <c r="N159" s="198"/>
      <c r="O159" s="198"/>
      <c r="P159" s="198"/>
      <c r="Q159" s="198"/>
      <c r="R159" s="198"/>
    </row>
    <row r="160" spans="11:18">
      <c r="K160" s="198"/>
      <c r="L160" s="198"/>
      <c r="M160" s="198"/>
      <c r="N160" s="198"/>
      <c r="O160" s="198"/>
      <c r="P160" s="198"/>
      <c r="Q160" s="198"/>
      <c r="R160" s="198"/>
    </row>
    <row r="161" spans="11:18">
      <c r="K161" s="198"/>
      <c r="L161" s="198"/>
      <c r="M161" s="198"/>
      <c r="N161" s="198"/>
      <c r="O161" s="198"/>
      <c r="P161" s="198"/>
      <c r="Q161" s="198"/>
      <c r="R161" s="198"/>
    </row>
    <row r="162" spans="11:18">
      <c r="K162" s="198"/>
      <c r="L162" s="198"/>
      <c r="M162" s="198"/>
      <c r="N162" s="198"/>
      <c r="O162" s="198"/>
      <c r="P162" s="198"/>
      <c r="Q162" s="198"/>
      <c r="R162" s="198"/>
    </row>
    <row r="163" spans="11:18">
      <c r="K163" s="198"/>
      <c r="L163" s="198"/>
      <c r="M163" s="198"/>
      <c r="N163" s="198"/>
      <c r="O163" s="198"/>
      <c r="P163" s="198"/>
      <c r="Q163" s="198"/>
      <c r="R163" s="198"/>
    </row>
    <row r="164" spans="11:18">
      <c r="K164" s="198"/>
      <c r="L164" s="198"/>
      <c r="M164" s="198"/>
      <c r="N164" s="198"/>
      <c r="O164" s="198"/>
      <c r="P164" s="198"/>
      <c r="Q164" s="198"/>
      <c r="R164" s="198"/>
    </row>
    <row r="165" spans="11:18">
      <c r="K165" s="198"/>
      <c r="L165" s="198"/>
      <c r="M165" s="198"/>
      <c r="N165" s="198"/>
      <c r="O165" s="198"/>
      <c r="P165" s="198"/>
      <c r="Q165" s="198"/>
      <c r="R165" s="198"/>
    </row>
    <row r="166" spans="11:18">
      <c r="K166" s="198"/>
      <c r="L166" s="198"/>
      <c r="M166" s="198"/>
      <c r="N166" s="198"/>
      <c r="O166" s="198"/>
      <c r="P166" s="198"/>
      <c r="Q166" s="198"/>
      <c r="R166" s="198"/>
    </row>
    <row r="167" spans="11:18">
      <c r="K167" s="198"/>
      <c r="L167" s="198"/>
      <c r="M167" s="198"/>
      <c r="N167" s="198"/>
      <c r="O167" s="198"/>
      <c r="P167" s="198"/>
      <c r="Q167" s="198"/>
      <c r="R167" s="198"/>
    </row>
    <row r="168" spans="11:18">
      <c r="K168" s="198"/>
      <c r="L168" s="198"/>
      <c r="M168" s="198"/>
      <c r="N168" s="198"/>
      <c r="O168" s="198"/>
      <c r="P168" s="198"/>
      <c r="Q168" s="198"/>
      <c r="R168" s="198"/>
    </row>
    <row r="169" spans="11:18">
      <c r="K169" s="198"/>
      <c r="L169" s="198"/>
      <c r="M169" s="198"/>
      <c r="N169" s="198"/>
      <c r="O169" s="198"/>
      <c r="P169" s="198"/>
      <c r="Q169" s="198"/>
      <c r="R169" s="198"/>
    </row>
    <row r="170" spans="11:18">
      <c r="K170" s="198"/>
      <c r="L170" s="198"/>
      <c r="M170" s="198"/>
      <c r="N170" s="198"/>
      <c r="O170" s="198"/>
      <c r="P170" s="198"/>
      <c r="Q170" s="198"/>
      <c r="R170" s="198"/>
    </row>
    <row r="171" spans="11:18">
      <c r="K171" s="198"/>
      <c r="L171" s="198"/>
      <c r="M171" s="198"/>
      <c r="N171" s="198"/>
      <c r="O171" s="198"/>
      <c r="P171" s="198"/>
      <c r="Q171" s="198"/>
      <c r="R171" s="198"/>
    </row>
    <row r="172" spans="11:18">
      <c r="K172" s="198"/>
      <c r="L172" s="198"/>
      <c r="M172" s="198"/>
      <c r="N172" s="198"/>
      <c r="O172" s="198"/>
      <c r="P172" s="198"/>
      <c r="Q172" s="198"/>
      <c r="R172" s="198"/>
    </row>
    <row r="173" spans="11:18">
      <c r="K173" s="198"/>
      <c r="L173" s="198"/>
      <c r="M173" s="198"/>
      <c r="N173" s="198"/>
      <c r="O173" s="198"/>
      <c r="P173" s="198"/>
      <c r="Q173" s="198"/>
      <c r="R173" s="198"/>
    </row>
    <row r="174" spans="11:18">
      <c r="K174" s="198"/>
      <c r="L174" s="198"/>
      <c r="M174" s="198"/>
      <c r="N174" s="198"/>
      <c r="O174" s="198"/>
      <c r="P174" s="198"/>
      <c r="Q174" s="198"/>
      <c r="R174" s="198"/>
    </row>
    <row r="175" spans="11:18">
      <c r="K175" s="198"/>
      <c r="L175" s="198"/>
      <c r="M175" s="198"/>
      <c r="N175" s="198"/>
      <c r="O175" s="198"/>
      <c r="P175" s="198"/>
      <c r="Q175" s="198"/>
      <c r="R175" s="198"/>
    </row>
    <row r="176" spans="11:18">
      <c r="K176" s="198"/>
      <c r="L176" s="198"/>
      <c r="M176" s="198"/>
      <c r="N176" s="198"/>
      <c r="O176" s="198"/>
      <c r="P176" s="198"/>
      <c r="Q176" s="198"/>
      <c r="R176" s="198"/>
    </row>
    <row r="177" spans="11:18">
      <c r="K177" s="198"/>
      <c r="L177" s="198"/>
      <c r="M177" s="198"/>
      <c r="N177" s="198"/>
      <c r="O177" s="198"/>
      <c r="P177" s="198"/>
      <c r="Q177" s="198"/>
      <c r="R177" s="198"/>
    </row>
    <row r="178" spans="11:18">
      <c r="K178" s="198"/>
      <c r="L178" s="198"/>
      <c r="M178" s="198"/>
      <c r="N178" s="198"/>
      <c r="O178" s="198"/>
      <c r="P178" s="198"/>
      <c r="Q178" s="198"/>
      <c r="R178" s="198"/>
    </row>
    <row r="179" spans="11:18">
      <c r="K179" s="198"/>
      <c r="L179" s="198"/>
      <c r="M179" s="198"/>
      <c r="N179" s="198"/>
      <c r="O179" s="198"/>
      <c r="P179" s="198"/>
      <c r="Q179" s="198"/>
      <c r="R179" s="198"/>
    </row>
    <row r="180" spans="11:18">
      <c r="K180" s="198"/>
      <c r="L180" s="198"/>
      <c r="M180" s="198"/>
      <c r="N180" s="198"/>
      <c r="O180" s="198"/>
      <c r="P180" s="198"/>
      <c r="Q180" s="198"/>
      <c r="R180" s="198"/>
    </row>
    <row r="181" spans="11:18">
      <c r="K181" s="198"/>
      <c r="L181" s="198"/>
      <c r="M181" s="198"/>
      <c r="N181" s="198"/>
      <c r="O181" s="198"/>
      <c r="P181" s="198"/>
      <c r="Q181" s="198"/>
      <c r="R181" s="198"/>
    </row>
    <row r="182" spans="11:18">
      <c r="K182" s="198"/>
      <c r="L182" s="198"/>
      <c r="M182" s="198"/>
      <c r="N182" s="198"/>
      <c r="O182" s="198"/>
      <c r="P182" s="198"/>
      <c r="Q182" s="198"/>
      <c r="R182" s="198"/>
    </row>
    <row r="183" spans="11:18">
      <c r="K183" s="198"/>
      <c r="L183" s="198"/>
      <c r="M183" s="198"/>
      <c r="N183" s="198"/>
      <c r="O183" s="198"/>
      <c r="P183" s="198"/>
      <c r="Q183" s="198"/>
      <c r="R183" s="198"/>
    </row>
    <row r="184" spans="11:18">
      <c r="K184" s="198"/>
      <c r="L184" s="198"/>
      <c r="M184" s="198"/>
      <c r="N184" s="198"/>
      <c r="O184" s="198"/>
      <c r="P184" s="198"/>
      <c r="Q184" s="198"/>
      <c r="R184" s="198"/>
    </row>
    <row r="185" spans="11:18">
      <c r="K185" s="198"/>
      <c r="L185" s="198"/>
      <c r="M185" s="198"/>
      <c r="N185" s="198"/>
      <c r="O185" s="198"/>
      <c r="P185" s="198"/>
      <c r="Q185" s="198"/>
      <c r="R185" s="198"/>
    </row>
    <row r="186" spans="11:18">
      <c r="K186" s="198"/>
      <c r="L186" s="198"/>
      <c r="M186" s="198"/>
      <c r="N186" s="198"/>
      <c r="O186" s="198"/>
      <c r="P186" s="198"/>
      <c r="Q186" s="198"/>
      <c r="R186" s="198"/>
    </row>
    <row r="187" spans="11:18">
      <c r="K187" s="198"/>
      <c r="L187" s="198"/>
      <c r="M187" s="198"/>
      <c r="N187" s="198"/>
      <c r="O187" s="198"/>
      <c r="P187" s="198"/>
      <c r="Q187" s="198"/>
      <c r="R187" s="198"/>
    </row>
    <row r="188" spans="11:18">
      <c r="K188" s="198"/>
      <c r="L188" s="198"/>
      <c r="M188" s="198"/>
      <c r="N188" s="198"/>
      <c r="O188" s="198"/>
      <c r="P188" s="198"/>
      <c r="Q188" s="198"/>
      <c r="R188" s="198"/>
    </row>
    <row r="189" spans="11:18">
      <c r="K189" s="198"/>
      <c r="L189" s="198"/>
      <c r="M189" s="198"/>
      <c r="N189" s="198"/>
      <c r="O189" s="198"/>
      <c r="P189" s="198"/>
      <c r="Q189" s="198"/>
      <c r="R189" s="198"/>
    </row>
    <row r="190" spans="11:18">
      <c r="K190" s="198"/>
      <c r="L190" s="198"/>
      <c r="M190" s="198"/>
      <c r="N190" s="198"/>
      <c r="O190" s="198"/>
      <c r="P190" s="198"/>
      <c r="Q190" s="198"/>
      <c r="R190" s="198"/>
    </row>
    <row r="191" spans="11:18">
      <c r="K191" s="198"/>
      <c r="L191" s="198"/>
      <c r="M191" s="198"/>
      <c r="N191" s="198"/>
      <c r="O191" s="198"/>
      <c r="P191" s="198"/>
      <c r="Q191" s="198"/>
      <c r="R191" s="198"/>
    </row>
    <row r="192" spans="11:18">
      <c r="K192" s="198"/>
      <c r="L192" s="198"/>
      <c r="M192" s="198"/>
      <c r="N192" s="198"/>
      <c r="O192" s="198"/>
      <c r="P192" s="198"/>
      <c r="Q192" s="198"/>
      <c r="R192" s="198"/>
    </row>
    <row r="193" spans="11:18">
      <c r="K193" s="198"/>
      <c r="L193" s="198"/>
      <c r="M193" s="198"/>
      <c r="N193" s="198"/>
      <c r="O193" s="198"/>
      <c r="P193" s="198"/>
      <c r="Q193" s="198"/>
      <c r="R193" s="198"/>
    </row>
    <row r="194" spans="11:18">
      <c r="K194" s="198"/>
      <c r="L194" s="198"/>
      <c r="M194" s="198"/>
      <c r="N194" s="198"/>
      <c r="O194" s="198"/>
      <c r="P194" s="198"/>
      <c r="Q194" s="198"/>
      <c r="R194" s="198"/>
    </row>
    <row r="195" spans="11:18">
      <c r="K195" s="198"/>
      <c r="L195" s="198"/>
      <c r="M195" s="198"/>
      <c r="N195" s="198"/>
      <c r="O195" s="198"/>
      <c r="P195" s="198"/>
      <c r="Q195" s="198"/>
      <c r="R195" s="198"/>
    </row>
    <row r="196" spans="11:18">
      <c r="K196" s="198"/>
      <c r="L196" s="198"/>
      <c r="M196" s="198"/>
      <c r="N196" s="198"/>
      <c r="O196" s="198"/>
      <c r="P196" s="198"/>
      <c r="Q196" s="198"/>
      <c r="R196" s="198"/>
    </row>
    <row r="197" spans="11:18">
      <c r="K197" s="198"/>
      <c r="L197" s="198"/>
      <c r="M197" s="198"/>
      <c r="N197" s="198"/>
      <c r="O197" s="198"/>
      <c r="P197" s="198"/>
      <c r="Q197" s="198"/>
      <c r="R197" s="198"/>
    </row>
    <row r="198" spans="11:18">
      <c r="K198" s="198"/>
      <c r="L198" s="198"/>
      <c r="M198" s="198"/>
      <c r="N198" s="198"/>
      <c r="O198" s="198"/>
      <c r="P198" s="198"/>
      <c r="Q198" s="198"/>
      <c r="R198" s="198"/>
    </row>
    <row r="199" spans="11:18">
      <c r="K199" s="198"/>
      <c r="L199" s="198"/>
      <c r="M199" s="198"/>
      <c r="N199" s="198"/>
      <c r="O199" s="198"/>
      <c r="P199" s="198"/>
      <c r="Q199" s="198"/>
      <c r="R199" s="198"/>
    </row>
    <row r="200" spans="11:18">
      <c r="K200" s="198"/>
      <c r="L200" s="198"/>
      <c r="M200" s="198"/>
      <c r="N200" s="198"/>
      <c r="O200" s="198"/>
      <c r="P200" s="198"/>
      <c r="Q200" s="198"/>
      <c r="R200" s="198"/>
    </row>
    <row r="201" spans="11:18">
      <c r="K201" s="198"/>
      <c r="L201" s="198"/>
      <c r="M201" s="198"/>
      <c r="N201" s="198"/>
      <c r="O201" s="198"/>
      <c r="P201" s="198"/>
      <c r="Q201" s="198"/>
      <c r="R201" s="198"/>
    </row>
    <row r="202" spans="11:18">
      <c r="K202" s="198"/>
      <c r="L202" s="198"/>
      <c r="M202" s="198"/>
      <c r="N202" s="198"/>
      <c r="O202" s="198"/>
      <c r="P202" s="198"/>
      <c r="Q202" s="198"/>
      <c r="R202" s="198"/>
    </row>
    <row r="203" spans="11:18">
      <c r="K203" s="198"/>
      <c r="L203" s="198"/>
      <c r="M203" s="198"/>
      <c r="N203" s="198"/>
      <c r="O203" s="198"/>
      <c r="P203" s="198"/>
      <c r="Q203" s="198"/>
      <c r="R203" s="198"/>
    </row>
    <row r="204" spans="11:18">
      <c r="K204" s="198"/>
      <c r="L204" s="198"/>
      <c r="M204" s="198"/>
      <c r="N204" s="198"/>
      <c r="O204" s="198"/>
      <c r="P204" s="198"/>
      <c r="Q204" s="198"/>
      <c r="R204" s="198"/>
    </row>
    <row r="205" spans="11:18">
      <c r="K205" s="198"/>
      <c r="L205" s="198"/>
      <c r="M205" s="198"/>
      <c r="N205" s="198"/>
      <c r="O205" s="198"/>
      <c r="P205" s="198"/>
      <c r="Q205" s="198"/>
      <c r="R205" s="198"/>
    </row>
    <row r="206" spans="11:18">
      <c r="K206" s="198"/>
      <c r="L206" s="198"/>
      <c r="M206" s="198"/>
      <c r="N206" s="198"/>
      <c r="O206" s="198"/>
      <c r="P206" s="198"/>
      <c r="Q206" s="198"/>
      <c r="R206" s="198"/>
    </row>
    <row r="207" spans="11:18">
      <c r="K207" s="198"/>
      <c r="L207" s="198"/>
      <c r="M207" s="198"/>
      <c r="N207" s="198"/>
      <c r="O207" s="198"/>
      <c r="P207" s="198"/>
      <c r="Q207" s="198"/>
      <c r="R207" s="198"/>
    </row>
    <row r="208" spans="11:18">
      <c r="K208" s="198"/>
      <c r="L208" s="198"/>
      <c r="M208" s="198"/>
      <c r="N208" s="198"/>
      <c r="O208" s="198"/>
      <c r="P208" s="198"/>
      <c r="Q208" s="198"/>
      <c r="R208" s="198"/>
    </row>
    <row r="209" spans="11:18">
      <c r="K209" s="198"/>
      <c r="L209" s="198"/>
      <c r="M209" s="198"/>
      <c r="N209" s="198"/>
      <c r="O209" s="198"/>
      <c r="P209" s="198"/>
      <c r="Q209" s="198"/>
      <c r="R209" s="198"/>
    </row>
    <row r="210" spans="11:18">
      <c r="K210" s="198"/>
      <c r="L210" s="198"/>
      <c r="M210" s="198"/>
      <c r="N210" s="198"/>
      <c r="O210" s="198"/>
      <c r="P210" s="198"/>
      <c r="Q210" s="198"/>
      <c r="R210" s="198"/>
    </row>
    <row r="211" spans="11:18">
      <c r="K211" s="198"/>
      <c r="L211" s="198"/>
      <c r="M211" s="198"/>
      <c r="N211" s="198"/>
      <c r="O211" s="198"/>
      <c r="P211" s="198"/>
      <c r="Q211" s="198"/>
      <c r="R211" s="198"/>
    </row>
    <row r="212" spans="11:18">
      <c r="K212" s="198"/>
      <c r="L212" s="198"/>
      <c r="M212" s="198"/>
      <c r="N212" s="198"/>
      <c r="O212" s="198"/>
      <c r="P212" s="198"/>
      <c r="Q212" s="198"/>
      <c r="R212" s="198"/>
    </row>
    <row r="213" spans="11:18">
      <c r="K213" s="198"/>
      <c r="L213" s="198"/>
      <c r="M213" s="198"/>
      <c r="N213" s="198"/>
      <c r="O213" s="198"/>
      <c r="P213" s="198"/>
      <c r="Q213" s="198"/>
      <c r="R213" s="198"/>
    </row>
    <row r="214" spans="11:18">
      <c r="K214" s="198"/>
      <c r="L214" s="198"/>
      <c r="M214" s="198"/>
      <c r="N214" s="198"/>
      <c r="O214" s="198"/>
      <c r="P214" s="198"/>
      <c r="Q214" s="198"/>
      <c r="R214" s="198"/>
    </row>
    <row r="215" spans="11:18">
      <c r="K215" s="198"/>
      <c r="L215" s="198"/>
      <c r="M215" s="198"/>
      <c r="N215" s="198"/>
      <c r="O215" s="198"/>
      <c r="P215" s="198"/>
      <c r="Q215" s="198"/>
      <c r="R215" s="198"/>
    </row>
    <row r="216" spans="11:18">
      <c r="K216" s="198"/>
      <c r="L216" s="198"/>
      <c r="M216" s="198"/>
      <c r="N216" s="198"/>
      <c r="O216" s="198"/>
      <c r="P216" s="198"/>
      <c r="Q216" s="198"/>
      <c r="R216" s="198"/>
    </row>
    <row r="217" spans="11:18">
      <c r="K217" s="198"/>
      <c r="L217" s="198"/>
      <c r="M217" s="198"/>
      <c r="N217" s="198"/>
      <c r="O217" s="198"/>
      <c r="P217" s="198"/>
      <c r="Q217" s="198"/>
      <c r="R217" s="198"/>
    </row>
    <row r="218" spans="11:18">
      <c r="K218" s="198"/>
      <c r="L218" s="198"/>
      <c r="M218" s="198"/>
      <c r="N218" s="198"/>
      <c r="O218" s="198"/>
      <c r="P218" s="198"/>
      <c r="Q218" s="198"/>
      <c r="R218" s="198"/>
    </row>
    <row r="219" spans="11:18">
      <c r="K219" s="198"/>
      <c r="L219" s="198"/>
      <c r="M219" s="198"/>
      <c r="N219" s="198"/>
      <c r="O219" s="198"/>
      <c r="P219" s="198"/>
      <c r="Q219" s="198"/>
      <c r="R219" s="198"/>
    </row>
    <row r="220" spans="11:18">
      <c r="K220" s="198"/>
      <c r="L220" s="198"/>
      <c r="M220" s="198"/>
      <c r="N220" s="198"/>
      <c r="O220" s="198"/>
      <c r="P220" s="198"/>
      <c r="Q220" s="198"/>
      <c r="R220" s="198"/>
    </row>
    <row r="221" spans="11:18">
      <c r="K221" s="198"/>
      <c r="L221" s="198"/>
      <c r="M221" s="198"/>
      <c r="N221" s="198"/>
      <c r="O221" s="198"/>
      <c r="P221" s="198"/>
      <c r="Q221" s="198"/>
      <c r="R221" s="198"/>
    </row>
    <row r="222" spans="11:18">
      <c r="K222" s="198"/>
      <c r="L222" s="198"/>
      <c r="M222" s="198"/>
      <c r="N222" s="198"/>
      <c r="O222" s="198"/>
      <c r="P222" s="198"/>
      <c r="Q222" s="198"/>
      <c r="R222" s="198"/>
    </row>
    <row r="223" spans="11:18">
      <c r="K223" s="198"/>
      <c r="L223" s="198"/>
      <c r="M223" s="198"/>
      <c r="N223" s="198"/>
      <c r="O223" s="198"/>
      <c r="P223" s="198"/>
      <c r="Q223" s="198"/>
      <c r="R223" s="198"/>
    </row>
    <row r="224" spans="11:18">
      <c r="K224" s="198"/>
      <c r="L224" s="198"/>
      <c r="M224" s="198"/>
      <c r="N224" s="198"/>
      <c r="O224" s="198"/>
      <c r="P224" s="198"/>
      <c r="Q224" s="198"/>
      <c r="R224" s="198"/>
    </row>
    <row r="225" spans="11:18">
      <c r="K225" s="198"/>
      <c r="L225" s="198"/>
      <c r="M225" s="198"/>
      <c r="N225" s="198"/>
      <c r="O225" s="198"/>
      <c r="P225" s="198"/>
      <c r="Q225" s="198"/>
      <c r="R225" s="198"/>
    </row>
    <row r="226" spans="11:18">
      <c r="K226" s="198"/>
      <c r="L226" s="198"/>
      <c r="M226" s="198"/>
      <c r="N226" s="198"/>
      <c r="O226" s="198"/>
      <c r="P226" s="198"/>
      <c r="Q226" s="198"/>
      <c r="R226" s="198"/>
    </row>
    <row r="227" spans="11:18">
      <c r="K227" s="198"/>
      <c r="L227" s="198"/>
      <c r="M227" s="198"/>
      <c r="N227" s="198"/>
      <c r="O227" s="198"/>
      <c r="P227" s="198"/>
      <c r="Q227" s="198"/>
      <c r="R227" s="198"/>
    </row>
    <row r="228" spans="11:18">
      <c r="K228" s="198"/>
      <c r="L228" s="198"/>
      <c r="M228" s="198"/>
      <c r="N228" s="198"/>
      <c r="O228" s="198"/>
      <c r="P228" s="198"/>
      <c r="Q228" s="198"/>
      <c r="R228" s="198"/>
    </row>
    <row r="229" spans="11:18">
      <c r="K229" s="198"/>
      <c r="L229" s="198"/>
      <c r="M229" s="198"/>
      <c r="N229" s="198"/>
      <c r="O229" s="198"/>
      <c r="P229" s="198"/>
      <c r="Q229" s="198"/>
      <c r="R229" s="198"/>
    </row>
    <row r="230" spans="11:18">
      <c r="K230" s="198"/>
      <c r="L230" s="198"/>
      <c r="M230" s="198"/>
      <c r="N230" s="198"/>
      <c r="O230" s="198"/>
      <c r="P230" s="198"/>
      <c r="Q230" s="198"/>
      <c r="R230" s="198"/>
    </row>
  </sheetData>
  <mergeCells count="16">
    <mergeCell ref="B23:R23"/>
    <mergeCell ref="B16:R16"/>
    <mergeCell ref="B22:E22"/>
    <mergeCell ref="B11:R11"/>
    <mergeCell ref="B15:E15"/>
    <mergeCell ref="A1:R1"/>
    <mergeCell ref="A2:R2"/>
    <mergeCell ref="A3:C3"/>
    <mergeCell ref="A6:C6"/>
    <mergeCell ref="A7:C7"/>
    <mergeCell ref="D7:E7"/>
    <mergeCell ref="B74:E74"/>
    <mergeCell ref="B44:E44"/>
    <mergeCell ref="B50:E50"/>
    <mergeCell ref="B63:E63"/>
    <mergeCell ref="B45:E45"/>
  </mergeCells>
  <phoneticPr fontId="7" type="noConversion"/>
  <dataValidations count="1">
    <dataValidation type="list" allowBlank="1" showInputMessage="1" showErrorMessage="1" sqref="D3" xr:uid="{00000000-0002-0000-0600-000001000000}">
      <formula1>$V$4:$V$33</formula1>
    </dataValidation>
  </dataValidations>
  <printOptions horizontalCentered="1"/>
  <pageMargins left="0.4" right="0.4" top="0.7" bottom="0.7" header="0" footer="0.3"/>
  <pageSetup paperSize="9" scale="48" fitToHeight="0" orientation="portrait" r:id="rId1"/>
  <headerFooter alignWithMargins="0"/>
  <ignoredErrors>
    <ignoredError sqref="Q24:Q4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X216"/>
  <sheetViews>
    <sheetView showGridLines="0" view="pageBreakPreview" zoomScaleNormal="100" zoomScaleSheetLayoutView="100" workbookViewId="0">
      <selection sqref="A1:R1"/>
    </sheetView>
  </sheetViews>
  <sheetFormatPr defaultColWidth="10.28515625" defaultRowHeight="15"/>
  <cols>
    <col min="1" max="1" width="3.28515625" style="30" customWidth="1"/>
    <col min="2" max="2" width="4.140625" style="30" customWidth="1"/>
    <col min="3" max="3" width="12" style="30" customWidth="1"/>
    <col min="4" max="4" width="17.85546875" style="30" customWidth="1"/>
    <col min="5" max="5" width="16.140625" style="30" customWidth="1"/>
    <col min="6" max="6" width="14.28515625" style="30" customWidth="1"/>
    <col min="7" max="7" width="11" style="30" customWidth="1"/>
    <col min="8" max="8" width="14.85546875" style="30" customWidth="1"/>
    <col min="9" max="9" width="16.85546875" style="30" customWidth="1"/>
    <col min="10" max="10" width="14.28515625" style="30" customWidth="1"/>
    <col min="11" max="17" width="8.85546875" style="16" customWidth="1"/>
    <col min="18" max="18" width="15.42578125" style="16" customWidth="1"/>
    <col min="19" max="19" width="18.140625" style="30" customWidth="1"/>
    <col min="20" max="20" width="21.28515625" style="30" customWidth="1"/>
    <col min="21" max="21" width="10.28515625" style="30"/>
    <col min="22" max="22" width="16" style="30" hidden="1" customWidth="1"/>
    <col min="23" max="23" width="10.28515625" style="30" hidden="1" customWidth="1"/>
    <col min="24" max="16384" width="10.28515625" style="30"/>
  </cols>
  <sheetData>
    <row r="1" spans="1:23" s="93" customFormat="1" ht="24" customHeight="1">
      <c r="A1" s="361" t="s">
        <v>102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3"/>
    </row>
    <row r="2" spans="1:23" s="93" customFormat="1" ht="15" customHeight="1" thickBot="1">
      <c r="A2" s="384" t="s">
        <v>103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6"/>
    </row>
    <row r="3" spans="1:23" s="93" customFormat="1" ht="15" customHeight="1" thickTop="1">
      <c r="A3" s="367" t="s">
        <v>104</v>
      </c>
      <c r="B3" s="368"/>
      <c r="C3" s="368"/>
      <c r="D3" s="102" t="s">
        <v>13</v>
      </c>
      <c r="E3" s="94"/>
      <c r="F3" s="94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  <c r="V3" s="93" t="s">
        <v>104</v>
      </c>
      <c r="W3" s="93" t="s">
        <v>105</v>
      </c>
    </row>
    <row r="4" spans="1:23" s="93" customFormat="1" ht="15" customHeight="1">
      <c r="A4" s="105"/>
      <c r="B4" s="106"/>
      <c r="C4" s="106"/>
      <c r="D4" s="103" t="s">
        <v>106</v>
      </c>
      <c r="E4" s="95"/>
      <c r="F4" s="9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99"/>
      <c r="V4" s="93" t="s">
        <v>3</v>
      </c>
      <c r="W4" s="54" t="s">
        <v>255</v>
      </c>
    </row>
    <row r="5" spans="1:23" s="93" customFormat="1" ht="15" customHeight="1">
      <c r="A5" s="105"/>
      <c r="B5" s="106"/>
      <c r="C5" s="106"/>
      <c r="D5" s="103" t="s">
        <v>108</v>
      </c>
      <c r="E5" s="95"/>
      <c r="F5" s="9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9"/>
      <c r="V5" s="93" t="s">
        <v>109</v>
      </c>
      <c r="W5" s="54" t="s">
        <v>110</v>
      </c>
    </row>
    <row r="6" spans="1:23" s="93" customFormat="1" ht="15" customHeight="1">
      <c r="A6" s="369" t="s">
        <v>111</v>
      </c>
      <c r="B6" s="370"/>
      <c r="C6" s="370"/>
      <c r="D6" s="95" t="s">
        <v>120</v>
      </c>
      <c r="E6" s="95"/>
      <c r="F6" s="9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9"/>
      <c r="V6" s="93" t="s">
        <v>112</v>
      </c>
      <c r="W6" s="54" t="s">
        <v>113</v>
      </c>
    </row>
    <row r="7" spans="1:23" s="16" customFormat="1" ht="15" customHeight="1" thickBot="1">
      <c r="A7" s="371" t="s">
        <v>114</v>
      </c>
      <c r="B7" s="372"/>
      <c r="C7" s="372"/>
      <c r="D7" s="373">
        <f>+Pama!D7</f>
        <v>45017</v>
      </c>
      <c r="E7" s="373"/>
      <c r="F7" s="100"/>
      <c r="G7" s="101"/>
      <c r="H7" s="101"/>
      <c r="I7" s="110"/>
      <c r="J7" s="110"/>
      <c r="K7" s="110"/>
      <c r="L7" s="110"/>
      <c r="M7" s="110"/>
      <c r="N7" s="110"/>
      <c r="O7" s="110"/>
      <c r="P7" s="110"/>
      <c r="Q7" s="110"/>
      <c r="R7" s="96" t="s">
        <v>115</v>
      </c>
      <c r="V7" s="93" t="s">
        <v>116</v>
      </c>
      <c r="W7" s="54" t="s">
        <v>117</v>
      </c>
    </row>
    <row r="8" spans="1:23" s="25" customFormat="1" ht="15" customHeight="1" thickTop="1">
      <c r="A8" s="165"/>
      <c r="B8" s="44"/>
      <c r="C8" s="44"/>
      <c r="D8" s="44"/>
      <c r="E8" s="44"/>
      <c r="F8" s="49"/>
      <c r="G8" s="44"/>
      <c r="H8" s="44"/>
      <c r="I8" s="44"/>
      <c r="J8" s="44"/>
      <c r="K8" s="6"/>
      <c r="L8" s="6"/>
      <c r="M8" s="6"/>
      <c r="N8" s="6"/>
      <c r="O8" s="6"/>
      <c r="P8" s="6"/>
      <c r="Q8" s="6"/>
      <c r="R8" s="99"/>
      <c r="V8" s="93" t="s">
        <v>9</v>
      </c>
      <c r="W8" s="54" t="s">
        <v>257</v>
      </c>
    </row>
    <row r="9" spans="1:23" s="25" customFormat="1" ht="15" customHeight="1">
      <c r="A9" s="166" t="s">
        <v>118</v>
      </c>
      <c r="B9" s="167" t="s">
        <v>119</v>
      </c>
      <c r="C9" s="44"/>
      <c r="D9" s="44"/>
      <c r="E9" s="44"/>
      <c r="F9" s="49"/>
      <c r="G9" s="44"/>
      <c r="H9" s="44"/>
      <c r="I9" s="44"/>
      <c r="J9" s="44"/>
      <c r="K9" s="6"/>
      <c r="L9" s="6"/>
      <c r="M9" s="6"/>
      <c r="N9" s="6"/>
      <c r="O9" s="6"/>
      <c r="P9" s="6"/>
      <c r="Q9" s="6"/>
      <c r="R9" s="99"/>
      <c r="V9" s="93" t="s">
        <v>13</v>
      </c>
      <c r="W9" s="93" t="s">
        <v>120</v>
      </c>
    </row>
    <row r="10" spans="1:23" s="25" customFormat="1" ht="15" customHeight="1">
      <c r="A10" s="165"/>
      <c r="B10" s="43" t="s">
        <v>122</v>
      </c>
      <c r="C10" s="43" t="s">
        <v>123</v>
      </c>
      <c r="D10" s="43" t="s">
        <v>124</v>
      </c>
      <c r="E10" s="43" t="s">
        <v>125</v>
      </c>
      <c r="F10" s="43" t="s">
        <v>28</v>
      </c>
      <c r="G10" s="43" t="s">
        <v>126</v>
      </c>
      <c r="H10" s="43" t="s">
        <v>127</v>
      </c>
      <c r="I10" s="43" t="s">
        <v>128</v>
      </c>
      <c r="J10" s="43" t="s">
        <v>129</v>
      </c>
      <c r="K10" s="3" t="s">
        <v>130</v>
      </c>
      <c r="L10" s="3" t="s">
        <v>131</v>
      </c>
      <c r="M10" s="3" t="s">
        <v>132</v>
      </c>
      <c r="N10" s="3" t="s">
        <v>133</v>
      </c>
      <c r="O10" s="3" t="s">
        <v>134</v>
      </c>
      <c r="P10" s="3" t="s">
        <v>135</v>
      </c>
      <c r="Q10" s="265" t="s">
        <v>136</v>
      </c>
      <c r="R10" s="113" t="s">
        <v>137</v>
      </c>
      <c r="V10" s="93" t="s">
        <v>7</v>
      </c>
      <c r="W10" s="93"/>
    </row>
    <row r="11" spans="1:23" s="25" customFormat="1" ht="15" customHeight="1">
      <c r="A11" s="148"/>
      <c r="B11" s="234">
        <v>1</v>
      </c>
      <c r="C11" s="13" t="s">
        <v>561</v>
      </c>
      <c r="D11" s="13" t="s">
        <v>562</v>
      </c>
      <c r="E11" s="13" t="s">
        <v>564</v>
      </c>
      <c r="F11" s="13" t="s">
        <v>97</v>
      </c>
      <c r="G11" s="13">
        <v>2017</v>
      </c>
      <c r="H11" s="13" t="s">
        <v>33</v>
      </c>
      <c r="I11" s="234">
        <v>2.66</v>
      </c>
      <c r="J11" s="235">
        <v>35593.599999999868</v>
      </c>
      <c r="K11" s="176">
        <v>232</v>
      </c>
      <c r="L11" s="176">
        <v>36.158765740740733</v>
      </c>
      <c r="M11" s="176">
        <v>121.84123425925934</v>
      </c>
      <c r="N11" s="211">
        <f t="shared" ref="N11:N12" si="0">IFERROR(K11/(K11+L11),1)</f>
        <v>0.8651591133302744</v>
      </c>
      <c r="O11" s="211">
        <f>IFERROR((K11+M11)/(K11+L11+M11),1)</f>
        <v>0.90728521604938284</v>
      </c>
      <c r="P11" s="211">
        <f>IFERROR(K11/(K11+M11),"")</f>
        <v>0.65566128969020521</v>
      </c>
      <c r="Q11" s="267">
        <f t="shared" ref="Q11:Q12" si="1">K11/SUM(K11:M11)</f>
        <v>0.59487179487179476</v>
      </c>
      <c r="R11" s="177">
        <f t="shared" ref="R11:R12" si="2">IFERROR(J11/K11,"")</f>
        <v>153.42068965517186</v>
      </c>
      <c r="V11" s="93" t="s">
        <v>142</v>
      </c>
      <c r="W11" s="93"/>
    </row>
    <row r="12" spans="1:23" s="25" customFormat="1" ht="15" customHeight="1">
      <c r="A12" s="148"/>
      <c r="B12" s="234">
        <v>2</v>
      </c>
      <c r="C12" s="13" t="s">
        <v>561</v>
      </c>
      <c r="D12" s="13" t="s">
        <v>563</v>
      </c>
      <c r="E12" s="13" t="s">
        <v>564</v>
      </c>
      <c r="F12" s="13" t="s">
        <v>98</v>
      </c>
      <c r="G12" s="13">
        <v>2021</v>
      </c>
      <c r="H12" s="13" t="s">
        <v>33</v>
      </c>
      <c r="I12" s="234">
        <v>1.3</v>
      </c>
      <c r="J12" s="235">
        <v>25196.300000000119</v>
      </c>
      <c r="K12" s="176">
        <v>175.27342133564557</v>
      </c>
      <c r="L12" s="176">
        <v>22.3333333333334</v>
      </c>
      <c r="M12" s="176">
        <v>158.316666666667</v>
      </c>
      <c r="N12" s="211">
        <f t="shared" si="0"/>
        <v>0.88698092142272622</v>
      </c>
      <c r="O12" s="211">
        <f>IFERROR((K12+M12)/(K12+L12+M12),1)</f>
        <v>0.9372524200584359</v>
      </c>
      <c r="P12" s="211">
        <f>IFERROR(K12/(K12+M12),"")</f>
        <v>0.5254155553159916</v>
      </c>
      <c r="Q12" s="267">
        <f t="shared" si="1"/>
        <v>0.49244700075626019</v>
      </c>
      <c r="R12" s="177">
        <f t="shared" si="2"/>
        <v>143.75425439861553</v>
      </c>
      <c r="V12" s="93"/>
      <c r="W12" s="93"/>
    </row>
    <row r="13" spans="1:23" s="25" customFormat="1" ht="15" customHeight="1">
      <c r="A13" s="148"/>
      <c r="B13" s="234">
        <v>3</v>
      </c>
      <c r="C13" s="13"/>
      <c r="D13" s="13"/>
      <c r="E13" s="13"/>
      <c r="F13" s="13"/>
      <c r="G13" s="13"/>
      <c r="H13" s="13"/>
      <c r="I13" s="234"/>
      <c r="J13" s="235"/>
      <c r="K13" s="176"/>
      <c r="L13" s="176"/>
      <c r="M13" s="176"/>
      <c r="N13" s="211"/>
      <c r="O13" s="211"/>
      <c r="P13" s="211"/>
      <c r="Q13" s="267"/>
      <c r="R13" s="177"/>
      <c r="V13" s="93"/>
      <c r="W13" s="93"/>
    </row>
    <row r="14" spans="1:23" s="25" customFormat="1" ht="15" customHeight="1">
      <c r="A14" s="165"/>
      <c r="B14" s="391" t="s">
        <v>150</v>
      </c>
      <c r="C14" s="392"/>
      <c r="D14" s="393"/>
      <c r="E14" s="394"/>
      <c r="F14" s="306">
        <f>+COUNTA(F11:F13)</f>
        <v>2</v>
      </c>
      <c r="G14" s="45"/>
      <c r="H14" s="46"/>
      <c r="I14" s="46"/>
      <c r="J14" s="250">
        <f>SUM(J11:J13)</f>
        <v>60789.899999999987</v>
      </c>
      <c r="K14" s="246">
        <f>SUM(K11:K13)</f>
        <v>407.27342133564559</v>
      </c>
      <c r="L14" s="246">
        <f t="shared" ref="L14:M14" si="3">SUM(L11:L13)</f>
        <v>58.492099074074133</v>
      </c>
      <c r="M14" s="246">
        <f t="shared" si="3"/>
        <v>280.15790092592636</v>
      </c>
      <c r="N14" s="247">
        <f t="shared" ref="N14" si="4">IFERROR(K14/(K14+L14),1)</f>
        <v>0.87441728399598917</v>
      </c>
      <c r="O14" s="247">
        <f>IFERROR((K14+M14)/(K14+L14+M14),1)</f>
        <v>0.92158431093457494</v>
      </c>
      <c r="P14" s="247">
        <f>IFERROR(K14/(K14+M14),"")</f>
        <v>0.59245688717785172</v>
      </c>
      <c r="Q14" s="268">
        <f t="shared" ref="Q14" si="5">K14/SUM(K14:M14)</f>
        <v>0.54599897212824378</v>
      </c>
      <c r="R14" s="248">
        <f t="shared" ref="R14" si="6">IFERROR(J14/K14,"")</f>
        <v>149.26066081268118</v>
      </c>
      <c r="V14" s="93" t="s">
        <v>144</v>
      </c>
      <c r="W14" s="93"/>
    </row>
    <row r="15" spans="1:23" s="44" customFormat="1" ht="15" customHeight="1">
      <c r="A15" s="165"/>
      <c r="B15" s="47"/>
      <c r="C15" s="47"/>
      <c r="D15" s="47"/>
      <c r="E15" s="47"/>
      <c r="F15" s="47"/>
      <c r="G15" s="47"/>
      <c r="H15" s="47"/>
      <c r="I15" s="47"/>
      <c r="J15" s="47"/>
      <c r="K15" s="131"/>
      <c r="L15" s="131"/>
      <c r="M15" s="131"/>
      <c r="N15" s="131"/>
      <c r="O15" s="131"/>
      <c r="P15" s="131"/>
      <c r="Q15" s="131"/>
      <c r="R15" s="132"/>
      <c r="V15" s="54" t="s">
        <v>11</v>
      </c>
      <c r="W15" s="6"/>
    </row>
    <row r="16" spans="1:23" s="25" customFormat="1" ht="15" customHeight="1">
      <c r="A16" s="166" t="s">
        <v>159</v>
      </c>
      <c r="B16" s="167" t="s">
        <v>272</v>
      </c>
      <c r="C16" s="44"/>
      <c r="D16" s="44"/>
      <c r="E16" s="44"/>
      <c r="F16" s="49"/>
      <c r="G16" s="44"/>
      <c r="H16" s="44"/>
      <c r="I16" s="44"/>
      <c r="J16" s="44"/>
      <c r="K16" s="108"/>
      <c r="L16" s="108"/>
      <c r="M16" s="108"/>
      <c r="N16" s="108"/>
      <c r="O16" s="108"/>
      <c r="P16" s="108"/>
      <c r="Q16" s="108"/>
      <c r="R16" s="134"/>
      <c r="V16" s="93"/>
      <c r="W16" s="93"/>
    </row>
    <row r="17" spans="1:24" s="11" customFormat="1" ht="15" customHeight="1">
      <c r="A17" s="165"/>
      <c r="B17" s="43" t="s">
        <v>122</v>
      </c>
      <c r="C17" s="43" t="s">
        <v>123</v>
      </c>
      <c r="D17" s="43" t="s">
        <v>124</v>
      </c>
      <c r="E17" s="43" t="s">
        <v>125</v>
      </c>
      <c r="F17" s="43" t="s">
        <v>28</v>
      </c>
      <c r="G17" s="43" t="s">
        <v>126</v>
      </c>
      <c r="H17" s="43" t="s">
        <v>127</v>
      </c>
      <c r="I17" s="43" t="s">
        <v>128</v>
      </c>
      <c r="J17" s="43" t="s">
        <v>129</v>
      </c>
      <c r="K17" s="3" t="s">
        <v>130</v>
      </c>
      <c r="L17" s="3" t="s">
        <v>131</v>
      </c>
      <c r="M17" s="3" t="s">
        <v>132</v>
      </c>
      <c r="N17" s="3" t="s">
        <v>133</v>
      </c>
      <c r="O17" s="3" t="s">
        <v>134</v>
      </c>
      <c r="P17" s="3" t="s">
        <v>135</v>
      </c>
      <c r="Q17" s="265" t="s">
        <v>136</v>
      </c>
      <c r="R17" s="113" t="s">
        <v>137</v>
      </c>
      <c r="V17" s="14"/>
      <c r="W17" s="6"/>
    </row>
    <row r="18" spans="1:24" s="11" customFormat="1" ht="15" customHeight="1">
      <c r="A18" s="155"/>
      <c r="B18" s="13">
        <v>1</v>
      </c>
      <c r="C18" s="13" t="s">
        <v>561</v>
      </c>
      <c r="D18" s="13" t="s">
        <v>565</v>
      </c>
      <c r="E18" s="48" t="s">
        <v>348</v>
      </c>
      <c r="F18" s="13" t="s">
        <v>99</v>
      </c>
      <c r="G18" s="13">
        <v>2018</v>
      </c>
      <c r="H18" s="13" t="s">
        <v>37</v>
      </c>
      <c r="I18" s="223">
        <v>30.4</v>
      </c>
      <c r="J18" s="190">
        <v>6055</v>
      </c>
      <c r="K18" s="26">
        <v>444.03333333333302</v>
      </c>
      <c r="L18" s="176">
        <v>67.426252500000004</v>
      </c>
      <c r="M18" s="176">
        <v>235.04041416666701</v>
      </c>
      <c r="N18" s="211">
        <f t="shared" ref="N18:N41" si="7">IFERROR(K18/(K18+L18),1)</f>
        <v>0.86816895338829003</v>
      </c>
      <c r="O18" s="211">
        <f t="shared" ref="O18:O41" si="8">IFERROR((K18+M18)/(K18+L18+M18),1)</f>
        <v>0.90967682183523124</v>
      </c>
      <c r="P18" s="211">
        <f t="shared" ref="P18:P41" si="9">IFERROR(K18/(K18+M18),"")</f>
        <v>0.65388087077145174</v>
      </c>
      <c r="Q18" s="267">
        <f t="shared" ref="Q18:Q41" si="10">K18/SUM(K18:M18)</f>
        <v>0.59482027238222779</v>
      </c>
      <c r="R18" s="177">
        <f t="shared" ref="R18:R41" si="11">IFERROR(J18/K18,"")</f>
        <v>13.636363636363646</v>
      </c>
      <c r="V18" s="93"/>
      <c r="W18" s="6"/>
    </row>
    <row r="19" spans="1:24" s="11" customFormat="1" ht="15" customHeight="1">
      <c r="A19" s="155"/>
      <c r="B19" s="13">
        <v>2</v>
      </c>
      <c r="C19" s="13" t="s">
        <v>561</v>
      </c>
      <c r="D19" s="13" t="s">
        <v>566</v>
      </c>
      <c r="E19" s="48" t="s">
        <v>348</v>
      </c>
      <c r="F19" s="13" t="s">
        <v>99</v>
      </c>
      <c r="G19" s="13">
        <v>2018</v>
      </c>
      <c r="H19" s="13" t="s">
        <v>37</v>
      </c>
      <c r="I19" s="223">
        <v>30.3</v>
      </c>
      <c r="J19" s="190">
        <v>5829.5999999999822</v>
      </c>
      <c r="K19" s="26">
        <v>374</v>
      </c>
      <c r="L19" s="176">
        <v>73.067451388888898</v>
      </c>
      <c r="M19" s="176">
        <v>252.93254861111097</v>
      </c>
      <c r="N19" s="211">
        <f t="shared" si="7"/>
        <v>0.83656280240958536</v>
      </c>
      <c r="O19" s="211">
        <f t="shared" si="8"/>
        <v>0.89561792658730155</v>
      </c>
      <c r="P19" s="211">
        <f t="shared" si="9"/>
        <v>0.59655540429117815</v>
      </c>
      <c r="Q19" s="267">
        <f t="shared" si="10"/>
        <v>0.53428571428571436</v>
      </c>
      <c r="R19" s="177">
        <f t="shared" si="11"/>
        <v>15.587165775401022</v>
      </c>
      <c r="T19" s="51"/>
      <c r="U19" s="51"/>
      <c r="V19" s="54"/>
      <c r="W19" s="6"/>
      <c r="X19" s="51"/>
    </row>
    <row r="20" spans="1:24" s="11" customFormat="1" ht="15" customHeight="1">
      <c r="A20" s="155"/>
      <c r="B20" s="13">
        <v>3</v>
      </c>
      <c r="C20" s="13" t="s">
        <v>561</v>
      </c>
      <c r="D20" s="13" t="s">
        <v>567</v>
      </c>
      <c r="E20" s="48" t="s">
        <v>348</v>
      </c>
      <c r="F20" s="13" t="s">
        <v>99</v>
      </c>
      <c r="G20" s="13">
        <v>2018</v>
      </c>
      <c r="H20" s="13" t="s">
        <v>37</v>
      </c>
      <c r="I20" s="223">
        <v>30</v>
      </c>
      <c r="J20" s="190">
        <v>5651.1000000000085</v>
      </c>
      <c r="K20" s="26">
        <v>398.63333333333333</v>
      </c>
      <c r="L20" s="176">
        <v>56.032005555555997</v>
      </c>
      <c r="M20" s="176">
        <v>236.33466111111099</v>
      </c>
      <c r="N20" s="211">
        <f t="shared" si="7"/>
        <v>0.87676209122849136</v>
      </c>
      <c r="O20" s="211">
        <f t="shared" si="8"/>
        <v>0.91891171410194505</v>
      </c>
      <c r="P20" s="211">
        <f t="shared" si="9"/>
        <v>0.62780067156315733</v>
      </c>
      <c r="Q20" s="267">
        <f t="shared" si="10"/>
        <v>0.57689339122045313</v>
      </c>
      <c r="R20" s="177">
        <f t="shared" si="11"/>
        <v>14.17618529977425</v>
      </c>
      <c r="T20" s="51"/>
      <c r="U20" s="51"/>
      <c r="V20" s="54"/>
      <c r="W20" s="6"/>
      <c r="X20" s="51"/>
    </row>
    <row r="21" spans="1:24" s="11" customFormat="1" ht="15" customHeight="1">
      <c r="A21" s="155"/>
      <c r="B21" s="13">
        <v>4</v>
      </c>
      <c r="C21" s="13" t="s">
        <v>561</v>
      </c>
      <c r="D21" s="13" t="s">
        <v>568</v>
      </c>
      <c r="E21" s="48" t="s">
        <v>348</v>
      </c>
      <c r="F21" s="13" t="s">
        <v>99</v>
      </c>
      <c r="G21" s="13">
        <v>2018</v>
      </c>
      <c r="H21" s="13" t="s">
        <v>37</v>
      </c>
      <c r="I21" s="223">
        <v>30.4</v>
      </c>
      <c r="J21" s="190">
        <v>5447.8999999999842</v>
      </c>
      <c r="K21" s="26">
        <v>373</v>
      </c>
      <c r="L21" s="176">
        <v>105.594488055556</v>
      </c>
      <c r="M21" s="176">
        <v>166.40551194444399</v>
      </c>
      <c r="N21" s="211">
        <f t="shared" si="7"/>
        <v>0.77936543213322917</v>
      </c>
      <c r="O21" s="211">
        <f t="shared" si="8"/>
        <v>0.83628761541774266</v>
      </c>
      <c r="P21" s="211">
        <f t="shared" si="9"/>
        <v>0.69150201794455723</v>
      </c>
      <c r="Q21" s="267">
        <f t="shared" si="10"/>
        <v>0.57829457364341086</v>
      </c>
      <c r="R21" s="177">
        <f t="shared" si="11"/>
        <v>14.605630026809608</v>
      </c>
      <c r="T21" s="51"/>
      <c r="U21" s="51"/>
      <c r="V21" s="6"/>
      <c r="W21" s="6"/>
      <c r="X21" s="51"/>
    </row>
    <row r="22" spans="1:24" s="11" customFormat="1" ht="15" customHeight="1">
      <c r="A22" s="155"/>
      <c r="B22" s="13">
        <v>5</v>
      </c>
      <c r="C22" s="13" t="s">
        <v>561</v>
      </c>
      <c r="D22" s="13" t="s">
        <v>569</v>
      </c>
      <c r="E22" s="48" t="s">
        <v>348</v>
      </c>
      <c r="F22" s="13" t="s">
        <v>99</v>
      </c>
      <c r="G22" s="13">
        <v>2018</v>
      </c>
      <c r="H22" s="13" t="s">
        <v>37</v>
      </c>
      <c r="I22" s="223">
        <v>30.3</v>
      </c>
      <c r="J22" s="190">
        <v>5145</v>
      </c>
      <c r="K22" s="26">
        <v>334</v>
      </c>
      <c r="L22" s="176">
        <v>111.87662916666699</v>
      </c>
      <c r="M22" s="176">
        <v>179.12337083333301</v>
      </c>
      <c r="N22" s="211">
        <f t="shared" si="7"/>
        <v>0.74908613314009798</v>
      </c>
      <c r="O22" s="211">
        <f t="shared" si="8"/>
        <v>0.82099739333333277</v>
      </c>
      <c r="P22" s="211">
        <f t="shared" si="9"/>
        <v>0.65091558674782357</v>
      </c>
      <c r="Q22" s="267">
        <f t="shared" si="10"/>
        <v>0.53439999999999999</v>
      </c>
      <c r="R22" s="177">
        <f t="shared" si="11"/>
        <v>15.404191616766466</v>
      </c>
      <c r="T22" s="51"/>
      <c r="U22" s="51"/>
      <c r="V22" s="6"/>
      <c r="W22" s="28"/>
      <c r="X22" s="51"/>
    </row>
    <row r="23" spans="1:24" s="11" customFormat="1" ht="15" customHeight="1">
      <c r="A23" s="155"/>
      <c r="B23" s="13">
        <v>6</v>
      </c>
      <c r="C23" s="13" t="s">
        <v>561</v>
      </c>
      <c r="D23" s="13" t="s">
        <v>570</v>
      </c>
      <c r="E23" s="48" t="s">
        <v>348</v>
      </c>
      <c r="F23" s="13" t="s">
        <v>99</v>
      </c>
      <c r="G23" s="13">
        <v>2018</v>
      </c>
      <c r="H23" s="13" t="s">
        <v>37</v>
      </c>
      <c r="I23" s="223">
        <v>30.3</v>
      </c>
      <c r="J23" s="190">
        <v>4545.0999999999967</v>
      </c>
      <c r="K23" s="26">
        <v>320.75979727864006</v>
      </c>
      <c r="L23" s="176">
        <v>164.374568888889</v>
      </c>
      <c r="M23" s="176">
        <v>152.15154222222401</v>
      </c>
      <c r="N23" s="211">
        <f t="shared" si="7"/>
        <v>0.66117723181019439</v>
      </c>
      <c r="O23" s="211">
        <f t="shared" si="8"/>
        <v>0.74207091868041064</v>
      </c>
      <c r="P23" s="211">
        <f t="shared" si="9"/>
        <v>0.67826624249946532</v>
      </c>
      <c r="Q23" s="267">
        <f t="shared" si="10"/>
        <v>0.5033216536814884</v>
      </c>
      <c r="R23" s="177">
        <f t="shared" si="11"/>
        <v>14.169793217732098</v>
      </c>
      <c r="T23" s="51"/>
      <c r="U23" s="51"/>
      <c r="V23" s="6"/>
      <c r="W23" s="28"/>
      <c r="X23" s="51"/>
    </row>
    <row r="24" spans="1:24" s="11" customFormat="1" ht="15" customHeight="1">
      <c r="A24" s="155"/>
      <c r="B24" s="13">
        <v>7</v>
      </c>
      <c r="C24" s="13" t="s">
        <v>561</v>
      </c>
      <c r="D24" s="13" t="s">
        <v>571</v>
      </c>
      <c r="E24" s="48" t="s">
        <v>348</v>
      </c>
      <c r="F24" s="13" t="s">
        <v>99</v>
      </c>
      <c r="G24" s="13">
        <v>2018</v>
      </c>
      <c r="H24" s="13" t="s">
        <v>37</v>
      </c>
      <c r="I24" s="223">
        <v>30.3</v>
      </c>
      <c r="J24" s="190">
        <v>3939.0000000000091</v>
      </c>
      <c r="K24" s="26">
        <v>287.19333333333316</v>
      </c>
      <c r="L24" s="176">
        <v>102.872773611111</v>
      </c>
      <c r="M24" s="176">
        <v>176.13389305555597</v>
      </c>
      <c r="N24" s="211">
        <f t="shared" si="7"/>
        <v>0.73626836123507944</v>
      </c>
      <c r="O24" s="211">
        <f t="shared" si="8"/>
        <v>0.81831018436751857</v>
      </c>
      <c r="P24" s="211">
        <f t="shared" si="9"/>
        <v>0.61984989652276612</v>
      </c>
      <c r="Q24" s="267">
        <f t="shared" si="10"/>
        <v>0.50722948310373206</v>
      </c>
      <c r="R24" s="177">
        <f t="shared" si="11"/>
        <v>13.715499431277461</v>
      </c>
      <c r="T24" s="51"/>
      <c r="U24" s="51"/>
      <c r="V24" s="25"/>
      <c r="W24" s="215"/>
      <c r="X24" s="51"/>
    </row>
    <row r="25" spans="1:24" s="11" customFormat="1" ht="15" customHeight="1">
      <c r="A25" s="155"/>
      <c r="B25" s="13">
        <v>8</v>
      </c>
      <c r="C25" s="13" t="s">
        <v>561</v>
      </c>
      <c r="D25" s="13" t="s">
        <v>572</v>
      </c>
      <c r="E25" s="48" t="s">
        <v>348</v>
      </c>
      <c r="F25" s="13" t="s">
        <v>99</v>
      </c>
      <c r="G25" s="13">
        <v>2018</v>
      </c>
      <c r="H25" s="13" t="s">
        <v>37</v>
      </c>
      <c r="I25" s="223">
        <v>30.3</v>
      </c>
      <c r="J25" s="190">
        <v>3653.0999999999922</v>
      </c>
      <c r="K25" s="26">
        <v>274.14750000000004</v>
      </c>
      <c r="L25" s="176">
        <v>140.44731138888901</v>
      </c>
      <c r="M25" s="176">
        <v>155.40518861111099</v>
      </c>
      <c r="N25" s="211">
        <f t="shared" si="7"/>
        <v>0.6612419945189576</v>
      </c>
      <c r="O25" s="211">
        <f t="shared" si="8"/>
        <v>0.75360120808966846</v>
      </c>
      <c r="P25" s="211">
        <f t="shared" si="9"/>
        <v>0.63821623579266029</v>
      </c>
      <c r="Q25" s="267">
        <f t="shared" si="10"/>
        <v>0.48096052631578956</v>
      </c>
      <c r="R25" s="177">
        <f t="shared" si="11"/>
        <v>13.325308456214234</v>
      </c>
      <c r="T25" s="51"/>
      <c r="U25" s="51"/>
      <c r="V25" s="25"/>
      <c r="W25" s="215"/>
      <c r="X25" s="51"/>
    </row>
    <row r="26" spans="1:24" s="11" customFormat="1" ht="15" customHeight="1">
      <c r="A26" s="155"/>
      <c r="B26" s="13">
        <v>9</v>
      </c>
      <c r="C26" s="13" t="s">
        <v>561</v>
      </c>
      <c r="D26" s="13" t="s">
        <v>573</v>
      </c>
      <c r="E26" s="48" t="s">
        <v>348</v>
      </c>
      <c r="F26" s="13" t="s">
        <v>99</v>
      </c>
      <c r="G26" s="13">
        <v>2018</v>
      </c>
      <c r="H26" s="13" t="s">
        <v>37</v>
      </c>
      <c r="I26" s="223">
        <v>30.1</v>
      </c>
      <c r="J26" s="190">
        <v>3617.6000000000072</v>
      </c>
      <c r="K26" s="26">
        <v>245.2572222222222</v>
      </c>
      <c r="L26" s="176">
        <v>148.84078055555599</v>
      </c>
      <c r="M26" s="176">
        <v>163.40199722222201</v>
      </c>
      <c r="N26" s="211">
        <f t="shared" si="7"/>
        <v>0.6223254634470109</v>
      </c>
      <c r="O26" s="211">
        <f t="shared" si="8"/>
        <v>0.73302102142501169</v>
      </c>
      <c r="P26" s="211">
        <f t="shared" si="9"/>
        <v>0.60015095843338506</v>
      </c>
      <c r="Q26" s="267">
        <f t="shared" si="10"/>
        <v>0.43992326856003966</v>
      </c>
      <c r="R26" s="177">
        <f t="shared" si="11"/>
        <v>14.750228218446424</v>
      </c>
      <c r="T26" s="51"/>
      <c r="U26" s="51"/>
      <c r="V26" s="51"/>
      <c r="W26" s="51"/>
      <c r="X26" s="51"/>
    </row>
    <row r="27" spans="1:24" s="11" customFormat="1" ht="15" customHeight="1">
      <c r="A27" s="155"/>
      <c r="B27" s="13">
        <v>10</v>
      </c>
      <c r="C27" s="13" t="s">
        <v>561</v>
      </c>
      <c r="D27" s="13" t="s">
        <v>574</v>
      </c>
      <c r="E27" s="48" t="s">
        <v>348</v>
      </c>
      <c r="F27" s="13" t="s">
        <v>99</v>
      </c>
      <c r="G27" s="13">
        <v>2019</v>
      </c>
      <c r="H27" s="13" t="s">
        <v>37</v>
      </c>
      <c r="I27" s="223">
        <v>30</v>
      </c>
      <c r="J27" s="190">
        <v>3593.7999999999929</v>
      </c>
      <c r="K27" s="26">
        <v>273.20498956046794</v>
      </c>
      <c r="L27" s="176">
        <v>139.17425277777801</v>
      </c>
      <c r="M27" s="176">
        <v>146.82574722222199</v>
      </c>
      <c r="N27" s="211">
        <f t="shared" si="7"/>
        <v>0.66250907298669737</v>
      </c>
      <c r="O27" s="211">
        <f t="shared" si="8"/>
        <v>0.75112122499627865</v>
      </c>
      <c r="P27" s="211">
        <f t="shared" si="9"/>
        <v>0.65044046931692812</v>
      </c>
      <c r="Q27" s="267">
        <f t="shared" si="10"/>
        <v>0.48855964210048541</v>
      </c>
      <c r="R27" s="177">
        <f t="shared" si="11"/>
        <v>13.1542253521127</v>
      </c>
      <c r="T27" s="51"/>
      <c r="U27" s="51"/>
      <c r="V27" s="51"/>
      <c r="W27" s="51"/>
      <c r="X27" s="51"/>
    </row>
    <row r="28" spans="1:24" s="11" customFormat="1" ht="15" customHeight="1">
      <c r="A28" s="155"/>
      <c r="B28" s="13">
        <v>11</v>
      </c>
      <c r="C28" s="13" t="s">
        <v>561</v>
      </c>
      <c r="D28" s="13" t="s">
        <v>575</v>
      </c>
      <c r="E28" s="48" t="s">
        <v>348</v>
      </c>
      <c r="F28" s="13" t="s">
        <v>99</v>
      </c>
      <c r="G28" s="13">
        <v>2019</v>
      </c>
      <c r="H28" s="13" t="s">
        <v>37</v>
      </c>
      <c r="I28" s="223">
        <v>30</v>
      </c>
      <c r="J28" s="190">
        <v>3581.8999999999928</v>
      </c>
      <c r="K28" s="26">
        <v>289.53416666666669</v>
      </c>
      <c r="L28" s="176">
        <v>156.08975361111101</v>
      </c>
      <c r="M28" s="176">
        <v>164.37607972222199</v>
      </c>
      <c r="N28" s="211">
        <f t="shared" si="7"/>
        <v>0.64972761445612448</v>
      </c>
      <c r="O28" s="211">
        <f t="shared" si="8"/>
        <v>0.74411515801457206</v>
      </c>
      <c r="P28" s="211">
        <f t="shared" si="9"/>
        <v>0.63786655835613715</v>
      </c>
      <c r="Q28" s="267">
        <f t="shared" si="10"/>
        <v>0.47464617486338828</v>
      </c>
      <c r="R28" s="177">
        <f t="shared" si="11"/>
        <v>12.371251521841092</v>
      </c>
      <c r="T28" s="51"/>
      <c r="U28" s="51"/>
      <c r="V28" s="51"/>
      <c r="W28" s="51"/>
      <c r="X28" s="51"/>
    </row>
    <row r="29" spans="1:24" s="11" customFormat="1" ht="15" customHeight="1">
      <c r="A29" s="155"/>
      <c r="B29" s="13">
        <v>12</v>
      </c>
      <c r="C29" s="13" t="s">
        <v>561</v>
      </c>
      <c r="D29" s="13" t="s">
        <v>576</v>
      </c>
      <c r="E29" s="48" t="s">
        <v>348</v>
      </c>
      <c r="F29" s="13" t="s">
        <v>99</v>
      </c>
      <c r="G29" s="13">
        <v>2019</v>
      </c>
      <c r="H29" s="13" t="s">
        <v>37</v>
      </c>
      <c r="I29" s="223">
        <v>30</v>
      </c>
      <c r="J29" s="190">
        <v>2783.5000000000023</v>
      </c>
      <c r="K29" s="26">
        <v>211.14000000001033</v>
      </c>
      <c r="L29" s="176">
        <v>210.64455805555599</v>
      </c>
      <c r="M29" s="176">
        <v>118.21544194443399</v>
      </c>
      <c r="N29" s="211">
        <f t="shared" si="7"/>
        <v>0.50058731636210008</v>
      </c>
      <c r="O29" s="211">
        <f t="shared" si="8"/>
        <v>0.60991748508230392</v>
      </c>
      <c r="P29" s="211">
        <f t="shared" si="9"/>
        <v>0.64107032436896982</v>
      </c>
      <c r="Q29" s="267">
        <f t="shared" si="10"/>
        <v>0.39100000000001889</v>
      </c>
      <c r="R29" s="177">
        <f t="shared" si="11"/>
        <v>13.183195983706858</v>
      </c>
      <c r="T29" s="51"/>
      <c r="U29" s="51"/>
      <c r="V29" s="51"/>
      <c r="W29" s="51"/>
      <c r="X29" s="51"/>
    </row>
    <row r="30" spans="1:24" s="11" customFormat="1" ht="15" customHeight="1">
      <c r="A30" s="155"/>
      <c r="B30" s="13">
        <v>13</v>
      </c>
      <c r="C30" s="13" t="s">
        <v>561</v>
      </c>
      <c r="D30" s="13" t="s">
        <v>577</v>
      </c>
      <c r="E30" s="48" t="s">
        <v>348</v>
      </c>
      <c r="F30" s="13" t="s">
        <v>99</v>
      </c>
      <c r="G30" s="13">
        <v>2022</v>
      </c>
      <c r="H30" s="13" t="s">
        <v>37</v>
      </c>
      <c r="I30" s="223">
        <v>35</v>
      </c>
      <c r="J30" s="190">
        <v>2760</v>
      </c>
      <c r="K30" s="26">
        <v>216.32879127532962</v>
      </c>
      <c r="L30" s="176">
        <v>231.98690305555601</v>
      </c>
      <c r="M30" s="176">
        <v>138.286430277779</v>
      </c>
      <c r="N30" s="211">
        <f t="shared" si="7"/>
        <v>0.48253673474046421</v>
      </c>
      <c r="O30" s="211">
        <f t="shared" si="8"/>
        <v>0.60452427067099412</v>
      </c>
      <c r="P30" s="211">
        <f t="shared" si="9"/>
        <v>0.61003808671233628</v>
      </c>
      <c r="Q30" s="267">
        <f t="shared" si="10"/>
        <v>0.36878282945130375</v>
      </c>
      <c r="R30" s="177">
        <f t="shared" si="11"/>
        <v>12.7583572382062</v>
      </c>
      <c r="T30" s="51"/>
      <c r="U30" s="51"/>
      <c r="V30" s="51"/>
      <c r="W30" s="51"/>
      <c r="X30" s="51"/>
    </row>
    <row r="31" spans="1:24" s="11" customFormat="1" ht="15" customHeight="1">
      <c r="A31" s="155"/>
      <c r="B31" s="13">
        <v>14</v>
      </c>
      <c r="C31" s="13" t="s">
        <v>561</v>
      </c>
      <c r="D31" s="13" t="s">
        <v>578</v>
      </c>
      <c r="E31" s="48" t="s">
        <v>348</v>
      </c>
      <c r="F31" s="13" t="s">
        <v>99</v>
      </c>
      <c r="G31" s="13">
        <v>2022</v>
      </c>
      <c r="H31" s="13" t="s">
        <v>37</v>
      </c>
      <c r="I31" s="223">
        <v>35</v>
      </c>
      <c r="J31" s="190">
        <v>2060.3999999999978</v>
      </c>
      <c r="K31" s="26">
        <v>144.2533885963928</v>
      </c>
      <c r="L31" s="176">
        <v>167.60105750000002</v>
      </c>
      <c r="M31" s="176">
        <v>97.398942500000004</v>
      </c>
      <c r="N31" s="211">
        <f t="shared" si="7"/>
        <v>0.46256640045402686</v>
      </c>
      <c r="O31" s="211">
        <f t="shared" si="8"/>
        <v>0.5904711795427825</v>
      </c>
      <c r="P31" s="211">
        <f t="shared" si="9"/>
        <v>0.59694598409998989</v>
      </c>
      <c r="Q31" s="267">
        <f t="shared" si="10"/>
        <v>0.35247939935484812</v>
      </c>
      <c r="R31" s="177">
        <f t="shared" si="11"/>
        <v>14.283200000000001</v>
      </c>
      <c r="T31" s="51"/>
      <c r="U31" s="51"/>
      <c r="V31" s="51"/>
      <c r="W31" s="51"/>
      <c r="X31" s="51"/>
    </row>
    <row r="32" spans="1:24" s="11" customFormat="1" ht="15" customHeight="1">
      <c r="A32" s="155"/>
      <c r="B32" s="13">
        <v>15</v>
      </c>
      <c r="C32" s="13" t="s">
        <v>561</v>
      </c>
      <c r="D32" s="13" t="s">
        <v>579</v>
      </c>
      <c r="E32" s="48" t="s">
        <v>348</v>
      </c>
      <c r="F32" s="13" t="s">
        <v>99</v>
      </c>
      <c r="G32" s="13">
        <v>2022</v>
      </c>
      <c r="H32" s="13" t="s">
        <v>37</v>
      </c>
      <c r="I32" s="223">
        <v>35</v>
      </c>
      <c r="J32" s="190">
        <v>1736.9000000001179</v>
      </c>
      <c r="K32" s="26">
        <v>123.11355478177603</v>
      </c>
      <c r="L32" s="176">
        <v>152.125692777778</v>
      </c>
      <c r="M32" s="176">
        <v>95.957640555555997</v>
      </c>
      <c r="N32" s="211">
        <f t="shared" si="7"/>
        <v>0.44729650975788882</v>
      </c>
      <c r="O32" s="211">
        <f t="shared" si="8"/>
        <v>0.59017519368157245</v>
      </c>
      <c r="P32" s="211">
        <f t="shared" si="9"/>
        <v>0.56197965502585723</v>
      </c>
      <c r="Q32" s="267">
        <f t="shared" si="10"/>
        <v>0.33166645174998854</v>
      </c>
      <c r="R32" s="177">
        <f t="shared" si="11"/>
        <v>14.1081134654819</v>
      </c>
      <c r="T32" s="51"/>
      <c r="U32" s="51"/>
      <c r="V32" s="51"/>
      <c r="W32" s="51"/>
      <c r="X32" s="51"/>
    </row>
    <row r="33" spans="1:24" s="11" customFormat="1" ht="15" hidden="1" customHeight="1">
      <c r="A33" s="155"/>
      <c r="B33" s="13">
        <v>16</v>
      </c>
      <c r="C33" s="13"/>
      <c r="D33" s="13"/>
      <c r="E33" s="48"/>
      <c r="F33" s="13"/>
      <c r="G33" s="13"/>
      <c r="H33" s="13"/>
      <c r="I33" s="223"/>
      <c r="J33" s="190"/>
      <c r="K33" s="26"/>
      <c r="L33" s="176"/>
      <c r="M33" s="176"/>
      <c r="N33" s="211">
        <f t="shared" si="7"/>
        <v>1</v>
      </c>
      <c r="O33" s="211">
        <f t="shared" si="8"/>
        <v>1</v>
      </c>
      <c r="P33" s="211" t="str">
        <f t="shared" si="9"/>
        <v/>
      </c>
      <c r="Q33" s="267" t="e">
        <f t="shared" si="10"/>
        <v>#DIV/0!</v>
      </c>
      <c r="R33" s="177" t="str">
        <f t="shared" si="11"/>
        <v/>
      </c>
      <c r="T33" s="51"/>
      <c r="U33" s="51"/>
      <c r="V33" s="51"/>
      <c r="W33" s="51"/>
      <c r="X33" s="51"/>
    </row>
    <row r="34" spans="1:24" s="11" customFormat="1" ht="15" hidden="1" customHeight="1">
      <c r="A34" s="155"/>
      <c r="B34" s="13">
        <v>17</v>
      </c>
      <c r="C34" s="13"/>
      <c r="D34" s="13"/>
      <c r="E34" s="48"/>
      <c r="F34" s="13"/>
      <c r="G34" s="13"/>
      <c r="H34" s="13"/>
      <c r="I34" s="223"/>
      <c r="J34" s="190"/>
      <c r="K34" s="26"/>
      <c r="L34" s="176"/>
      <c r="M34" s="176"/>
      <c r="N34" s="211">
        <f t="shared" si="7"/>
        <v>1</v>
      </c>
      <c r="O34" s="211">
        <f t="shared" si="8"/>
        <v>1</v>
      </c>
      <c r="P34" s="211" t="str">
        <f t="shared" si="9"/>
        <v/>
      </c>
      <c r="Q34" s="267" t="e">
        <f t="shared" si="10"/>
        <v>#DIV/0!</v>
      </c>
      <c r="R34" s="177" t="str">
        <f t="shared" si="11"/>
        <v/>
      </c>
      <c r="T34" s="51"/>
      <c r="U34" s="51"/>
      <c r="V34" s="51"/>
      <c r="W34" s="51"/>
      <c r="X34" s="51"/>
    </row>
    <row r="35" spans="1:24" s="11" customFormat="1" ht="15" hidden="1" customHeight="1">
      <c r="A35" s="155"/>
      <c r="B35" s="13">
        <v>18</v>
      </c>
      <c r="C35" s="13"/>
      <c r="D35" s="13"/>
      <c r="E35" s="48"/>
      <c r="F35" s="13"/>
      <c r="G35" s="13"/>
      <c r="H35" s="13"/>
      <c r="I35" s="223"/>
      <c r="J35" s="190"/>
      <c r="K35" s="26"/>
      <c r="L35" s="176"/>
      <c r="M35" s="176"/>
      <c r="N35" s="211">
        <f t="shared" si="7"/>
        <v>1</v>
      </c>
      <c r="O35" s="211">
        <f t="shared" si="8"/>
        <v>1</v>
      </c>
      <c r="P35" s="211" t="str">
        <f t="shared" si="9"/>
        <v/>
      </c>
      <c r="Q35" s="267" t="e">
        <f t="shared" si="10"/>
        <v>#DIV/0!</v>
      </c>
      <c r="R35" s="177" t="str">
        <f t="shared" si="11"/>
        <v/>
      </c>
      <c r="T35" s="51"/>
      <c r="U35" s="51"/>
      <c r="V35" s="51"/>
      <c r="W35" s="51"/>
      <c r="X35" s="51"/>
    </row>
    <row r="36" spans="1:24" s="11" customFormat="1" ht="15" hidden="1" customHeight="1">
      <c r="A36" s="155"/>
      <c r="B36" s="13">
        <v>19</v>
      </c>
      <c r="C36" s="13"/>
      <c r="D36" s="13"/>
      <c r="E36" s="48"/>
      <c r="F36" s="13"/>
      <c r="G36" s="13"/>
      <c r="H36" s="13"/>
      <c r="I36" s="223"/>
      <c r="J36" s="190"/>
      <c r="K36" s="26"/>
      <c r="L36" s="176"/>
      <c r="M36" s="176"/>
      <c r="N36" s="211">
        <f t="shared" si="7"/>
        <v>1</v>
      </c>
      <c r="O36" s="211">
        <f t="shared" si="8"/>
        <v>1</v>
      </c>
      <c r="P36" s="211" t="str">
        <f t="shared" si="9"/>
        <v/>
      </c>
      <c r="Q36" s="267" t="e">
        <f t="shared" si="10"/>
        <v>#DIV/0!</v>
      </c>
      <c r="R36" s="177" t="str">
        <f t="shared" si="11"/>
        <v/>
      </c>
      <c r="T36" s="51"/>
      <c r="U36" s="51"/>
      <c r="V36" s="51"/>
      <c r="W36" s="51"/>
      <c r="X36" s="51"/>
    </row>
    <row r="37" spans="1:24" s="11" customFormat="1" ht="15" hidden="1" customHeight="1">
      <c r="A37" s="155"/>
      <c r="B37" s="13">
        <v>20</v>
      </c>
      <c r="C37" s="13"/>
      <c r="D37" s="13"/>
      <c r="E37" s="48"/>
      <c r="F37" s="13"/>
      <c r="G37" s="13"/>
      <c r="H37" s="13"/>
      <c r="I37" s="223"/>
      <c r="J37" s="190"/>
      <c r="K37" s="26"/>
      <c r="L37" s="176"/>
      <c r="M37" s="176"/>
      <c r="N37" s="211">
        <f t="shared" si="7"/>
        <v>1</v>
      </c>
      <c r="O37" s="211">
        <f t="shared" si="8"/>
        <v>1</v>
      </c>
      <c r="P37" s="211" t="str">
        <f t="shared" si="9"/>
        <v/>
      </c>
      <c r="Q37" s="267" t="e">
        <f t="shared" si="10"/>
        <v>#DIV/0!</v>
      </c>
      <c r="R37" s="177" t="str">
        <f t="shared" si="11"/>
        <v/>
      </c>
      <c r="T37" s="51"/>
      <c r="U37" s="51"/>
      <c r="V37" s="51"/>
      <c r="W37" s="51"/>
      <c r="X37" s="51"/>
    </row>
    <row r="38" spans="1:24" s="11" customFormat="1" ht="15" hidden="1" customHeight="1">
      <c r="A38" s="155"/>
      <c r="B38" s="13"/>
      <c r="C38" s="13"/>
      <c r="D38" s="13"/>
      <c r="E38" s="48"/>
      <c r="F38" s="13"/>
      <c r="G38" s="13"/>
      <c r="H38" s="13"/>
      <c r="I38" s="223"/>
      <c r="J38" s="190"/>
      <c r="K38" s="26"/>
      <c r="L38" s="176"/>
      <c r="M38" s="176"/>
      <c r="N38" s="211"/>
      <c r="O38" s="211"/>
      <c r="P38" s="211"/>
      <c r="Q38" s="267"/>
      <c r="R38" s="177"/>
      <c r="T38" s="51"/>
      <c r="U38" s="51"/>
      <c r="V38" s="51"/>
      <c r="W38" s="51"/>
      <c r="X38" s="51"/>
    </row>
    <row r="39" spans="1:24" s="11" customFormat="1" ht="15" hidden="1" customHeight="1">
      <c r="A39" s="155"/>
      <c r="B39" s="13"/>
      <c r="C39" s="13"/>
      <c r="D39" s="13"/>
      <c r="E39" s="48"/>
      <c r="F39" s="13"/>
      <c r="G39" s="13"/>
      <c r="H39" s="13"/>
      <c r="I39" s="223"/>
      <c r="J39" s="190"/>
      <c r="K39" s="26"/>
      <c r="L39" s="176"/>
      <c r="M39" s="176"/>
      <c r="N39" s="211"/>
      <c r="O39" s="211"/>
      <c r="P39" s="211"/>
      <c r="Q39" s="267"/>
      <c r="R39" s="177"/>
      <c r="T39" s="51"/>
      <c r="U39" s="51"/>
      <c r="V39" s="51"/>
      <c r="W39" s="51"/>
      <c r="X39" s="51"/>
    </row>
    <row r="40" spans="1:24" s="11" customFormat="1" ht="15" hidden="1" customHeight="1">
      <c r="A40" s="155"/>
      <c r="B40" s="13"/>
      <c r="C40" s="13"/>
      <c r="D40" s="13"/>
      <c r="E40" s="48"/>
      <c r="F40" s="13"/>
      <c r="G40" s="13"/>
      <c r="H40" s="13"/>
      <c r="I40" s="223"/>
      <c r="J40" s="190"/>
      <c r="K40" s="26"/>
      <c r="L40" s="176"/>
      <c r="M40" s="176"/>
      <c r="N40" s="211"/>
      <c r="O40" s="211"/>
      <c r="P40" s="211"/>
      <c r="Q40" s="267"/>
      <c r="R40" s="177"/>
      <c r="T40" s="51"/>
      <c r="U40" s="51"/>
      <c r="V40" s="51"/>
      <c r="W40" s="51"/>
      <c r="X40" s="51"/>
    </row>
    <row r="41" spans="1:24" s="11" customFormat="1" ht="15" customHeight="1">
      <c r="A41" s="165"/>
      <c r="B41" s="391" t="s">
        <v>150</v>
      </c>
      <c r="C41" s="392"/>
      <c r="D41" s="392"/>
      <c r="E41" s="395"/>
      <c r="F41" s="306">
        <f>+COUNTA(F18:F40)</f>
        <v>15</v>
      </c>
      <c r="G41" s="45"/>
      <c r="H41" s="46"/>
      <c r="I41" s="46"/>
      <c r="J41" s="250">
        <f>SUM(J18:J40)</f>
        <v>60399.900000000074</v>
      </c>
      <c r="K41" s="251">
        <f t="shared" ref="K41:M41" si="12">SUM(K18:K40)</f>
        <v>4308.5994103815046</v>
      </c>
      <c r="L41" s="246">
        <f t="shared" si="12"/>
        <v>2028.1544788888918</v>
      </c>
      <c r="M41" s="246">
        <f t="shared" si="12"/>
        <v>2477.9894099999915</v>
      </c>
      <c r="N41" s="247">
        <f t="shared" si="7"/>
        <v>0.67993794388590179</v>
      </c>
      <c r="O41" s="247">
        <f t="shared" si="8"/>
        <v>0.76991338147569588</v>
      </c>
      <c r="P41" s="247">
        <f t="shared" si="9"/>
        <v>0.63486967081929457</v>
      </c>
      <c r="Q41" s="268">
        <f t="shared" si="10"/>
        <v>0.488794655056845</v>
      </c>
      <c r="R41" s="248">
        <f t="shared" si="11"/>
        <v>14.018453387536431</v>
      </c>
      <c r="T41" s="51"/>
      <c r="U41" s="51"/>
      <c r="V41" s="51"/>
      <c r="W41" s="51"/>
      <c r="X41" s="51"/>
    </row>
    <row r="42" spans="1:24" s="11" customFormat="1" ht="15" customHeight="1">
      <c r="A42" s="149"/>
      <c r="B42" s="28"/>
      <c r="C42" s="49"/>
      <c r="D42" s="49"/>
      <c r="E42" s="15"/>
      <c r="F42" s="15"/>
      <c r="G42" s="15"/>
      <c r="H42" s="49"/>
      <c r="I42" s="15"/>
      <c r="J42" s="15"/>
      <c r="K42" s="162"/>
      <c r="L42" s="162"/>
      <c r="M42" s="162"/>
      <c r="N42" s="162"/>
      <c r="O42" s="162"/>
      <c r="P42" s="162"/>
      <c r="Q42" s="162"/>
      <c r="R42" s="163"/>
      <c r="T42" s="51"/>
      <c r="U42" s="51"/>
      <c r="V42" s="51"/>
      <c r="W42" s="51"/>
      <c r="X42" s="51"/>
    </row>
    <row r="43" spans="1:24" s="11" customFormat="1" ht="15" customHeight="1">
      <c r="A43" s="112" t="s">
        <v>237</v>
      </c>
      <c r="B43" s="2" t="s">
        <v>238</v>
      </c>
      <c r="C43" s="6"/>
      <c r="D43" s="6"/>
      <c r="E43" s="6"/>
      <c r="F43" s="10"/>
      <c r="G43" s="6"/>
      <c r="H43" s="6"/>
      <c r="I43" s="6"/>
      <c r="J43" s="6"/>
      <c r="K43" s="133"/>
      <c r="L43" s="133"/>
      <c r="M43" s="133"/>
      <c r="N43" s="133"/>
      <c r="O43" s="133"/>
      <c r="P43" s="133"/>
      <c r="Q43" s="133"/>
      <c r="R43" s="164"/>
      <c r="T43" s="51"/>
      <c r="U43" s="51"/>
      <c r="V43" s="51"/>
      <c r="W43" s="51"/>
      <c r="X43" s="51"/>
    </row>
    <row r="44" spans="1:24" s="44" customFormat="1" ht="15" customHeight="1">
      <c r="A44" s="111"/>
      <c r="B44" s="3" t="s">
        <v>122</v>
      </c>
      <c r="C44" s="3" t="s">
        <v>123</v>
      </c>
      <c r="D44" s="3" t="s">
        <v>124</v>
      </c>
      <c r="E44" s="3" t="s">
        <v>125</v>
      </c>
      <c r="F44" s="3" t="s">
        <v>28</v>
      </c>
      <c r="G44" s="3" t="s">
        <v>126</v>
      </c>
      <c r="H44" s="3" t="s">
        <v>127</v>
      </c>
      <c r="I44" s="3" t="s">
        <v>128</v>
      </c>
      <c r="J44" s="43" t="s">
        <v>129</v>
      </c>
      <c r="K44" s="3" t="s">
        <v>130</v>
      </c>
      <c r="L44" s="3" t="s">
        <v>131</v>
      </c>
      <c r="M44" s="3" t="s">
        <v>132</v>
      </c>
      <c r="N44" s="3" t="s">
        <v>133</v>
      </c>
      <c r="O44" s="3" t="s">
        <v>134</v>
      </c>
      <c r="P44" s="3" t="s">
        <v>135</v>
      </c>
      <c r="Q44" s="265" t="s">
        <v>136</v>
      </c>
      <c r="R44" s="113" t="s">
        <v>137</v>
      </c>
      <c r="V44" s="51"/>
      <c r="W44" s="51"/>
    </row>
    <row r="45" spans="1:24" s="11" customFormat="1" ht="15" customHeight="1">
      <c r="A45" s="147"/>
      <c r="B45" s="12">
        <v>1</v>
      </c>
      <c r="C45" s="13" t="s">
        <v>561</v>
      </c>
      <c r="D45" s="13" t="s">
        <v>580</v>
      </c>
      <c r="E45" s="13" t="s">
        <v>581</v>
      </c>
      <c r="F45" s="13" t="s">
        <v>55</v>
      </c>
      <c r="G45" s="13">
        <v>2019</v>
      </c>
      <c r="H45" s="13" t="s">
        <v>582</v>
      </c>
      <c r="I45" s="13">
        <v>1.3</v>
      </c>
      <c r="J45" s="190">
        <v>0</v>
      </c>
      <c r="K45" s="26">
        <v>72.499999999996007</v>
      </c>
      <c r="L45" s="191">
        <v>291.75</v>
      </c>
      <c r="M45" s="176">
        <v>75.750000000003993</v>
      </c>
      <c r="N45" s="211">
        <f t="shared" ref="N45:N47" si="13">IFERROR(K45/(K45+L45),1)</f>
        <v>0.19903912148248951</v>
      </c>
      <c r="O45" s="211">
        <f>IFERROR((K45+M45)/(K45+L45+M45),1)</f>
        <v>0.33693181818181817</v>
      </c>
      <c r="P45" s="211">
        <f>IFERROR(K45/(K45+M45),"")</f>
        <v>0.48903878583471166</v>
      </c>
      <c r="Q45" s="267">
        <f t="shared" ref="Q45:Q47" si="14">K45/SUM(K45:M45)</f>
        <v>0.16477272727271819</v>
      </c>
      <c r="R45" s="177">
        <f t="shared" ref="R45:R47" si="15">IFERROR(J45/K45,"")</f>
        <v>0</v>
      </c>
      <c r="V45" s="51"/>
      <c r="W45" s="51"/>
    </row>
    <row r="46" spans="1:24" s="11" customFormat="1" ht="15" customHeight="1">
      <c r="A46" s="147"/>
      <c r="B46" s="12">
        <v>2</v>
      </c>
      <c r="C46" s="13" t="s">
        <v>561</v>
      </c>
      <c r="D46" s="13" t="s">
        <v>583</v>
      </c>
      <c r="E46" s="13" t="s">
        <v>581</v>
      </c>
      <c r="F46" s="13" t="s">
        <v>101</v>
      </c>
      <c r="G46" s="13">
        <v>2019</v>
      </c>
      <c r="H46" s="13" t="s">
        <v>40</v>
      </c>
      <c r="I46" s="13">
        <v>1.3</v>
      </c>
      <c r="J46" s="235">
        <v>0</v>
      </c>
      <c r="K46" s="26">
        <v>189.29999999999899</v>
      </c>
      <c r="L46" s="191">
        <v>83.91625888888899</v>
      </c>
      <c r="M46" s="176">
        <v>176.78374111111202</v>
      </c>
      <c r="N46" s="211">
        <f t="shared" si="13"/>
        <v>0.69285774122609523</v>
      </c>
      <c r="O46" s="211">
        <f>IFERROR((K46+M46)/(K46+L46+M46),1)</f>
        <v>0.81351942469135785</v>
      </c>
      <c r="P46" s="211">
        <f>IFERROR(K46/(K46+M46),"")</f>
        <v>0.51709480302361766</v>
      </c>
      <c r="Q46" s="267">
        <f t="shared" si="14"/>
        <v>0.42066666666666441</v>
      </c>
      <c r="R46" s="177">
        <f t="shared" si="15"/>
        <v>0</v>
      </c>
      <c r="V46" s="51"/>
      <c r="W46" s="51"/>
    </row>
    <row r="47" spans="1:24" s="25" customFormat="1" ht="15" customHeight="1">
      <c r="A47" s="147"/>
      <c r="B47" s="12">
        <v>3</v>
      </c>
      <c r="C47" s="13" t="s">
        <v>561</v>
      </c>
      <c r="D47" s="13" t="s">
        <v>584</v>
      </c>
      <c r="E47" s="13" t="s">
        <v>581</v>
      </c>
      <c r="F47" s="13" t="s">
        <v>101</v>
      </c>
      <c r="G47" s="13">
        <v>2019</v>
      </c>
      <c r="H47" s="13" t="s">
        <v>40</v>
      </c>
      <c r="I47" s="13">
        <v>1.3</v>
      </c>
      <c r="J47" s="190">
        <v>0</v>
      </c>
      <c r="K47" s="26">
        <v>36.5</v>
      </c>
      <c r="L47" s="191">
        <v>374.88138888888898</v>
      </c>
      <c r="M47" s="176">
        <v>35.6186111111111</v>
      </c>
      <c r="N47" s="211">
        <f t="shared" si="13"/>
        <v>8.872545279353504E-2</v>
      </c>
      <c r="O47" s="211">
        <f>IFERROR((K47+M47)/(K47+L47+M47),1)</f>
        <v>0.16133917474521497</v>
      </c>
      <c r="P47" s="211">
        <f>IFERROR(K47/(K47+M47),"")</f>
        <v>0.50611068956618532</v>
      </c>
      <c r="Q47" s="267">
        <f t="shared" si="14"/>
        <v>8.1655480984340029E-2</v>
      </c>
      <c r="R47" s="177">
        <f t="shared" si="15"/>
        <v>0</v>
      </c>
      <c r="V47" s="44"/>
      <c r="W47" s="44"/>
    </row>
    <row r="48" spans="1:24" s="7" customFormat="1" ht="15" customHeight="1">
      <c r="A48" s="111"/>
      <c r="B48" s="383" t="s">
        <v>150</v>
      </c>
      <c r="C48" s="383"/>
      <c r="D48" s="383"/>
      <c r="E48" s="383"/>
      <c r="F48" s="289">
        <f>+COUNTA(F45:F47)</f>
        <v>3</v>
      </c>
      <c r="G48" s="19"/>
      <c r="H48" s="8"/>
      <c r="I48" s="8"/>
      <c r="J48" s="250">
        <f>SUM(J45:J47)</f>
        <v>0</v>
      </c>
      <c r="K48" s="250">
        <f t="shared" ref="K48:M48" si="16">SUM(K45:K47)</f>
        <v>298.29999999999501</v>
      </c>
      <c r="L48" s="250">
        <f t="shared" si="16"/>
        <v>750.54764777777791</v>
      </c>
      <c r="M48" s="250">
        <f t="shared" si="16"/>
        <v>288.15235222222708</v>
      </c>
      <c r="N48" s="247">
        <f t="shared" ref="N48" si="17">IFERROR(K48/(K48+L48),1)</f>
        <v>0.28440736901304281</v>
      </c>
      <c r="O48" s="247">
        <f>IFERROR((K48+M48)/(K48+L48+M48),1)</f>
        <v>0.43863302335244736</v>
      </c>
      <c r="P48" s="247">
        <f>IFERROR(K48/(K48+M48),"")</f>
        <v>0.50865172399711234</v>
      </c>
      <c r="Q48" s="268">
        <f t="shared" ref="Q48" si="18">K48/SUM(K48:M48)</f>
        <v>0.22311144353028797</v>
      </c>
      <c r="R48" s="248">
        <f t="shared" ref="R48" si="19">IFERROR(J48/K48,"")</f>
        <v>0</v>
      </c>
      <c r="V48" s="25"/>
      <c r="W48" s="25"/>
    </row>
    <row r="49" spans="1:23" s="7" customFormat="1" ht="15" customHeight="1">
      <c r="A49" s="150"/>
      <c r="B49" s="29"/>
      <c r="C49" s="29"/>
      <c r="D49" s="29"/>
      <c r="E49" s="29"/>
      <c r="F49" s="29"/>
      <c r="G49" s="29"/>
      <c r="H49" s="29"/>
      <c r="I49" s="29"/>
      <c r="J49" s="29"/>
      <c r="K49" s="25"/>
      <c r="L49" s="25"/>
      <c r="M49" s="25"/>
      <c r="N49" s="25"/>
      <c r="O49" s="25"/>
      <c r="P49" s="25"/>
      <c r="Q49" s="25"/>
      <c r="R49" s="168"/>
      <c r="V49" s="25"/>
      <c r="W49" s="25"/>
    </row>
    <row r="50" spans="1:23" s="6" customFormat="1" ht="15" customHeight="1">
      <c r="A50" s="166" t="s">
        <v>237</v>
      </c>
      <c r="B50" s="167" t="s">
        <v>245</v>
      </c>
      <c r="C50" s="44"/>
      <c r="D50" s="44"/>
      <c r="E50" s="44"/>
      <c r="F50" s="49"/>
      <c r="G50" s="44"/>
      <c r="H50" s="44"/>
      <c r="I50" s="44"/>
      <c r="J50" s="44"/>
      <c r="K50" s="107"/>
      <c r="L50" s="107"/>
      <c r="M50" s="107"/>
      <c r="N50" s="107"/>
      <c r="O50" s="107"/>
      <c r="P50" s="107"/>
      <c r="Q50" s="107"/>
      <c r="R50" s="135"/>
      <c r="V50" s="7"/>
      <c r="W50" s="7"/>
    </row>
    <row r="51" spans="1:23" s="25" customFormat="1" ht="15" customHeight="1">
      <c r="A51" s="165"/>
      <c r="B51" s="43" t="s">
        <v>122</v>
      </c>
      <c r="C51" s="43" t="s">
        <v>123</v>
      </c>
      <c r="D51" s="43" t="s">
        <v>124</v>
      </c>
      <c r="E51" s="43" t="s">
        <v>125</v>
      </c>
      <c r="F51" s="43" t="s">
        <v>28</v>
      </c>
      <c r="G51" s="43" t="s">
        <v>126</v>
      </c>
      <c r="H51" s="43" t="s">
        <v>127</v>
      </c>
      <c r="I51" s="3" t="s">
        <v>130</v>
      </c>
      <c r="J51" s="3" t="s">
        <v>131</v>
      </c>
      <c r="K51" s="3" t="s">
        <v>132</v>
      </c>
      <c r="L51" s="3" t="s">
        <v>133</v>
      </c>
      <c r="M51" s="301" t="s">
        <v>134</v>
      </c>
      <c r="N51" s="301" t="s">
        <v>136</v>
      </c>
      <c r="O51" s="107"/>
      <c r="P51" s="107"/>
      <c r="Q51" s="107"/>
      <c r="R51" s="135"/>
      <c r="S51" s="29"/>
      <c r="U51" s="27"/>
      <c r="V51" s="7"/>
      <c r="W51" s="7"/>
    </row>
    <row r="52" spans="1:23" s="25" customFormat="1" ht="15" customHeight="1">
      <c r="A52" s="148"/>
      <c r="B52" s="13">
        <v>1</v>
      </c>
      <c r="C52" s="13" t="s">
        <v>561</v>
      </c>
      <c r="D52" s="13" t="s">
        <v>585</v>
      </c>
      <c r="E52" s="13" t="s">
        <v>140</v>
      </c>
      <c r="F52" s="13" t="s">
        <v>586</v>
      </c>
      <c r="G52" s="20">
        <v>2018</v>
      </c>
      <c r="H52" s="50" t="s">
        <v>587</v>
      </c>
      <c r="I52" s="302">
        <v>454.94000000000005</v>
      </c>
      <c r="J52" s="302">
        <v>68.774168888888866</v>
      </c>
      <c r="K52" s="302">
        <v>196.28583111111107</v>
      </c>
      <c r="L52" s="303">
        <f t="shared" ref="L52:L60" si="20">+IFERROR((I52)/(I52+J52),"0%")</f>
        <v>0.86867995373354123</v>
      </c>
      <c r="M52" s="304">
        <f t="shared" ref="M52:M60" si="21">+IFERROR((I52+K52)/(I52+J52+K52),"0%")</f>
        <v>0.9044803209876543</v>
      </c>
      <c r="N52" s="305">
        <f t="shared" ref="N52:N60" si="22">I52/(SUM(I52:K52))</f>
        <v>0.63186111111111121</v>
      </c>
      <c r="O52" s="107"/>
      <c r="P52" s="107"/>
      <c r="Q52" s="107"/>
      <c r="R52" s="135"/>
      <c r="V52" s="6"/>
      <c r="W52" s="6"/>
    </row>
    <row r="53" spans="1:23" s="25" customFormat="1" ht="15" customHeight="1">
      <c r="A53" s="148"/>
      <c r="B53" s="13">
        <v>2</v>
      </c>
      <c r="C53" s="13" t="s">
        <v>561</v>
      </c>
      <c r="D53" s="13" t="s">
        <v>588</v>
      </c>
      <c r="E53" s="13" t="s">
        <v>140</v>
      </c>
      <c r="F53" s="13" t="s">
        <v>586</v>
      </c>
      <c r="G53" s="20">
        <v>2017</v>
      </c>
      <c r="H53" s="50" t="s">
        <v>587</v>
      </c>
      <c r="I53" s="302">
        <v>366.23333333333312</v>
      </c>
      <c r="J53" s="302">
        <v>195.8769444444444</v>
      </c>
      <c r="K53" s="302">
        <v>157.88972222222242</v>
      </c>
      <c r="L53" s="303">
        <f t="shared" si="20"/>
        <v>0.65153288920669461</v>
      </c>
      <c r="M53" s="304">
        <f t="shared" si="21"/>
        <v>0.72794868827160486</v>
      </c>
      <c r="N53" s="305">
        <f t="shared" si="22"/>
        <v>0.50865740740740706</v>
      </c>
      <c r="O53" s="107"/>
      <c r="P53" s="107"/>
      <c r="Q53" s="107"/>
      <c r="R53" s="135"/>
    </row>
    <row r="54" spans="1:23" s="25" customFormat="1" ht="15" customHeight="1">
      <c r="A54" s="148"/>
      <c r="B54" s="13">
        <v>3</v>
      </c>
      <c r="C54" s="13" t="s">
        <v>561</v>
      </c>
      <c r="D54" s="13" t="s">
        <v>589</v>
      </c>
      <c r="E54" s="13" t="s">
        <v>140</v>
      </c>
      <c r="F54" s="13" t="s">
        <v>590</v>
      </c>
      <c r="G54" s="20">
        <v>2013</v>
      </c>
      <c r="H54" s="50" t="s">
        <v>587</v>
      </c>
      <c r="I54" s="302">
        <v>515.41981916666668</v>
      </c>
      <c r="J54" s="302">
        <v>53.52016444444444</v>
      </c>
      <c r="K54" s="302">
        <v>151.0600163888889</v>
      </c>
      <c r="L54" s="303">
        <f t="shared" si="20"/>
        <v>0.90593003482591028</v>
      </c>
      <c r="M54" s="304">
        <f t="shared" si="21"/>
        <v>0.925666438271605</v>
      </c>
      <c r="N54" s="305">
        <f t="shared" si="22"/>
        <v>0.71586085995370374</v>
      </c>
      <c r="O54" s="107"/>
      <c r="P54" s="107"/>
      <c r="Q54" s="107"/>
      <c r="R54" s="135"/>
      <c r="V54" s="6"/>
      <c r="W54" s="6"/>
    </row>
    <row r="55" spans="1:23" s="25" customFormat="1" ht="15" customHeight="1">
      <c r="A55" s="148"/>
      <c r="B55" s="13">
        <v>4</v>
      </c>
      <c r="C55" s="13" t="s">
        <v>561</v>
      </c>
      <c r="D55" s="13" t="s">
        <v>591</v>
      </c>
      <c r="E55" s="13" t="s">
        <v>140</v>
      </c>
      <c r="F55" s="13" t="s">
        <v>590</v>
      </c>
      <c r="G55" s="20">
        <v>2021</v>
      </c>
      <c r="H55" s="50" t="s">
        <v>587</v>
      </c>
      <c r="I55" s="302">
        <v>498.67999999999802</v>
      </c>
      <c r="J55" s="302">
        <v>27.4657816666667</v>
      </c>
      <c r="K55" s="302">
        <v>138.85421833333501</v>
      </c>
      <c r="L55" s="303">
        <f t="shared" si="20"/>
        <v>0.94779815286238034</v>
      </c>
      <c r="M55" s="304">
        <f t="shared" si="21"/>
        <v>0.95869807268170426</v>
      </c>
      <c r="N55" s="305">
        <f t="shared" si="22"/>
        <v>0.74989473684210262</v>
      </c>
      <c r="O55" s="107"/>
      <c r="P55" s="107"/>
      <c r="Q55" s="107"/>
      <c r="R55" s="135"/>
    </row>
    <row r="56" spans="1:23" s="25" customFormat="1" ht="15" customHeight="1">
      <c r="A56" s="148"/>
      <c r="B56" s="13">
        <v>5</v>
      </c>
      <c r="C56" s="13" t="s">
        <v>561</v>
      </c>
      <c r="D56" s="13" t="s">
        <v>592</v>
      </c>
      <c r="E56" s="13" t="s">
        <v>140</v>
      </c>
      <c r="F56" s="13" t="s">
        <v>590</v>
      </c>
      <c r="G56" s="20">
        <v>2023</v>
      </c>
      <c r="H56" s="50" t="s">
        <v>587</v>
      </c>
      <c r="I56" s="302">
        <v>123</v>
      </c>
      <c r="J56" s="302">
        <v>13.3225</v>
      </c>
      <c r="K56" s="302">
        <v>125.67749999999999</v>
      </c>
      <c r="L56" s="303">
        <f t="shared" si="20"/>
        <v>0.90227218544260857</v>
      </c>
      <c r="M56" s="304">
        <f t="shared" si="21"/>
        <v>0.94915076335877868</v>
      </c>
      <c r="N56" s="305">
        <f t="shared" si="22"/>
        <v>0.46946564885496184</v>
      </c>
      <c r="O56" s="107"/>
      <c r="P56" s="107"/>
      <c r="Q56" s="107"/>
      <c r="R56" s="135"/>
      <c r="V56" s="6"/>
      <c r="W56" s="6"/>
    </row>
    <row r="57" spans="1:23" s="25" customFormat="1" ht="15" customHeight="1">
      <c r="A57" s="148"/>
      <c r="B57" s="13">
        <v>6</v>
      </c>
      <c r="C57" s="13" t="s">
        <v>561</v>
      </c>
      <c r="D57" s="13" t="s">
        <v>593</v>
      </c>
      <c r="E57" s="13" t="s">
        <v>140</v>
      </c>
      <c r="F57" s="13" t="s">
        <v>590</v>
      </c>
      <c r="G57" s="20">
        <v>2022</v>
      </c>
      <c r="H57" s="50" t="s">
        <v>587</v>
      </c>
      <c r="I57" s="302">
        <v>534.59500000000025</v>
      </c>
      <c r="J57" s="302">
        <v>61.161098055555556</v>
      </c>
      <c r="K57" s="302">
        <v>124.24390194444419</v>
      </c>
      <c r="L57" s="303">
        <f t="shared" si="20"/>
        <v>0.8973386957260282</v>
      </c>
      <c r="M57" s="304">
        <f t="shared" si="21"/>
        <v>0.91505403047839495</v>
      </c>
      <c r="N57" s="305">
        <f t="shared" si="22"/>
        <v>0.74249305555555589</v>
      </c>
      <c r="O57" s="107"/>
      <c r="P57" s="107"/>
      <c r="Q57" s="107"/>
      <c r="R57" s="135"/>
    </row>
    <row r="58" spans="1:23" s="25" customFormat="1" ht="15" customHeight="1">
      <c r="A58" s="148"/>
      <c r="B58" s="13">
        <v>7</v>
      </c>
      <c r="C58" s="13" t="s">
        <v>561</v>
      </c>
      <c r="D58" s="13" t="s">
        <v>594</v>
      </c>
      <c r="E58" s="13" t="s">
        <v>140</v>
      </c>
      <c r="F58" s="13" t="s">
        <v>595</v>
      </c>
      <c r="G58" s="20">
        <v>2014</v>
      </c>
      <c r="H58" s="50" t="s">
        <v>247</v>
      </c>
      <c r="I58" s="302">
        <v>406.9166666666739</v>
      </c>
      <c r="J58" s="302">
        <v>138.84851527777775</v>
      </c>
      <c r="K58" s="302">
        <v>174.23481805554832</v>
      </c>
      <c r="L58" s="303">
        <f t="shared" si="20"/>
        <v>0.74558927562383437</v>
      </c>
      <c r="M58" s="304">
        <f t="shared" si="21"/>
        <v>0.80715483989197534</v>
      </c>
      <c r="N58" s="305">
        <f t="shared" si="22"/>
        <v>0.56516203703704704</v>
      </c>
      <c r="O58" s="107"/>
      <c r="P58" s="107"/>
      <c r="Q58" s="107"/>
      <c r="R58" s="135"/>
      <c r="V58" s="6"/>
      <c r="W58" s="6"/>
    </row>
    <row r="59" spans="1:23" s="25" customFormat="1" ht="15" customHeight="1">
      <c r="A59" s="148"/>
      <c r="B59" s="13">
        <v>8</v>
      </c>
      <c r="C59" s="13" t="s">
        <v>561</v>
      </c>
      <c r="D59" s="13" t="s">
        <v>596</v>
      </c>
      <c r="E59" s="13" t="s">
        <v>597</v>
      </c>
      <c r="F59" s="13" t="s">
        <v>598</v>
      </c>
      <c r="G59" s="20">
        <v>2010</v>
      </c>
      <c r="H59" s="50" t="s">
        <v>251</v>
      </c>
      <c r="I59" s="302">
        <v>356.91666666667402</v>
      </c>
      <c r="J59" s="302">
        <v>43.848515277778006</v>
      </c>
      <c r="K59" s="302">
        <v>134.234818055548</v>
      </c>
      <c r="L59" s="303">
        <f t="shared" si="20"/>
        <v>0.8905880119998657</v>
      </c>
      <c r="M59" s="304">
        <f t="shared" si="21"/>
        <v>0.91804015835929342</v>
      </c>
      <c r="N59" s="305">
        <f t="shared" si="22"/>
        <v>0.66713395638630657</v>
      </c>
      <c r="O59" s="107"/>
      <c r="P59" s="107"/>
      <c r="Q59" s="107"/>
      <c r="R59" s="135"/>
    </row>
    <row r="60" spans="1:23" s="25" customFormat="1" ht="15" customHeight="1">
      <c r="A60" s="148"/>
      <c r="B60" s="13">
        <v>9</v>
      </c>
      <c r="C60" s="13" t="s">
        <v>561</v>
      </c>
      <c r="D60" s="13" t="s">
        <v>599</v>
      </c>
      <c r="E60" s="13" t="s">
        <v>600</v>
      </c>
      <c r="F60" s="13" t="s">
        <v>313</v>
      </c>
      <c r="G60" s="20">
        <v>2022</v>
      </c>
      <c r="H60" s="50" t="s">
        <v>251</v>
      </c>
      <c r="I60" s="302">
        <v>237</v>
      </c>
      <c r="J60" s="302">
        <v>20.848277547800002</v>
      </c>
      <c r="K60" s="302">
        <v>92.060638566889992</v>
      </c>
      <c r="L60" s="303">
        <f t="shared" si="20"/>
        <v>0.9191451742626624</v>
      </c>
      <c r="M60" s="304">
        <f t="shared" si="21"/>
        <v>0.94041798711706304</v>
      </c>
      <c r="N60" s="305">
        <f t="shared" si="22"/>
        <v>0.67731912244933556</v>
      </c>
      <c r="O60" s="107"/>
      <c r="P60" s="107"/>
      <c r="Q60" s="107"/>
      <c r="R60" s="135"/>
    </row>
    <row r="61" spans="1:23" s="25" customFormat="1" ht="15" customHeight="1" thickBot="1">
      <c r="A61" s="169"/>
      <c r="B61" s="388" t="s">
        <v>150</v>
      </c>
      <c r="C61" s="389"/>
      <c r="D61" s="389"/>
      <c r="E61" s="390"/>
      <c r="F61" s="307">
        <f>+COUNTA(F52:F60)</f>
        <v>9</v>
      </c>
      <c r="G61" s="170"/>
      <c r="H61" s="171"/>
      <c r="I61" s="171"/>
      <c r="J61" s="172"/>
      <c r="K61" s="145"/>
      <c r="L61" s="145"/>
      <c r="M61" s="145"/>
      <c r="N61" s="145"/>
      <c r="O61" s="145"/>
      <c r="P61" s="145"/>
      <c r="Q61" s="145"/>
      <c r="R61" s="146"/>
    </row>
    <row r="62" spans="1:23" s="25" customFormat="1" ht="15" customHeight="1"/>
    <row r="63" spans="1:23" s="44" customFormat="1" ht="1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V63" s="25"/>
      <c r="W63" s="25"/>
    </row>
    <row r="64" spans="1:23" s="25" customFormat="1" ht="1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1:23" s="25" customFormat="1" ht="1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V65" s="44"/>
      <c r="W65" s="44"/>
    </row>
    <row r="66" spans="1:23" ht="12.75" customHeight="1">
      <c r="K66" s="30"/>
      <c r="L66" s="30"/>
      <c r="M66" s="30"/>
      <c r="N66" s="30"/>
      <c r="O66" s="30"/>
      <c r="P66" s="30"/>
      <c r="Q66" s="30"/>
      <c r="R66" s="30"/>
      <c r="V66" s="25"/>
      <c r="W66" s="25"/>
    </row>
    <row r="67" spans="1:23" ht="12.75" customHeight="1">
      <c r="K67" s="30"/>
      <c r="L67" s="30"/>
      <c r="M67" s="30"/>
      <c r="N67" s="30"/>
      <c r="O67" s="30"/>
      <c r="P67" s="30"/>
      <c r="Q67" s="30"/>
      <c r="R67" s="30"/>
      <c r="V67" s="25"/>
      <c r="W67" s="25"/>
    </row>
    <row r="68" spans="1:23" ht="12.75" customHeight="1">
      <c r="K68" s="30"/>
      <c r="L68" s="30"/>
      <c r="M68" s="30"/>
      <c r="N68" s="30"/>
      <c r="O68" s="30"/>
      <c r="P68" s="30"/>
      <c r="Q68" s="30"/>
      <c r="R68" s="30"/>
    </row>
    <row r="69" spans="1:23" ht="12.75" customHeight="1">
      <c r="K69" s="30"/>
      <c r="L69" s="30"/>
      <c r="M69" s="30"/>
      <c r="N69" s="30"/>
      <c r="O69" s="30"/>
      <c r="P69" s="30"/>
      <c r="Q69" s="30"/>
      <c r="R69" s="30"/>
    </row>
    <row r="70" spans="1:23" ht="12.75" customHeight="1">
      <c r="K70" s="30"/>
      <c r="L70" s="30"/>
      <c r="M70" s="30"/>
      <c r="N70" s="30"/>
      <c r="O70" s="30"/>
      <c r="P70" s="30"/>
      <c r="Q70" s="30"/>
      <c r="R70" s="30"/>
    </row>
    <row r="71" spans="1:23" ht="12.75" customHeight="1">
      <c r="K71" s="30"/>
      <c r="L71" s="30"/>
      <c r="M71" s="30"/>
      <c r="N71" s="30"/>
      <c r="O71" s="30"/>
      <c r="P71" s="30"/>
      <c r="Q71" s="30"/>
      <c r="R71" s="30"/>
    </row>
    <row r="72" spans="1:23" ht="12.75" customHeight="1">
      <c r="K72" s="30"/>
      <c r="L72" s="30"/>
      <c r="M72" s="30"/>
      <c r="N72" s="30"/>
      <c r="O72" s="30"/>
      <c r="P72" s="30"/>
      <c r="Q72" s="30"/>
      <c r="R72" s="30"/>
    </row>
    <row r="73" spans="1:23" ht="12.75" customHeight="1">
      <c r="K73" s="30"/>
      <c r="L73" s="30"/>
      <c r="M73" s="30"/>
      <c r="N73" s="30"/>
      <c r="O73" s="30"/>
      <c r="P73" s="30"/>
      <c r="Q73" s="30"/>
      <c r="R73" s="30"/>
    </row>
    <row r="74" spans="1:23" ht="12.75" customHeight="1">
      <c r="K74" s="30"/>
      <c r="L74" s="30"/>
      <c r="M74" s="30"/>
      <c r="N74" s="30"/>
      <c r="O74" s="30"/>
      <c r="P74" s="30"/>
      <c r="Q74" s="30"/>
      <c r="R74" s="30"/>
    </row>
    <row r="75" spans="1:23" ht="12.75" customHeight="1">
      <c r="K75" s="30"/>
      <c r="L75" s="30"/>
      <c r="M75" s="30"/>
      <c r="N75" s="30"/>
      <c r="O75" s="30"/>
      <c r="P75" s="30"/>
      <c r="Q75" s="30"/>
      <c r="R75" s="30"/>
    </row>
    <row r="76" spans="1:23" ht="12.75" customHeight="1">
      <c r="K76" s="30"/>
      <c r="L76" s="30"/>
      <c r="M76" s="30"/>
      <c r="N76" s="30"/>
      <c r="O76" s="30"/>
      <c r="P76" s="30"/>
      <c r="Q76" s="30"/>
      <c r="R76" s="30"/>
    </row>
    <row r="77" spans="1:23" ht="12.75" customHeight="1">
      <c r="K77" s="30"/>
      <c r="L77" s="30"/>
      <c r="M77" s="30"/>
      <c r="N77" s="30"/>
      <c r="O77" s="30"/>
      <c r="P77" s="30"/>
      <c r="Q77" s="30"/>
      <c r="R77" s="30"/>
    </row>
    <row r="78" spans="1:23" ht="12.75" customHeight="1">
      <c r="K78" s="30"/>
      <c r="L78" s="30"/>
      <c r="M78" s="30"/>
      <c r="N78" s="30"/>
      <c r="O78" s="30"/>
      <c r="P78" s="30"/>
      <c r="Q78" s="30"/>
      <c r="R78" s="30"/>
    </row>
    <row r="79" spans="1:23" ht="12.75" customHeight="1">
      <c r="K79" s="30"/>
      <c r="L79" s="30"/>
      <c r="M79" s="30"/>
      <c r="N79" s="30"/>
      <c r="O79" s="30"/>
      <c r="P79" s="30"/>
      <c r="Q79" s="30"/>
      <c r="R79" s="30"/>
    </row>
    <row r="80" spans="1:23" ht="12.75" customHeight="1">
      <c r="K80" s="30"/>
      <c r="L80" s="30"/>
      <c r="M80" s="30"/>
      <c r="N80" s="30"/>
      <c r="O80" s="30"/>
      <c r="P80" s="30"/>
      <c r="Q80" s="30"/>
      <c r="R80" s="30"/>
    </row>
    <row r="81" s="30" customFormat="1"/>
    <row r="82" s="30" customFormat="1"/>
    <row r="83" s="30" customFormat="1"/>
    <row r="84" s="30" customFormat="1"/>
    <row r="85" s="30" customFormat="1"/>
    <row r="86" s="30" customFormat="1"/>
    <row r="87" s="30" customFormat="1"/>
    <row r="88" s="30" customFormat="1"/>
    <row r="89" s="30" customFormat="1"/>
    <row r="90" s="30" customFormat="1"/>
    <row r="91" s="30" customFormat="1"/>
    <row r="92" s="30" customFormat="1"/>
    <row r="93" s="30" customFormat="1"/>
    <row r="94" s="30" customFormat="1"/>
    <row r="95" s="30" customFormat="1"/>
    <row r="96" s="30" customFormat="1"/>
    <row r="97" spans="11:18">
      <c r="K97" s="30"/>
      <c r="L97" s="30"/>
      <c r="M97" s="30"/>
      <c r="N97" s="30"/>
      <c r="O97" s="30"/>
      <c r="P97" s="30"/>
      <c r="Q97" s="30"/>
      <c r="R97" s="30"/>
    </row>
    <row r="98" spans="11:18">
      <c r="K98" s="30"/>
      <c r="L98" s="30"/>
      <c r="M98" s="30"/>
      <c r="N98" s="30"/>
      <c r="O98" s="30"/>
      <c r="P98" s="30"/>
      <c r="Q98" s="30"/>
      <c r="R98" s="30"/>
    </row>
    <row r="99" spans="11:18">
      <c r="K99" s="30"/>
      <c r="L99" s="30"/>
      <c r="M99" s="30"/>
      <c r="N99" s="30"/>
      <c r="O99" s="30"/>
      <c r="P99" s="30"/>
      <c r="Q99" s="30"/>
      <c r="R99" s="30"/>
    </row>
    <row r="100" spans="11:18">
      <c r="K100" s="30"/>
      <c r="L100" s="30"/>
      <c r="M100" s="30"/>
      <c r="N100" s="30"/>
      <c r="O100" s="30"/>
      <c r="P100" s="30"/>
      <c r="Q100" s="30"/>
      <c r="R100" s="30"/>
    </row>
    <row r="101" spans="11:18">
      <c r="K101" s="30"/>
      <c r="L101" s="30"/>
      <c r="M101" s="30"/>
      <c r="N101" s="30"/>
      <c r="O101" s="30"/>
      <c r="P101" s="30"/>
      <c r="Q101" s="30"/>
      <c r="R101" s="30"/>
    </row>
    <row r="102" spans="11:18">
      <c r="K102" s="30"/>
      <c r="L102" s="30"/>
      <c r="M102" s="30"/>
      <c r="N102" s="30"/>
      <c r="O102" s="30"/>
      <c r="P102" s="30"/>
      <c r="Q102" s="30"/>
      <c r="R102" s="30"/>
    </row>
    <row r="103" spans="11:18">
      <c r="K103" s="30"/>
      <c r="L103" s="30"/>
      <c r="M103" s="30"/>
      <c r="N103" s="30"/>
      <c r="O103" s="30"/>
      <c r="P103" s="30"/>
      <c r="Q103" s="30"/>
      <c r="R103" s="30"/>
    </row>
    <row r="104" spans="11:18">
      <c r="K104" s="30"/>
      <c r="L104" s="30"/>
      <c r="M104" s="30"/>
      <c r="N104" s="30"/>
      <c r="O104" s="30"/>
      <c r="P104" s="30"/>
      <c r="Q104" s="30"/>
      <c r="R104" s="30"/>
    </row>
    <row r="105" spans="11:18">
      <c r="K105" s="59"/>
      <c r="L105" s="59"/>
      <c r="M105" s="59"/>
      <c r="N105" s="59"/>
      <c r="O105" s="59"/>
      <c r="P105" s="59"/>
      <c r="Q105" s="59"/>
      <c r="R105" s="59"/>
    </row>
    <row r="106" spans="11:18">
      <c r="K106" s="59"/>
      <c r="L106" s="59"/>
      <c r="M106" s="59"/>
      <c r="N106" s="59"/>
      <c r="O106" s="59"/>
      <c r="P106" s="59"/>
      <c r="Q106" s="59"/>
      <c r="R106" s="59"/>
    </row>
    <row r="107" spans="11:18">
      <c r="K107" s="59"/>
      <c r="L107" s="59"/>
      <c r="M107" s="59"/>
      <c r="N107" s="59"/>
      <c r="O107" s="59"/>
      <c r="P107" s="59"/>
      <c r="Q107" s="59"/>
      <c r="R107" s="59"/>
    </row>
    <row r="108" spans="11:18">
      <c r="K108" s="59"/>
      <c r="L108" s="59"/>
      <c r="M108" s="59"/>
      <c r="N108" s="59"/>
      <c r="O108" s="59"/>
      <c r="P108" s="59"/>
      <c r="Q108" s="59"/>
      <c r="R108" s="59"/>
    </row>
    <row r="109" spans="11:18">
      <c r="K109" s="59"/>
      <c r="L109" s="59"/>
      <c r="M109" s="59"/>
      <c r="N109" s="59"/>
      <c r="O109" s="59"/>
      <c r="P109" s="59"/>
      <c r="Q109" s="59"/>
      <c r="R109" s="59"/>
    </row>
    <row r="110" spans="11:18">
      <c r="K110" s="59"/>
      <c r="L110" s="59"/>
      <c r="M110" s="59"/>
      <c r="N110" s="59"/>
      <c r="O110" s="59"/>
      <c r="P110" s="59"/>
      <c r="Q110" s="59"/>
      <c r="R110" s="59"/>
    </row>
    <row r="111" spans="11:18">
      <c r="K111" s="59"/>
      <c r="L111" s="59"/>
      <c r="M111" s="59"/>
      <c r="N111" s="59"/>
      <c r="O111" s="59"/>
      <c r="P111" s="59"/>
      <c r="Q111" s="59"/>
      <c r="R111" s="59"/>
    </row>
    <row r="112" spans="11:18">
      <c r="K112" s="59"/>
      <c r="L112" s="59"/>
      <c r="M112" s="59"/>
      <c r="N112" s="59"/>
      <c r="O112" s="59"/>
      <c r="P112" s="59"/>
      <c r="Q112" s="59"/>
      <c r="R112" s="59"/>
    </row>
    <row r="113" spans="11:18">
      <c r="K113" s="59"/>
      <c r="L113" s="59"/>
      <c r="M113" s="59"/>
      <c r="N113" s="59"/>
      <c r="O113" s="59"/>
      <c r="P113" s="59"/>
      <c r="Q113" s="59"/>
      <c r="R113" s="59"/>
    </row>
    <row r="114" spans="11:18">
      <c r="K114" s="59"/>
      <c r="L114" s="59"/>
      <c r="M114" s="59"/>
      <c r="N114" s="59"/>
      <c r="O114" s="59"/>
      <c r="P114" s="59"/>
      <c r="Q114" s="59"/>
      <c r="R114" s="59"/>
    </row>
    <row r="115" spans="11:18">
      <c r="K115" s="59"/>
      <c r="L115" s="59"/>
      <c r="M115" s="59"/>
      <c r="N115" s="59"/>
      <c r="O115" s="59"/>
      <c r="P115" s="59"/>
      <c r="Q115" s="59"/>
      <c r="R115" s="59"/>
    </row>
    <row r="116" spans="11:18">
      <c r="K116" s="59"/>
      <c r="L116" s="59"/>
      <c r="M116" s="59"/>
      <c r="N116" s="59"/>
      <c r="O116" s="59"/>
      <c r="P116" s="59"/>
      <c r="Q116" s="59"/>
      <c r="R116" s="59"/>
    </row>
    <row r="117" spans="11:18">
      <c r="K117" s="58"/>
      <c r="L117" s="58"/>
      <c r="M117" s="58"/>
      <c r="N117" s="58"/>
      <c r="O117" s="58"/>
      <c r="P117" s="58"/>
      <c r="Q117" s="58"/>
      <c r="R117" s="59"/>
    </row>
    <row r="118" spans="11:18">
      <c r="K118" s="6"/>
      <c r="L118" s="6"/>
      <c r="M118" s="6"/>
      <c r="N118" s="6"/>
      <c r="O118" s="6"/>
      <c r="P118" s="6"/>
      <c r="Q118" s="6"/>
      <c r="R118" s="59"/>
    </row>
    <row r="119" spans="11:18">
      <c r="K119" s="59"/>
      <c r="L119" s="59"/>
      <c r="M119" s="59"/>
      <c r="N119" s="59"/>
      <c r="O119" s="59"/>
      <c r="P119" s="59"/>
      <c r="Q119" s="59"/>
      <c r="R119" s="59"/>
    </row>
    <row r="120" spans="11:18">
      <c r="K120" s="59"/>
      <c r="L120" s="59"/>
      <c r="M120" s="59"/>
      <c r="N120" s="59"/>
      <c r="O120" s="59"/>
      <c r="P120" s="59"/>
      <c r="Q120" s="59"/>
      <c r="R120" s="59"/>
    </row>
    <row r="121" spans="11:18">
      <c r="K121" s="59"/>
      <c r="L121" s="59"/>
      <c r="M121" s="59"/>
      <c r="N121" s="59"/>
      <c r="O121" s="59"/>
      <c r="P121" s="59"/>
      <c r="Q121" s="59"/>
      <c r="R121" s="59"/>
    </row>
    <row r="122" spans="11:18">
      <c r="K122" s="59"/>
      <c r="L122" s="59"/>
      <c r="M122" s="59"/>
      <c r="N122" s="59"/>
      <c r="O122" s="59"/>
      <c r="P122" s="59"/>
      <c r="Q122" s="59"/>
      <c r="R122" s="59"/>
    </row>
    <row r="123" spans="11:18">
      <c r="K123" s="14"/>
      <c r="L123" s="14"/>
      <c r="M123" s="14"/>
      <c r="N123" s="14"/>
      <c r="O123" s="14"/>
      <c r="P123" s="14"/>
      <c r="Q123" s="14"/>
      <c r="R123" s="59"/>
    </row>
    <row r="124" spans="11:18">
      <c r="K124" s="14"/>
      <c r="L124" s="14"/>
      <c r="M124" s="14"/>
      <c r="N124" s="14"/>
      <c r="O124" s="14"/>
      <c r="P124" s="14"/>
      <c r="Q124" s="14"/>
      <c r="R124" s="59"/>
    </row>
    <row r="125" spans="11:18">
      <c r="K125" s="14"/>
      <c r="L125" s="14"/>
      <c r="M125" s="14"/>
      <c r="N125" s="14"/>
      <c r="O125" s="14"/>
      <c r="P125" s="14"/>
      <c r="Q125" s="14"/>
      <c r="R125" s="59"/>
    </row>
    <row r="126" spans="11:18">
      <c r="K126" s="14"/>
      <c r="L126" s="14"/>
      <c r="M126" s="14"/>
      <c r="N126" s="14"/>
      <c r="O126" s="14"/>
      <c r="P126" s="14"/>
      <c r="Q126" s="14"/>
      <c r="R126" s="59"/>
    </row>
    <row r="127" spans="11:18">
      <c r="K127" s="14"/>
      <c r="L127" s="14"/>
      <c r="M127" s="14"/>
      <c r="N127" s="14"/>
      <c r="O127" s="14"/>
      <c r="P127" s="14"/>
      <c r="Q127" s="14"/>
      <c r="R127" s="59"/>
    </row>
    <row r="128" spans="11:18">
      <c r="K128" s="14"/>
      <c r="L128" s="14"/>
      <c r="M128" s="14"/>
      <c r="N128" s="14"/>
      <c r="O128" s="14"/>
      <c r="P128" s="14"/>
      <c r="Q128" s="14"/>
      <c r="R128" s="59"/>
    </row>
    <row r="129" spans="11:18">
      <c r="K129" s="14"/>
      <c r="L129" s="14"/>
      <c r="M129" s="14"/>
      <c r="N129" s="14"/>
      <c r="O129" s="14"/>
      <c r="P129" s="14"/>
      <c r="Q129" s="14"/>
      <c r="R129" s="59"/>
    </row>
    <row r="130" spans="11:18">
      <c r="K130" s="14"/>
      <c r="L130" s="14"/>
      <c r="M130" s="14"/>
      <c r="N130" s="14"/>
      <c r="O130" s="14"/>
      <c r="P130" s="14"/>
      <c r="Q130" s="14"/>
      <c r="R130" s="59"/>
    </row>
    <row r="131" spans="11:18">
      <c r="K131" s="58"/>
      <c r="L131" s="58"/>
      <c r="M131" s="58"/>
      <c r="N131" s="58"/>
      <c r="O131" s="58"/>
      <c r="P131" s="58"/>
      <c r="Q131" s="58"/>
      <c r="R131" s="59"/>
    </row>
    <row r="132" spans="11:18">
      <c r="K132" s="58"/>
      <c r="L132" s="58"/>
      <c r="M132" s="58"/>
      <c r="N132" s="58"/>
      <c r="O132" s="58"/>
      <c r="P132" s="58"/>
      <c r="Q132" s="58"/>
      <c r="R132" s="59"/>
    </row>
    <row r="133" spans="11:18">
      <c r="K133" s="58"/>
      <c r="L133" s="58"/>
      <c r="M133" s="58"/>
      <c r="N133" s="58"/>
      <c r="O133" s="58"/>
      <c r="P133" s="58"/>
      <c r="Q133" s="58"/>
      <c r="R133" s="58"/>
    </row>
    <row r="134" spans="11:18">
      <c r="K134" s="58"/>
      <c r="L134" s="58"/>
      <c r="M134" s="58"/>
      <c r="N134" s="58"/>
      <c r="O134" s="58"/>
      <c r="P134" s="58"/>
      <c r="Q134" s="58"/>
      <c r="R134" s="58"/>
    </row>
    <row r="135" spans="11:18">
      <c r="K135" s="58"/>
      <c r="L135" s="58"/>
      <c r="M135" s="58"/>
      <c r="N135" s="58"/>
      <c r="O135" s="58"/>
      <c r="P135" s="58"/>
      <c r="Q135" s="58"/>
      <c r="R135" s="58"/>
    </row>
    <row r="136" spans="11:18">
      <c r="K136" s="58"/>
      <c r="L136" s="58"/>
      <c r="M136" s="58"/>
      <c r="N136" s="58"/>
      <c r="O136" s="58"/>
      <c r="P136" s="58"/>
      <c r="Q136" s="58"/>
      <c r="R136" s="58"/>
    </row>
    <row r="137" spans="11:18">
      <c r="K137" s="58"/>
      <c r="L137" s="58"/>
      <c r="M137" s="58"/>
      <c r="N137" s="58"/>
      <c r="O137" s="58"/>
      <c r="P137" s="58"/>
      <c r="Q137" s="58"/>
      <c r="R137" s="58"/>
    </row>
    <row r="138" spans="11:18">
      <c r="K138" s="58"/>
      <c r="L138" s="58"/>
      <c r="M138" s="58"/>
      <c r="N138" s="58"/>
      <c r="O138" s="58"/>
      <c r="P138" s="58"/>
      <c r="Q138" s="58"/>
      <c r="R138" s="58"/>
    </row>
    <row r="139" spans="11:18">
      <c r="K139" s="58"/>
      <c r="L139" s="58"/>
      <c r="M139" s="58"/>
      <c r="N139" s="58"/>
      <c r="O139" s="58"/>
      <c r="P139" s="58"/>
      <c r="Q139" s="58"/>
      <c r="R139" s="58"/>
    </row>
    <row r="140" spans="11:18">
      <c r="K140" s="58"/>
      <c r="L140" s="58"/>
      <c r="M140" s="58"/>
      <c r="N140" s="58"/>
      <c r="O140" s="58"/>
      <c r="P140" s="58"/>
      <c r="Q140" s="58"/>
      <c r="R140" s="58"/>
    </row>
    <row r="141" spans="11:18">
      <c r="K141" s="58"/>
      <c r="L141" s="58"/>
      <c r="M141" s="58"/>
      <c r="N141" s="58"/>
      <c r="O141" s="58"/>
      <c r="P141" s="58"/>
      <c r="Q141" s="58"/>
      <c r="R141" s="58"/>
    </row>
    <row r="142" spans="11:18">
      <c r="K142" s="58"/>
      <c r="L142" s="58"/>
      <c r="M142" s="58"/>
      <c r="N142" s="58"/>
      <c r="O142" s="58"/>
      <c r="P142" s="58"/>
      <c r="Q142" s="58"/>
      <c r="R142" s="58"/>
    </row>
    <row r="143" spans="11:18">
      <c r="K143" s="58"/>
      <c r="L143" s="58"/>
      <c r="M143" s="58"/>
      <c r="N143" s="58"/>
      <c r="O143" s="58"/>
      <c r="P143" s="58"/>
      <c r="Q143" s="58"/>
      <c r="R143" s="58"/>
    </row>
    <row r="144" spans="11:18">
      <c r="K144" s="58"/>
      <c r="L144" s="58"/>
      <c r="M144" s="58"/>
      <c r="N144" s="58"/>
      <c r="O144" s="58"/>
      <c r="P144" s="58"/>
      <c r="Q144" s="58"/>
      <c r="R144" s="58"/>
    </row>
    <row r="145" spans="11:18">
      <c r="K145" s="58"/>
      <c r="L145" s="58"/>
      <c r="M145" s="58"/>
      <c r="N145" s="58"/>
      <c r="O145" s="58"/>
      <c r="P145" s="58"/>
      <c r="Q145" s="58"/>
      <c r="R145" s="58"/>
    </row>
    <row r="146" spans="11:18">
      <c r="K146" s="58"/>
      <c r="L146" s="58"/>
      <c r="M146" s="58"/>
      <c r="N146" s="58"/>
      <c r="O146" s="58"/>
      <c r="P146" s="58"/>
      <c r="Q146" s="58"/>
      <c r="R146" s="58"/>
    </row>
    <row r="147" spans="11:18">
      <c r="K147" s="58"/>
      <c r="L147" s="58"/>
      <c r="M147" s="58"/>
      <c r="N147" s="58"/>
      <c r="O147" s="58"/>
      <c r="P147" s="58"/>
      <c r="Q147" s="58"/>
      <c r="R147" s="58"/>
    </row>
    <row r="148" spans="11:18">
      <c r="K148" s="58"/>
      <c r="L148" s="58"/>
      <c r="M148" s="58"/>
      <c r="N148" s="58"/>
      <c r="O148" s="58"/>
      <c r="P148" s="58"/>
      <c r="Q148" s="58"/>
      <c r="R148" s="58"/>
    </row>
    <row r="149" spans="11:18">
      <c r="K149" s="58"/>
      <c r="L149" s="58"/>
      <c r="M149" s="58"/>
      <c r="N149" s="58"/>
      <c r="O149" s="58"/>
      <c r="P149" s="58"/>
      <c r="Q149" s="58"/>
      <c r="R149" s="58"/>
    </row>
    <row r="150" spans="11:18">
      <c r="K150" s="58"/>
      <c r="L150" s="58"/>
      <c r="M150" s="58"/>
      <c r="N150" s="58"/>
      <c r="O150" s="58"/>
      <c r="P150" s="58"/>
      <c r="Q150" s="58"/>
      <c r="R150" s="58"/>
    </row>
    <row r="151" spans="11:18">
      <c r="K151" s="58"/>
      <c r="L151" s="58"/>
      <c r="M151" s="58"/>
      <c r="N151" s="58"/>
      <c r="O151" s="58"/>
      <c r="P151" s="58"/>
      <c r="Q151" s="58"/>
      <c r="R151" s="58"/>
    </row>
    <row r="152" spans="11:18">
      <c r="K152" s="58"/>
      <c r="L152" s="58"/>
      <c r="M152" s="58"/>
      <c r="N152" s="58"/>
      <c r="O152" s="58"/>
      <c r="P152" s="58"/>
      <c r="Q152" s="58"/>
      <c r="R152" s="58"/>
    </row>
    <row r="153" spans="11:18">
      <c r="K153" s="58"/>
      <c r="L153" s="58"/>
      <c r="M153" s="58"/>
      <c r="N153" s="58"/>
      <c r="O153" s="58"/>
      <c r="P153" s="58"/>
      <c r="Q153" s="58"/>
      <c r="R153" s="58"/>
    </row>
    <row r="154" spans="11:18">
      <c r="K154" s="58"/>
      <c r="L154" s="58"/>
      <c r="M154" s="58"/>
      <c r="N154" s="58"/>
      <c r="O154" s="58"/>
      <c r="P154" s="58"/>
      <c r="Q154" s="58"/>
      <c r="R154" s="58"/>
    </row>
    <row r="155" spans="11:18">
      <c r="K155" s="58"/>
      <c r="L155" s="58"/>
      <c r="M155" s="58"/>
      <c r="N155" s="58"/>
      <c r="O155" s="58"/>
      <c r="P155" s="58"/>
      <c r="Q155" s="58"/>
      <c r="R155" s="58"/>
    </row>
    <row r="156" spans="11:18">
      <c r="K156" s="58"/>
      <c r="L156" s="58"/>
      <c r="M156" s="58"/>
      <c r="N156" s="58"/>
      <c r="O156" s="58"/>
      <c r="P156" s="58"/>
      <c r="Q156" s="58"/>
      <c r="R156" s="58"/>
    </row>
    <row r="157" spans="11:18">
      <c r="K157" s="58"/>
      <c r="L157" s="58"/>
      <c r="M157" s="58"/>
      <c r="N157" s="58"/>
      <c r="O157" s="58"/>
      <c r="P157" s="58"/>
      <c r="Q157" s="58"/>
      <c r="R157" s="58"/>
    </row>
    <row r="158" spans="11:18">
      <c r="K158" s="58"/>
      <c r="L158" s="58"/>
      <c r="M158" s="58"/>
      <c r="N158" s="58"/>
      <c r="O158" s="58"/>
      <c r="P158" s="58"/>
      <c r="Q158" s="58"/>
      <c r="R158" s="58"/>
    </row>
    <row r="159" spans="11:18">
      <c r="K159" s="58"/>
      <c r="L159" s="58"/>
      <c r="M159" s="58"/>
      <c r="N159" s="58"/>
      <c r="O159" s="58"/>
      <c r="P159" s="58"/>
      <c r="Q159" s="58"/>
      <c r="R159" s="58"/>
    </row>
    <row r="160" spans="11:18">
      <c r="K160" s="58"/>
      <c r="L160" s="58"/>
      <c r="M160" s="58"/>
      <c r="N160" s="58"/>
      <c r="O160" s="58"/>
      <c r="P160" s="58"/>
      <c r="Q160" s="58"/>
      <c r="R160" s="58"/>
    </row>
    <row r="161" spans="11:18">
      <c r="K161" s="58"/>
      <c r="L161" s="58"/>
      <c r="M161" s="58"/>
      <c r="N161" s="58"/>
      <c r="O161" s="58"/>
      <c r="P161" s="58"/>
      <c r="Q161" s="58"/>
      <c r="R161" s="58"/>
    </row>
    <row r="162" spans="11:18">
      <c r="K162" s="58"/>
      <c r="L162" s="58"/>
      <c r="M162" s="58"/>
      <c r="N162" s="58"/>
      <c r="O162" s="58"/>
      <c r="P162" s="58"/>
      <c r="Q162" s="58"/>
      <c r="R162" s="58"/>
    </row>
    <row r="163" spans="11:18">
      <c r="K163" s="58"/>
      <c r="L163" s="58"/>
      <c r="M163" s="58"/>
      <c r="N163" s="58"/>
      <c r="O163" s="58"/>
      <c r="P163" s="58"/>
      <c r="Q163" s="58"/>
      <c r="R163" s="58"/>
    </row>
    <row r="164" spans="11:18">
      <c r="K164" s="58"/>
      <c r="L164" s="58"/>
      <c r="M164" s="58"/>
      <c r="N164" s="58"/>
      <c r="O164" s="58"/>
      <c r="P164" s="58"/>
      <c r="Q164" s="58"/>
      <c r="R164" s="58"/>
    </row>
    <row r="165" spans="11:18">
      <c r="K165" s="58"/>
      <c r="L165" s="58"/>
      <c r="M165" s="58"/>
      <c r="N165" s="58"/>
      <c r="O165" s="58"/>
      <c r="P165" s="58"/>
      <c r="Q165" s="58"/>
      <c r="R165" s="58"/>
    </row>
    <row r="166" spans="11:18">
      <c r="K166" s="58"/>
      <c r="L166" s="58"/>
      <c r="M166" s="58"/>
      <c r="N166" s="58"/>
      <c r="O166" s="58"/>
      <c r="P166" s="58"/>
      <c r="Q166" s="58"/>
      <c r="R166" s="58"/>
    </row>
    <row r="167" spans="11:18">
      <c r="K167" s="58"/>
      <c r="L167" s="58"/>
      <c r="M167" s="58"/>
      <c r="N167" s="58"/>
      <c r="O167" s="58"/>
      <c r="P167" s="58"/>
      <c r="Q167" s="58"/>
      <c r="R167" s="58"/>
    </row>
    <row r="168" spans="11:18">
      <c r="K168" s="58"/>
      <c r="L168" s="58"/>
      <c r="M168" s="58"/>
      <c r="N168" s="58"/>
      <c r="O168" s="58"/>
      <c r="P168" s="58"/>
      <c r="Q168" s="58"/>
      <c r="R168" s="58"/>
    </row>
    <row r="169" spans="11:18">
      <c r="K169" s="58"/>
      <c r="L169" s="58"/>
      <c r="M169" s="58"/>
      <c r="N169" s="58"/>
      <c r="O169" s="58"/>
      <c r="P169" s="58"/>
      <c r="Q169" s="58"/>
      <c r="R169" s="58"/>
    </row>
    <row r="170" spans="11:18">
      <c r="K170" s="58"/>
      <c r="L170" s="58"/>
      <c r="M170" s="58"/>
      <c r="N170" s="58"/>
      <c r="O170" s="58"/>
      <c r="P170" s="58"/>
      <c r="Q170" s="58"/>
      <c r="R170" s="58"/>
    </row>
    <row r="171" spans="11:18">
      <c r="K171" s="58"/>
      <c r="L171" s="58"/>
      <c r="M171" s="58"/>
      <c r="N171" s="58"/>
      <c r="O171" s="58"/>
      <c r="P171" s="58"/>
      <c r="Q171" s="58"/>
      <c r="R171" s="58"/>
    </row>
    <row r="172" spans="11:18">
      <c r="K172" s="58"/>
      <c r="L172" s="58"/>
      <c r="M172" s="58"/>
      <c r="N172" s="58"/>
      <c r="O172" s="58"/>
      <c r="P172" s="58"/>
      <c r="Q172" s="58"/>
      <c r="R172" s="58"/>
    </row>
    <row r="173" spans="11:18">
      <c r="K173" s="58"/>
      <c r="L173" s="58"/>
      <c r="M173" s="58"/>
      <c r="N173" s="58"/>
      <c r="O173" s="58"/>
      <c r="P173" s="58"/>
      <c r="Q173" s="58"/>
      <c r="R173" s="58"/>
    </row>
    <row r="174" spans="11:18">
      <c r="K174" s="58"/>
      <c r="L174" s="58"/>
      <c r="M174" s="58"/>
      <c r="N174" s="58"/>
      <c r="O174" s="58"/>
      <c r="P174" s="58"/>
      <c r="Q174" s="58"/>
      <c r="R174" s="58"/>
    </row>
    <row r="175" spans="11:18">
      <c r="K175" s="58"/>
      <c r="L175" s="58"/>
      <c r="M175" s="58"/>
      <c r="N175" s="58"/>
      <c r="O175" s="58"/>
      <c r="P175" s="58"/>
      <c r="Q175" s="58"/>
      <c r="R175" s="58"/>
    </row>
    <row r="176" spans="11:18">
      <c r="K176" s="58"/>
      <c r="L176" s="58"/>
      <c r="M176" s="58"/>
      <c r="N176" s="58"/>
      <c r="O176" s="58"/>
      <c r="P176" s="58"/>
      <c r="Q176" s="58"/>
      <c r="R176" s="58"/>
    </row>
    <row r="177" spans="11:18">
      <c r="K177" s="58"/>
      <c r="L177" s="58"/>
      <c r="M177" s="58"/>
      <c r="N177" s="58"/>
      <c r="O177" s="58"/>
      <c r="P177" s="58"/>
      <c r="Q177" s="58"/>
      <c r="R177" s="58"/>
    </row>
    <row r="178" spans="11:18">
      <c r="K178" s="58"/>
      <c r="L178" s="58"/>
      <c r="M178" s="58"/>
      <c r="N178" s="58"/>
      <c r="O178" s="58"/>
      <c r="P178" s="58"/>
      <c r="Q178" s="58"/>
      <c r="R178" s="58"/>
    </row>
    <row r="179" spans="11:18">
      <c r="K179" s="58"/>
      <c r="L179" s="58"/>
      <c r="M179" s="58"/>
      <c r="N179" s="58"/>
      <c r="O179" s="58"/>
      <c r="P179" s="58"/>
      <c r="Q179" s="58"/>
      <c r="R179" s="58"/>
    </row>
    <row r="180" spans="11:18">
      <c r="K180" s="58"/>
      <c r="L180" s="58"/>
      <c r="M180" s="58"/>
      <c r="N180" s="58"/>
      <c r="O180" s="58"/>
      <c r="P180" s="58"/>
      <c r="Q180" s="58"/>
      <c r="R180" s="58"/>
    </row>
    <row r="181" spans="11:18">
      <c r="K181" s="58"/>
      <c r="L181" s="58"/>
      <c r="M181" s="58"/>
      <c r="N181" s="58"/>
      <c r="O181" s="58"/>
      <c r="P181" s="58"/>
      <c r="Q181" s="58"/>
      <c r="R181" s="58"/>
    </row>
    <row r="182" spans="11:18">
      <c r="K182" s="58"/>
      <c r="L182" s="58"/>
      <c r="M182" s="58"/>
      <c r="N182" s="58"/>
      <c r="O182" s="58"/>
      <c r="P182" s="58"/>
      <c r="Q182" s="58"/>
      <c r="R182" s="58"/>
    </row>
    <row r="183" spans="11:18">
      <c r="K183" s="58"/>
      <c r="L183" s="58"/>
      <c r="M183" s="58"/>
      <c r="N183" s="58"/>
      <c r="O183" s="58"/>
      <c r="P183" s="58"/>
      <c r="Q183" s="58"/>
      <c r="R183" s="58"/>
    </row>
    <row r="184" spans="11:18">
      <c r="K184" s="58"/>
      <c r="L184" s="58"/>
      <c r="M184" s="58"/>
      <c r="N184" s="58"/>
      <c r="O184" s="58"/>
      <c r="P184" s="58"/>
      <c r="Q184" s="58"/>
      <c r="R184" s="58"/>
    </row>
    <row r="185" spans="11:18">
      <c r="K185" s="58"/>
      <c r="L185" s="58"/>
      <c r="M185" s="58"/>
      <c r="N185" s="58"/>
      <c r="O185" s="58"/>
      <c r="P185" s="58"/>
      <c r="Q185" s="58"/>
      <c r="R185" s="58"/>
    </row>
    <row r="186" spans="11:18">
      <c r="K186" s="58"/>
      <c r="L186" s="58"/>
      <c r="M186" s="58"/>
      <c r="N186" s="58"/>
      <c r="O186" s="58"/>
      <c r="P186" s="58"/>
      <c r="Q186" s="58"/>
      <c r="R186" s="58"/>
    </row>
    <row r="187" spans="11:18">
      <c r="K187" s="58"/>
      <c r="L187" s="58"/>
      <c r="M187" s="58"/>
      <c r="N187" s="58"/>
      <c r="O187" s="58"/>
      <c r="P187" s="58"/>
      <c r="Q187" s="58"/>
      <c r="R187" s="58"/>
    </row>
    <row r="188" spans="11:18">
      <c r="K188" s="58"/>
      <c r="L188" s="58"/>
      <c r="M188" s="58"/>
      <c r="N188" s="58"/>
      <c r="O188" s="58"/>
      <c r="P188" s="58"/>
      <c r="Q188" s="58"/>
      <c r="R188" s="58"/>
    </row>
    <row r="189" spans="11:18">
      <c r="K189" s="58"/>
      <c r="L189" s="58"/>
      <c r="M189" s="58"/>
      <c r="N189" s="58"/>
      <c r="O189" s="58"/>
      <c r="P189" s="58"/>
      <c r="Q189" s="58"/>
      <c r="R189" s="58"/>
    </row>
    <row r="190" spans="11:18">
      <c r="K190" s="58"/>
      <c r="L190" s="58"/>
      <c r="M190" s="58"/>
      <c r="N190" s="58"/>
      <c r="O190" s="58"/>
      <c r="P190" s="58"/>
      <c r="Q190" s="58"/>
      <c r="R190" s="58"/>
    </row>
    <row r="191" spans="11:18">
      <c r="K191" s="58"/>
      <c r="L191" s="58"/>
      <c r="M191" s="58"/>
      <c r="N191" s="58"/>
      <c r="O191" s="58"/>
      <c r="P191" s="58"/>
      <c r="Q191" s="58"/>
      <c r="R191" s="58"/>
    </row>
    <row r="192" spans="11:18">
      <c r="K192" s="58"/>
      <c r="L192" s="58"/>
      <c r="M192" s="58"/>
      <c r="N192" s="58"/>
      <c r="O192" s="58"/>
      <c r="P192" s="58"/>
      <c r="Q192" s="58"/>
      <c r="R192" s="58"/>
    </row>
    <row r="193" spans="11:18">
      <c r="K193" s="58"/>
      <c r="L193" s="58"/>
      <c r="M193" s="58"/>
      <c r="N193" s="58"/>
      <c r="O193" s="58"/>
      <c r="P193" s="58"/>
      <c r="Q193" s="58"/>
      <c r="R193" s="58"/>
    </row>
    <row r="194" spans="11:18">
      <c r="K194" s="58"/>
      <c r="L194" s="58"/>
      <c r="M194" s="58"/>
      <c r="N194" s="58"/>
      <c r="O194" s="58"/>
      <c r="P194" s="58"/>
      <c r="Q194" s="58"/>
      <c r="R194" s="58"/>
    </row>
    <row r="195" spans="11:18">
      <c r="K195" s="58"/>
      <c r="L195" s="58"/>
      <c r="M195" s="58"/>
      <c r="N195" s="58"/>
      <c r="O195" s="58"/>
      <c r="P195" s="58"/>
      <c r="Q195" s="58"/>
      <c r="R195" s="58"/>
    </row>
    <row r="196" spans="11:18">
      <c r="K196" s="58"/>
      <c r="L196" s="58"/>
      <c r="M196" s="58"/>
      <c r="N196" s="58"/>
      <c r="O196" s="58"/>
      <c r="P196" s="58"/>
      <c r="Q196" s="58"/>
      <c r="R196" s="58"/>
    </row>
    <row r="197" spans="11:18">
      <c r="K197" s="58"/>
      <c r="L197" s="58"/>
      <c r="M197" s="58"/>
      <c r="N197" s="58"/>
      <c r="O197" s="58"/>
      <c r="P197" s="58"/>
      <c r="Q197" s="58"/>
      <c r="R197" s="58"/>
    </row>
    <row r="198" spans="11:18">
      <c r="K198" s="58"/>
      <c r="L198" s="58"/>
      <c r="M198" s="58"/>
      <c r="N198" s="58"/>
      <c r="O198" s="58"/>
      <c r="P198" s="58"/>
      <c r="Q198" s="58"/>
      <c r="R198" s="58"/>
    </row>
    <row r="199" spans="11:18">
      <c r="K199" s="58"/>
      <c r="L199" s="58"/>
      <c r="M199" s="58"/>
      <c r="N199" s="58"/>
      <c r="O199" s="58"/>
      <c r="P199" s="58"/>
      <c r="Q199" s="58"/>
      <c r="R199" s="58"/>
    </row>
    <row r="200" spans="11:18">
      <c r="K200" s="58"/>
      <c r="L200" s="58"/>
      <c r="M200" s="58"/>
      <c r="N200" s="58"/>
      <c r="O200" s="58"/>
      <c r="P200" s="58"/>
      <c r="Q200" s="58"/>
      <c r="R200" s="58"/>
    </row>
    <row r="201" spans="11:18">
      <c r="K201" s="58"/>
      <c r="L201" s="58"/>
      <c r="M201" s="58"/>
      <c r="N201" s="58"/>
      <c r="O201" s="58"/>
      <c r="P201" s="58"/>
      <c r="Q201" s="58"/>
      <c r="R201" s="58"/>
    </row>
    <row r="202" spans="11:18">
      <c r="K202" s="58"/>
      <c r="L202" s="58"/>
      <c r="M202" s="58"/>
      <c r="N202" s="58"/>
      <c r="O202" s="58"/>
      <c r="P202" s="58"/>
      <c r="Q202" s="58"/>
      <c r="R202" s="58"/>
    </row>
    <row r="203" spans="11:18">
      <c r="K203" s="58"/>
      <c r="L203" s="58"/>
      <c r="M203" s="58"/>
      <c r="N203" s="58"/>
      <c r="O203" s="58"/>
      <c r="P203" s="58"/>
      <c r="Q203" s="58"/>
      <c r="R203" s="58"/>
    </row>
    <row r="204" spans="11:18">
      <c r="K204" s="58"/>
      <c r="L204" s="58"/>
      <c r="M204" s="58"/>
      <c r="N204" s="58"/>
      <c r="O204" s="58"/>
      <c r="P204" s="58"/>
      <c r="Q204" s="58"/>
      <c r="R204" s="58"/>
    </row>
    <row r="205" spans="11:18">
      <c r="K205" s="58"/>
      <c r="L205" s="58"/>
      <c r="M205" s="58"/>
      <c r="N205" s="58"/>
      <c r="O205" s="58"/>
      <c r="P205" s="58"/>
      <c r="Q205" s="58"/>
      <c r="R205" s="58"/>
    </row>
    <row r="206" spans="11:18">
      <c r="K206" s="58"/>
      <c r="L206" s="58"/>
      <c r="M206" s="58"/>
      <c r="N206" s="58"/>
      <c r="O206" s="58"/>
      <c r="P206" s="58"/>
      <c r="Q206" s="58"/>
      <c r="R206" s="58"/>
    </row>
    <row r="207" spans="11:18">
      <c r="K207" s="58"/>
      <c r="L207" s="58"/>
      <c r="M207" s="58"/>
      <c r="N207" s="58"/>
      <c r="O207" s="58"/>
      <c r="P207" s="58"/>
      <c r="Q207" s="58"/>
      <c r="R207" s="58"/>
    </row>
    <row r="208" spans="11:18">
      <c r="K208" s="58"/>
      <c r="L208" s="58"/>
      <c r="M208" s="58"/>
      <c r="N208" s="58"/>
      <c r="O208" s="58"/>
      <c r="P208" s="58"/>
      <c r="Q208" s="58"/>
      <c r="R208" s="58"/>
    </row>
    <row r="209" spans="11:18">
      <c r="K209" s="58"/>
      <c r="L209" s="58"/>
      <c r="M209" s="58"/>
      <c r="N209" s="58"/>
      <c r="O209" s="58"/>
      <c r="P209" s="58"/>
      <c r="Q209" s="58"/>
      <c r="R209" s="58"/>
    </row>
    <row r="210" spans="11:18">
      <c r="K210" s="58"/>
      <c r="L210" s="58"/>
      <c r="M210" s="58"/>
      <c r="N210" s="58"/>
      <c r="O210" s="58"/>
      <c r="P210" s="58"/>
      <c r="Q210" s="58"/>
      <c r="R210" s="58"/>
    </row>
    <row r="211" spans="11:18">
      <c r="K211" s="58"/>
      <c r="L211" s="58"/>
      <c r="M211" s="58"/>
      <c r="N211" s="58"/>
      <c r="O211" s="58"/>
      <c r="P211" s="58"/>
      <c r="Q211" s="58"/>
      <c r="R211" s="58"/>
    </row>
    <row r="212" spans="11:18">
      <c r="K212" s="58"/>
      <c r="L212" s="58"/>
      <c r="M212" s="58"/>
      <c r="N212" s="58"/>
      <c r="O212" s="58"/>
      <c r="P212" s="58"/>
      <c r="Q212" s="58"/>
      <c r="R212" s="58"/>
    </row>
    <row r="213" spans="11:18">
      <c r="K213" s="58"/>
      <c r="L213" s="58"/>
      <c r="M213" s="58"/>
      <c r="N213" s="58"/>
      <c r="O213" s="58"/>
      <c r="P213" s="58"/>
      <c r="Q213" s="58"/>
      <c r="R213" s="58"/>
    </row>
    <row r="214" spans="11:18">
      <c r="K214" s="58"/>
      <c r="L214" s="58"/>
      <c r="M214" s="58"/>
      <c r="N214" s="58"/>
      <c r="O214" s="58"/>
      <c r="P214" s="58"/>
      <c r="Q214" s="58"/>
      <c r="R214" s="58"/>
    </row>
    <row r="215" spans="11:18">
      <c r="K215" s="58"/>
      <c r="L215" s="58"/>
      <c r="M215" s="58"/>
      <c r="N215" s="58"/>
      <c r="O215" s="58"/>
      <c r="P215" s="58"/>
      <c r="Q215" s="58"/>
      <c r="R215" s="58"/>
    </row>
    <row r="216" spans="11:18">
      <c r="K216" s="58"/>
      <c r="L216" s="58"/>
      <c r="M216" s="58"/>
      <c r="N216" s="58"/>
      <c r="O216" s="58"/>
      <c r="P216" s="58"/>
      <c r="Q216" s="58"/>
      <c r="R216" s="58"/>
    </row>
  </sheetData>
  <mergeCells count="10">
    <mergeCell ref="A1:R1"/>
    <mergeCell ref="A2:R2"/>
    <mergeCell ref="B61:E61"/>
    <mergeCell ref="B48:E48"/>
    <mergeCell ref="B14:E14"/>
    <mergeCell ref="B41:E41"/>
    <mergeCell ref="A3:C3"/>
    <mergeCell ref="A6:C6"/>
    <mergeCell ref="A7:C7"/>
    <mergeCell ref="D7:E7"/>
  </mergeCells>
  <phoneticPr fontId="0" type="noConversion"/>
  <dataValidations disablePrompts="1" count="2">
    <dataValidation type="list" allowBlank="1" showInputMessage="1" showErrorMessage="1" sqref="D3" xr:uid="{00000000-0002-0000-0900-000000000000}">
      <formula1>$V$4:$V$19</formula1>
    </dataValidation>
    <dataValidation type="list" allowBlank="1" showInputMessage="1" showErrorMessage="1" sqref="D6" xr:uid="{00000000-0002-0000-0900-000001000000}">
      <formula1>$W$4:$W$19</formula1>
    </dataValidation>
  </dataValidations>
  <printOptions horizontalCentered="1"/>
  <pageMargins left="0.4" right="0.4" top="0.7" bottom="0.7" header="0" footer="0.3"/>
  <pageSetup paperSize="9" scale="46" fitToHeight="0" orientation="portrait" horizontalDpi="4294967294" verticalDpi="4294967294" r:id="rId1"/>
  <headerFooter alignWithMargins="0"/>
  <ignoredErrors>
    <ignoredError sqref="Q11:Q12 Q45:Q46 Q18:Q37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A365"/>
  <sheetViews>
    <sheetView showGridLines="0" view="pageBreakPreview" zoomScaleNormal="100" zoomScaleSheetLayoutView="100" workbookViewId="0">
      <selection sqref="A1:R1"/>
    </sheetView>
  </sheetViews>
  <sheetFormatPr defaultColWidth="10.28515625" defaultRowHeight="14.25"/>
  <cols>
    <col min="1" max="1" width="3.28515625" style="55" customWidth="1"/>
    <col min="2" max="2" width="4.28515625" style="55" customWidth="1"/>
    <col min="3" max="3" width="12" style="55" customWidth="1"/>
    <col min="4" max="4" width="17.85546875" style="55" customWidth="1"/>
    <col min="5" max="5" width="16.140625" style="55" customWidth="1"/>
    <col min="6" max="6" width="14.28515625" style="55" customWidth="1"/>
    <col min="7" max="7" width="11" style="55" customWidth="1"/>
    <col min="8" max="8" width="14.85546875" style="55" customWidth="1"/>
    <col min="9" max="9" width="16.85546875" style="55" customWidth="1"/>
    <col min="10" max="10" width="14.28515625" style="55" customWidth="1"/>
    <col min="11" max="17" width="8.85546875" style="16" customWidth="1"/>
    <col min="18" max="18" width="15.42578125" style="16" customWidth="1"/>
    <col min="19" max="19" width="18.140625" style="55" customWidth="1"/>
    <col min="20" max="20" width="21.28515625" style="55" customWidth="1"/>
    <col min="21" max="21" width="10.28515625" style="55"/>
    <col min="22" max="23" width="10.28515625" style="55" hidden="1" customWidth="1"/>
    <col min="24" max="24" width="10.28515625" style="55"/>
    <col min="25" max="27" width="6.7109375" style="55" customWidth="1"/>
    <col min="28" max="16384" width="10.28515625" style="55"/>
  </cols>
  <sheetData>
    <row r="1" spans="1:23" s="93" customFormat="1" ht="24" customHeight="1">
      <c r="A1" s="361" t="s">
        <v>102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3"/>
    </row>
    <row r="2" spans="1:23" s="93" customFormat="1" ht="15" customHeight="1" thickBot="1">
      <c r="A2" s="384" t="s">
        <v>103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6"/>
    </row>
    <row r="3" spans="1:23" s="93" customFormat="1" ht="15" customHeight="1" thickTop="1">
      <c r="A3" s="367" t="s">
        <v>104</v>
      </c>
      <c r="B3" s="368"/>
      <c r="C3" s="368"/>
      <c r="D3" s="102" t="s">
        <v>11</v>
      </c>
      <c r="E3" s="94"/>
      <c r="F3" s="94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  <c r="V3" s="93" t="s">
        <v>104</v>
      </c>
      <c r="W3" s="93" t="s">
        <v>105</v>
      </c>
    </row>
    <row r="4" spans="1:23" s="93" customFormat="1" ht="15" customHeight="1">
      <c r="A4" s="105"/>
      <c r="B4" s="106"/>
      <c r="C4" s="106"/>
      <c r="D4" s="103" t="s">
        <v>106</v>
      </c>
      <c r="E4" s="95"/>
      <c r="F4" s="9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99"/>
      <c r="V4" s="93" t="s">
        <v>3</v>
      </c>
      <c r="W4" s="54" t="s">
        <v>255</v>
      </c>
    </row>
    <row r="5" spans="1:23" s="93" customFormat="1" ht="15" customHeight="1">
      <c r="A5" s="105"/>
      <c r="B5" s="106"/>
      <c r="C5" s="106"/>
      <c r="D5" s="103" t="s">
        <v>108</v>
      </c>
      <c r="E5" s="95"/>
      <c r="F5" s="9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9"/>
      <c r="V5" s="93" t="s">
        <v>109</v>
      </c>
      <c r="W5" s="54" t="s">
        <v>110</v>
      </c>
    </row>
    <row r="6" spans="1:23" s="93" customFormat="1" ht="15" customHeight="1">
      <c r="A6" s="369" t="s">
        <v>111</v>
      </c>
      <c r="B6" s="370"/>
      <c r="C6" s="370"/>
      <c r="D6" s="95" t="s">
        <v>601</v>
      </c>
      <c r="E6" s="95"/>
      <c r="F6" s="9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9"/>
      <c r="V6" s="93" t="s">
        <v>112</v>
      </c>
      <c r="W6" s="54" t="s">
        <v>113</v>
      </c>
    </row>
    <row r="7" spans="1:23" s="16" customFormat="1" ht="15" customHeight="1" thickBot="1">
      <c r="A7" s="371" t="s">
        <v>114</v>
      </c>
      <c r="B7" s="372"/>
      <c r="C7" s="372"/>
      <c r="D7" s="373">
        <f>+Pama!D7</f>
        <v>45017</v>
      </c>
      <c r="E7" s="373"/>
      <c r="F7" s="100"/>
      <c r="G7" s="101"/>
      <c r="H7" s="101"/>
      <c r="I7" s="110"/>
      <c r="J7" s="110"/>
      <c r="K7" s="110"/>
      <c r="L7" s="110"/>
      <c r="M7" s="110"/>
      <c r="N7" s="110"/>
      <c r="O7" s="110"/>
      <c r="P7" s="110"/>
      <c r="Q7" s="110"/>
      <c r="R7" s="96" t="s">
        <v>115</v>
      </c>
      <c r="V7" s="93" t="s">
        <v>116</v>
      </c>
      <c r="W7" s="54" t="s">
        <v>117</v>
      </c>
    </row>
    <row r="8" spans="1:23" s="52" customFormat="1" ht="15" customHeight="1" thickTop="1">
      <c r="A8" s="153"/>
      <c r="B8" s="2"/>
      <c r="C8" s="2"/>
      <c r="D8" s="2"/>
      <c r="E8" s="2"/>
      <c r="F8" s="2"/>
      <c r="G8" s="1"/>
      <c r="H8" s="2"/>
      <c r="I8" s="2"/>
      <c r="J8" s="2"/>
      <c r="K8" s="6"/>
      <c r="L8" s="6"/>
      <c r="M8" s="6"/>
      <c r="N8" s="6"/>
      <c r="O8" s="6"/>
      <c r="P8" s="6"/>
      <c r="Q8" s="6"/>
      <c r="R8" s="99"/>
      <c r="V8" s="93" t="s">
        <v>9</v>
      </c>
      <c r="W8" s="54" t="s">
        <v>457</v>
      </c>
    </row>
    <row r="9" spans="1:23" s="52" customFormat="1" ht="15" customHeight="1">
      <c r="A9" s="112" t="s">
        <v>118</v>
      </c>
      <c r="B9" s="2" t="s">
        <v>119</v>
      </c>
      <c r="C9" s="2"/>
      <c r="D9" s="2"/>
      <c r="E9" s="2"/>
      <c r="F9" s="2"/>
      <c r="G9" s="1"/>
      <c r="H9" s="2"/>
      <c r="I9" s="2"/>
      <c r="J9" s="2"/>
      <c r="K9" s="6"/>
      <c r="L9" s="6"/>
      <c r="M9" s="6"/>
      <c r="N9" s="6"/>
      <c r="O9" s="6"/>
      <c r="P9" s="6"/>
      <c r="Q9" s="6"/>
      <c r="R9" s="99"/>
      <c r="V9" s="93" t="s">
        <v>13</v>
      </c>
      <c r="W9" s="93" t="s">
        <v>120</v>
      </c>
    </row>
    <row r="10" spans="1:23" s="25" customFormat="1" ht="15" customHeight="1">
      <c r="A10" s="111"/>
      <c r="B10" s="3" t="s">
        <v>122</v>
      </c>
      <c r="C10" s="3" t="s">
        <v>123</v>
      </c>
      <c r="D10" s="3" t="s">
        <v>124</v>
      </c>
      <c r="E10" s="3" t="s">
        <v>125</v>
      </c>
      <c r="F10" s="3" t="s">
        <v>28</v>
      </c>
      <c r="G10" s="3" t="s">
        <v>126</v>
      </c>
      <c r="H10" s="3" t="s">
        <v>127</v>
      </c>
      <c r="I10" s="3" t="s">
        <v>128</v>
      </c>
      <c r="J10" s="3" t="s">
        <v>129</v>
      </c>
      <c r="K10" s="3" t="s">
        <v>130</v>
      </c>
      <c r="L10" s="3" t="s">
        <v>131</v>
      </c>
      <c r="M10" s="3" t="s">
        <v>132</v>
      </c>
      <c r="N10" s="3" t="s">
        <v>133</v>
      </c>
      <c r="O10" s="3" t="s">
        <v>134</v>
      </c>
      <c r="P10" s="3" t="s">
        <v>135</v>
      </c>
      <c r="Q10" s="265" t="s">
        <v>136</v>
      </c>
      <c r="R10" s="113" t="s">
        <v>137</v>
      </c>
      <c r="V10" s="93" t="s">
        <v>7</v>
      </c>
      <c r="W10" s="93" t="s">
        <v>497</v>
      </c>
    </row>
    <row r="11" spans="1:23" s="25" customFormat="1" ht="15" customHeight="1">
      <c r="A11" s="148"/>
      <c r="B11" s="380" t="s">
        <v>113</v>
      </c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1"/>
      <c r="R11" s="382"/>
      <c r="S11" s="245"/>
      <c r="V11" s="93"/>
      <c r="W11" s="93"/>
    </row>
    <row r="12" spans="1:23" s="25" customFormat="1" ht="15" customHeight="1">
      <c r="A12" s="148"/>
      <c r="B12" s="8">
        <v>1</v>
      </c>
      <c r="C12" s="8" t="s">
        <v>498</v>
      </c>
      <c r="D12" s="8" t="s">
        <v>499</v>
      </c>
      <c r="E12" s="8" t="s">
        <v>461</v>
      </c>
      <c r="F12" s="8" t="s">
        <v>500</v>
      </c>
      <c r="G12" s="13">
        <v>2015</v>
      </c>
      <c r="H12" s="8" t="s">
        <v>33</v>
      </c>
      <c r="I12" s="13" t="s">
        <v>501</v>
      </c>
      <c r="J12" s="195">
        <v>13474.600000000004</v>
      </c>
      <c r="K12" s="176">
        <v>63</v>
      </c>
      <c r="L12" s="176">
        <v>56.1</v>
      </c>
      <c r="M12" s="176">
        <v>540.9</v>
      </c>
      <c r="N12" s="211">
        <f t="shared" ref="N12:N20" si="0">IFERROR(K12/(K12+L12),1)</f>
        <v>0.52896725440806047</v>
      </c>
      <c r="O12" s="211">
        <f t="shared" ref="O12:O20" si="1">IFERROR((K12+M12)/(K12+L12+M12),1)</f>
        <v>0.91499999999999992</v>
      </c>
      <c r="P12" s="211">
        <f t="shared" ref="P12:P20" si="2">IFERROR(K12/(K12+M12),"")</f>
        <v>0.10432190760059613</v>
      </c>
      <c r="Q12" s="267">
        <f t="shared" ref="Q12:Q20" si="3">K12/SUM(K12:M12)</f>
        <v>9.5454545454545459E-2</v>
      </c>
      <c r="R12" s="177">
        <f t="shared" ref="R12:R20" si="4">IFERROR(J12/K12,"")</f>
        <v>213.88253968253974</v>
      </c>
      <c r="S12" s="245"/>
      <c r="V12" s="93"/>
      <c r="W12" s="93"/>
    </row>
    <row r="13" spans="1:23" s="25" customFormat="1" ht="15" customHeight="1">
      <c r="A13" s="148"/>
      <c r="B13" s="8">
        <v>2</v>
      </c>
      <c r="C13" s="8" t="s">
        <v>498</v>
      </c>
      <c r="D13" s="8" t="s">
        <v>559</v>
      </c>
      <c r="E13" s="8" t="s">
        <v>461</v>
      </c>
      <c r="F13" s="8" t="s">
        <v>500</v>
      </c>
      <c r="G13" s="13">
        <v>2018</v>
      </c>
      <c r="H13" s="8" t="s">
        <v>33</v>
      </c>
      <c r="I13" s="13" t="s">
        <v>501</v>
      </c>
      <c r="J13" s="195">
        <v>25700.80000000001</v>
      </c>
      <c r="K13" s="176">
        <v>121.10000000000001</v>
      </c>
      <c r="L13" s="176">
        <v>5</v>
      </c>
      <c r="M13" s="176">
        <v>533.9</v>
      </c>
      <c r="N13" s="211">
        <f t="shared" si="0"/>
        <v>0.9603489294210944</v>
      </c>
      <c r="O13" s="211">
        <f t="shared" si="1"/>
        <v>0.99242424242424243</v>
      </c>
      <c r="P13" s="211">
        <f t="shared" si="2"/>
        <v>0.18488549618320613</v>
      </c>
      <c r="Q13" s="267">
        <f t="shared" si="3"/>
        <v>0.1834848484848485</v>
      </c>
      <c r="R13" s="177">
        <f t="shared" si="4"/>
        <v>212.22791081750626</v>
      </c>
      <c r="S13" s="245"/>
      <c r="V13" s="93"/>
      <c r="W13" s="93"/>
    </row>
    <row r="14" spans="1:23" s="25" customFormat="1" ht="15" customHeight="1">
      <c r="A14" s="148"/>
      <c r="B14" s="8">
        <v>3</v>
      </c>
      <c r="C14" s="8" t="s">
        <v>498</v>
      </c>
      <c r="D14" s="8" t="s">
        <v>502</v>
      </c>
      <c r="E14" s="8" t="s">
        <v>461</v>
      </c>
      <c r="F14" s="8" t="s">
        <v>500</v>
      </c>
      <c r="G14" s="13">
        <v>2018</v>
      </c>
      <c r="H14" s="8" t="s">
        <v>33</v>
      </c>
      <c r="I14" s="13" t="s">
        <v>501</v>
      </c>
      <c r="J14" s="195">
        <v>26341.800000000017</v>
      </c>
      <c r="K14" s="176">
        <v>122.9</v>
      </c>
      <c r="L14" s="176">
        <v>5</v>
      </c>
      <c r="M14" s="176">
        <v>532.1</v>
      </c>
      <c r="N14" s="211">
        <f t="shared" si="0"/>
        <v>0.96090695856137609</v>
      </c>
      <c r="O14" s="211">
        <f t="shared" si="1"/>
        <v>0.99242424242424243</v>
      </c>
      <c r="P14" s="211">
        <f t="shared" si="2"/>
        <v>0.18763358778625955</v>
      </c>
      <c r="Q14" s="267">
        <f t="shared" si="3"/>
        <v>0.18621212121212122</v>
      </c>
      <c r="R14" s="177">
        <f t="shared" si="4"/>
        <v>214.33523189585043</v>
      </c>
      <c r="S14" s="245"/>
      <c r="V14" s="54"/>
      <c r="W14" s="6"/>
    </row>
    <row r="15" spans="1:23" s="25" customFormat="1" ht="15" customHeight="1">
      <c r="A15" s="148"/>
      <c r="B15" s="8"/>
      <c r="C15" s="297"/>
      <c r="D15" s="297"/>
      <c r="E15" s="297"/>
      <c r="F15" s="297"/>
      <c r="G15" s="291"/>
      <c r="H15" s="297"/>
      <c r="I15" s="291"/>
      <c r="J15" s="298"/>
      <c r="K15" s="285"/>
      <c r="L15" s="285"/>
      <c r="M15" s="285"/>
      <c r="N15" s="286"/>
      <c r="O15" s="286"/>
      <c r="P15" s="286"/>
      <c r="Q15" s="287"/>
      <c r="R15" s="288"/>
      <c r="S15" s="245"/>
      <c r="V15" s="93"/>
      <c r="W15" s="93"/>
    </row>
    <row r="16" spans="1:23" s="25" customFormat="1" ht="15" hidden="1" customHeight="1">
      <c r="A16" s="148"/>
      <c r="B16" s="8"/>
      <c r="C16" s="8"/>
      <c r="D16" s="8"/>
      <c r="E16" s="8"/>
      <c r="F16" s="8"/>
      <c r="G16" s="13"/>
      <c r="H16" s="8"/>
      <c r="I16" s="13"/>
      <c r="J16" s="195"/>
      <c r="K16" s="176"/>
      <c r="L16" s="176"/>
      <c r="M16" s="176"/>
      <c r="N16" s="211">
        <f t="shared" si="0"/>
        <v>1</v>
      </c>
      <c r="O16" s="211">
        <f t="shared" si="1"/>
        <v>1</v>
      </c>
      <c r="P16" s="211" t="str">
        <f t="shared" si="2"/>
        <v/>
      </c>
      <c r="Q16" s="267" t="e">
        <f t="shared" si="3"/>
        <v>#DIV/0!</v>
      </c>
      <c r="R16" s="177" t="str">
        <f t="shared" si="4"/>
        <v/>
      </c>
      <c r="S16" s="245"/>
      <c r="V16" s="93"/>
      <c r="W16" s="93"/>
    </row>
    <row r="17" spans="1:27" s="25" customFormat="1" ht="15" hidden="1" customHeight="1">
      <c r="A17" s="148"/>
      <c r="B17" s="8"/>
      <c r="C17" s="8"/>
      <c r="D17" s="8"/>
      <c r="E17" s="8"/>
      <c r="F17" s="8"/>
      <c r="G17" s="13"/>
      <c r="H17" s="8"/>
      <c r="I17" s="13"/>
      <c r="J17" s="195"/>
      <c r="K17" s="176"/>
      <c r="L17" s="176"/>
      <c r="M17" s="176"/>
      <c r="N17" s="211">
        <f t="shared" si="0"/>
        <v>1</v>
      </c>
      <c r="O17" s="211">
        <f t="shared" si="1"/>
        <v>1</v>
      </c>
      <c r="P17" s="211" t="str">
        <f t="shared" si="2"/>
        <v/>
      </c>
      <c r="Q17" s="267" t="e">
        <f t="shared" si="3"/>
        <v>#DIV/0!</v>
      </c>
      <c r="R17" s="177" t="str">
        <f t="shared" si="4"/>
        <v/>
      </c>
      <c r="S17" s="245"/>
      <c r="V17" s="93"/>
      <c r="W17" s="93"/>
    </row>
    <row r="18" spans="1:27" s="25" customFormat="1" ht="15" hidden="1" customHeight="1">
      <c r="A18" s="148"/>
      <c r="B18" s="8"/>
      <c r="C18" s="8"/>
      <c r="D18" s="8"/>
      <c r="E18" s="8"/>
      <c r="F18" s="8"/>
      <c r="G18" s="13"/>
      <c r="H18" s="8"/>
      <c r="I18" s="13"/>
      <c r="J18" s="195"/>
      <c r="K18" s="176"/>
      <c r="L18" s="176"/>
      <c r="M18" s="176"/>
      <c r="N18" s="211">
        <f t="shared" si="0"/>
        <v>1</v>
      </c>
      <c r="O18" s="211">
        <f t="shared" si="1"/>
        <v>1</v>
      </c>
      <c r="P18" s="211" t="str">
        <f t="shared" si="2"/>
        <v/>
      </c>
      <c r="Q18" s="267" t="e">
        <f t="shared" si="3"/>
        <v>#DIV/0!</v>
      </c>
      <c r="R18" s="177" t="str">
        <f t="shared" si="4"/>
        <v/>
      </c>
      <c r="S18" s="245"/>
      <c r="V18" s="93"/>
      <c r="W18" s="93"/>
    </row>
    <row r="19" spans="1:27" s="25" customFormat="1" ht="15" hidden="1" customHeight="1">
      <c r="A19" s="148"/>
      <c r="B19" s="8"/>
      <c r="C19" s="8"/>
      <c r="D19" s="8"/>
      <c r="E19" s="8"/>
      <c r="F19" s="8"/>
      <c r="G19" s="13"/>
      <c r="H19" s="8"/>
      <c r="I19" s="13"/>
      <c r="J19" s="195"/>
      <c r="K19" s="176"/>
      <c r="L19" s="176"/>
      <c r="M19" s="176"/>
      <c r="N19" s="211">
        <f t="shared" si="0"/>
        <v>1</v>
      </c>
      <c r="O19" s="211">
        <f t="shared" si="1"/>
        <v>1</v>
      </c>
      <c r="P19" s="211" t="str">
        <f t="shared" si="2"/>
        <v/>
      </c>
      <c r="Q19" s="267" t="e">
        <f t="shared" si="3"/>
        <v>#DIV/0!</v>
      </c>
      <c r="R19" s="177" t="str">
        <f t="shared" si="4"/>
        <v/>
      </c>
      <c r="S19" s="245"/>
      <c r="V19" s="93"/>
      <c r="W19" s="93"/>
    </row>
    <row r="20" spans="1:27" s="25" customFormat="1" ht="15.75" customHeight="1">
      <c r="A20" s="111"/>
      <c r="B20" s="383" t="s">
        <v>150</v>
      </c>
      <c r="C20" s="383"/>
      <c r="D20" s="383"/>
      <c r="E20" s="383"/>
      <c r="F20" s="383"/>
      <c r="G20" s="289">
        <f>+COUNTA(F12:F19)</f>
        <v>3</v>
      </c>
      <c r="H20" s="24"/>
      <c r="I20" s="3"/>
      <c r="J20" s="246">
        <f>SUM(J12:J19)</f>
        <v>65517.200000000033</v>
      </c>
      <c r="K20" s="246">
        <f t="shared" ref="K20:M20" si="5">SUM(K12:K19)</f>
        <v>307</v>
      </c>
      <c r="L20" s="246">
        <f t="shared" si="5"/>
        <v>66.099999999999994</v>
      </c>
      <c r="M20" s="246">
        <f t="shared" si="5"/>
        <v>1606.9</v>
      </c>
      <c r="N20" s="247">
        <f t="shared" si="0"/>
        <v>0.82283570088448132</v>
      </c>
      <c r="O20" s="247">
        <f t="shared" si="1"/>
        <v>0.96661616161616171</v>
      </c>
      <c r="P20" s="247">
        <f t="shared" si="2"/>
        <v>0.16040545483045091</v>
      </c>
      <c r="Q20" s="268">
        <f t="shared" si="3"/>
        <v>0.15505050505050505</v>
      </c>
      <c r="R20" s="248">
        <f t="shared" si="4"/>
        <v>213.4110749185669</v>
      </c>
      <c r="V20" s="93"/>
      <c r="W20" s="93"/>
    </row>
    <row r="21" spans="1:27" s="6" customFormat="1" ht="15" customHeight="1">
      <c r="A21" s="1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7"/>
      <c r="V21" s="93"/>
      <c r="W21" s="93"/>
      <c r="Y21" s="25"/>
      <c r="Z21" s="25"/>
      <c r="AA21" s="25"/>
    </row>
    <row r="22" spans="1:27" s="25" customFormat="1" ht="15" customHeight="1">
      <c r="A22" s="112" t="s">
        <v>159</v>
      </c>
      <c r="B22" s="2" t="s">
        <v>272</v>
      </c>
      <c r="C22" s="2"/>
      <c r="D22" s="2"/>
      <c r="E22" s="2"/>
      <c r="F22" s="2"/>
      <c r="G22" s="1"/>
      <c r="H22" s="2"/>
      <c r="I22" s="2"/>
      <c r="J22" s="2"/>
      <c r="K22" s="151"/>
      <c r="L22" s="151"/>
      <c r="M22" s="151"/>
      <c r="N22" s="151"/>
      <c r="O22" s="151"/>
      <c r="P22" s="151"/>
      <c r="Q22" s="151"/>
      <c r="R22" s="154"/>
      <c r="V22" s="93"/>
      <c r="W22" s="93"/>
    </row>
    <row r="23" spans="1:27" s="4" customFormat="1" ht="15" customHeight="1">
      <c r="A23" s="111"/>
      <c r="B23" s="3" t="s">
        <v>122</v>
      </c>
      <c r="C23" s="3" t="s">
        <v>123</v>
      </c>
      <c r="D23" s="3" t="s">
        <v>124</v>
      </c>
      <c r="E23" s="3" t="s">
        <v>125</v>
      </c>
      <c r="F23" s="3" t="s">
        <v>28</v>
      </c>
      <c r="G23" s="3" t="s">
        <v>126</v>
      </c>
      <c r="H23" s="3" t="s">
        <v>127</v>
      </c>
      <c r="I23" s="3" t="s">
        <v>128</v>
      </c>
      <c r="J23" s="3" t="s">
        <v>129</v>
      </c>
      <c r="K23" s="3" t="s">
        <v>130</v>
      </c>
      <c r="L23" s="3" t="s">
        <v>131</v>
      </c>
      <c r="M23" s="3" t="s">
        <v>132</v>
      </c>
      <c r="N23" s="3" t="s">
        <v>133</v>
      </c>
      <c r="O23" s="3" t="s">
        <v>134</v>
      </c>
      <c r="P23" s="3" t="s">
        <v>135</v>
      </c>
      <c r="Q23" s="265" t="s">
        <v>136</v>
      </c>
      <c r="R23" s="113" t="s">
        <v>137</v>
      </c>
      <c r="V23" s="14"/>
      <c r="W23" s="6"/>
      <c r="Y23" s="25"/>
      <c r="Z23" s="25"/>
      <c r="AA23" s="25"/>
    </row>
    <row r="24" spans="1:27" s="11" customFormat="1" ht="15" customHeight="1">
      <c r="A24" s="111"/>
      <c r="B24" s="380" t="s">
        <v>257</v>
      </c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2"/>
      <c r="V24" s="93"/>
      <c r="W24" s="6"/>
      <c r="Y24" s="25"/>
      <c r="Z24" s="25"/>
      <c r="AA24" s="25"/>
    </row>
    <row r="25" spans="1:27" s="11" customFormat="1" ht="15" customHeight="1">
      <c r="A25" s="155"/>
      <c r="B25" s="13">
        <v>1</v>
      </c>
      <c r="C25" s="8" t="s">
        <v>59</v>
      </c>
      <c r="D25" s="13">
        <v>941</v>
      </c>
      <c r="E25" s="8" t="s">
        <v>503</v>
      </c>
      <c r="F25" s="13" t="s">
        <v>60</v>
      </c>
      <c r="G25" s="13">
        <v>2014</v>
      </c>
      <c r="H25" s="309" t="s">
        <v>25</v>
      </c>
      <c r="I25" s="53">
        <v>27.5</v>
      </c>
      <c r="J25" s="231">
        <v>2235.1000000000004</v>
      </c>
      <c r="K25" s="176">
        <v>65.833333333333329</v>
      </c>
      <c r="L25" s="176">
        <v>4.7166666666666677</v>
      </c>
      <c r="M25" s="176">
        <v>529.44999999999993</v>
      </c>
      <c r="N25" s="211">
        <f t="shared" ref="N25:N88" si="6">IFERROR(K25/(K25+L25),1)</f>
        <v>0.93314434207417907</v>
      </c>
      <c r="O25" s="211">
        <f t="shared" ref="O25:O56" si="7">IFERROR((K25+M25)/(K25+L25+M25),1)</f>
        <v>0.99213888888888901</v>
      </c>
      <c r="P25" s="211">
        <f t="shared" ref="P25:P56" si="8">IFERROR(K25/(K25+M25),"")</f>
        <v>0.11059159503877705</v>
      </c>
      <c r="Q25" s="267">
        <f t="shared" ref="Q25:Q88" si="9">K25/SUM(K25:M25)</f>
        <v>0.10972222222222223</v>
      </c>
      <c r="R25" s="177">
        <f t="shared" ref="R25:R88" si="10">IFERROR(J25/K25,"")</f>
        <v>33.950886075949377</v>
      </c>
      <c r="V25" s="54"/>
      <c r="W25" s="6"/>
      <c r="Y25" s="25"/>
      <c r="Z25" s="25"/>
      <c r="AA25" s="25"/>
    </row>
    <row r="26" spans="1:27" s="11" customFormat="1" ht="15" customHeight="1">
      <c r="A26" s="155"/>
      <c r="B26" s="13">
        <v>2</v>
      </c>
      <c r="C26" s="297" t="s">
        <v>59</v>
      </c>
      <c r="D26" s="291">
        <v>942</v>
      </c>
      <c r="E26" s="297" t="s">
        <v>503</v>
      </c>
      <c r="F26" s="291" t="s">
        <v>60</v>
      </c>
      <c r="G26" s="291">
        <v>2014</v>
      </c>
      <c r="H26" s="310" t="s">
        <v>25</v>
      </c>
      <c r="I26" s="300">
        <v>27.5</v>
      </c>
      <c r="J26" s="284">
        <v>0</v>
      </c>
      <c r="K26" s="285">
        <v>0</v>
      </c>
      <c r="L26" s="285">
        <v>0</v>
      </c>
      <c r="M26" s="285">
        <v>600</v>
      </c>
      <c r="N26" s="286">
        <f t="shared" si="6"/>
        <v>1</v>
      </c>
      <c r="O26" s="286">
        <f t="shared" si="7"/>
        <v>1</v>
      </c>
      <c r="P26" s="286">
        <f t="shared" si="8"/>
        <v>0</v>
      </c>
      <c r="Q26" s="287">
        <f t="shared" si="9"/>
        <v>0</v>
      </c>
      <c r="R26" s="288" t="str">
        <f t="shared" si="10"/>
        <v/>
      </c>
      <c r="V26" s="54"/>
      <c r="W26" s="6"/>
      <c r="Y26" s="25"/>
      <c r="Z26" s="25"/>
      <c r="AA26" s="25"/>
    </row>
    <row r="27" spans="1:27" s="11" customFormat="1" ht="15" customHeight="1">
      <c r="A27" s="155"/>
      <c r="B27" s="13">
        <v>3</v>
      </c>
      <c r="C27" s="8" t="s">
        <v>59</v>
      </c>
      <c r="D27" s="13">
        <v>943</v>
      </c>
      <c r="E27" s="8" t="s">
        <v>503</v>
      </c>
      <c r="F27" s="13" t="s">
        <v>60</v>
      </c>
      <c r="G27" s="13">
        <v>2017</v>
      </c>
      <c r="H27" s="309" t="s">
        <v>25</v>
      </c>
      <c r="I27" s="53">
        <v>28.3</v>
      </c>
      <c r="J27" s="231">
        <v>5518.5000000000009</v>
      </c>
      <c r="K27" s="176">
        <v>162.5</v>
      </c>
      <c r="L27" s="176">
        <v>38.183333333333344</v>
      </c>
      <c r="M27" s="176">
        <v>399.31666666666666</v>
      </c>
      <c r="N27" s="211">
        <f t="shared" si="6"/>
        <v>0.80973341084627526</v>
      </c>
      <c r="O27" s="211">
        <f t="shared" si="7"/>
        <v>0.93636111111111098</v>
      </c>
      <c r="P27" s="211">
        <f t="shared" si="8"/>
        <v>0.28924026224450444</v>
      </c>
      <c r="Q27" s="267">
        <f t="shared" si="9"/>
        <v>0.27083333333333331</v>
      </c>
      <c r="R27" s="177">
        <f t="shared" si="10"/>
        <v>33.960000000000008</v>
      </c>
      <c r="V27" s="54"/>
      <c r="W27" s="6"/>
      <c r="Y27" s="25"/>
      <c r="Z27" s="25"/>
      <c r="AA27" s="25"/>
    </row>
    <row r="28" spans="1:27" s="11" customFormat="1" ht="15" customHeight="1">
      <c r="A28" s="155"/>
      <c r="B28" s="13">
        <v>4</v>
      </c>
      <c r="C28" s="8" t="s">
        <v>59</v>
      </c>
      <c r="D28" s="13">
        <v>944</v>
      </c>
      <c r="E28" s="8" t="s">
        <v>503</v>
      </c>
      <c r="F28" s="13" t="s">
        <v>60</v>
      </c>
      <c r="G28" s="13">
        <v>2017</v>
      </c>
      <c r="H28" s="309" t="s">
        <v>25</v>
      </c>
      <c r="I28" s="53">
        <v>27.6</v>
      </c>
      <c r="J28" s="231">
        <v>9273.6000000000022</v>
      </c>
      <c r="K28" s="176">
        <v>280</v>
      </c>
      <c r="L28" s="176">
        <v>22.316666666666666</v>
      </c>
      <c r="M28" s="176">
        <v>297.68333333333334</v>
      </c>
      <c r="N28" s="211">
        <f t="shared" si="6"/>
        <v>0.92618115662384914</v>
      </c>
      <c r="O28" s="211">
        <f t="shared" si="7"/>
        <v>0.96280555555555569</v>
      </c>
      <c r="P28" s="211">
        <f t="shared" si="8"/>
        <v>0.48469461354259824</v>
      </c>
      <c r="Q28" s="267">
        <f t="shared" si="9"/>
        <v>0.46666666666666667</v>
      </c>
      <c r="R28" s="177">
        <f t="shared" si="10"/>
        <v>33.120000000000005</v>
      </c>
      <c r="V28" s="54"/>
      <c r="W28" s="6"/>
      <c r="Y28" s="25"/>
      <c r="Z28" s="25"/>
      <c r="AA28" s="25"/>
    </row>
    <row r="29" spans="1:27" s="11" customFormat="1" ht="15" customHeight="1">
      <c r="A29" s="155"/>
      <c r="B29" s="13">
        <v>5</v>
      </c>
      <c r="C29" s="8" t="s">
        <v>59</v>
      </c>
      <c r="D29" s="13">
        <v>945</v>
      </c>
      <c r="E29" s="8" t="s">
        <v>503</v>
      </c>
      <c r="F29" s="13" t="s">
        <v>60</v>
      </c>
      <c r="G29" s="13">
        <v>2017</v>
      </c>
      <c r="H29" s="309" t="s">
        <v>25</v>
      </c>
      <c r="I29" s="53">
        <v>27.7</v>
      </c>
      <c r="J29" s="231">
        <v>4653.5999999999995</v>
      </c>
      <c r="K29" s="176">
        <v>140</v>
      </c>
      <c r="L29" s="176">
        <v>44.383333333333333</v>
      </c>
      <c r="M29" s="176">
        <v>415.61666666666667</v>
      </c>
      <c r="N29" s="211">
        <f t="shared" si="6"/>
        <v>0.75928771580945498</v>
      </c>
      <c r="O29" s="211">
        <f t="shared" si="7"/>
        <v>0.92602777777777778</v>
      </c>
      <c r="P29" s="211">
        <f t="shared" si="8"/>
        <v>0.2519722830488646</v>
      </c>
      <c r="Q29" s="267">
        <f t="shared" si="9"/>
        <v>0.23333333333333334</v>
      </c>
      <c r="R29" s="177">
        <f t="shared" si="10"/>
        <v>33.239999999999995</v>
      </c>
      <c r="V29" s="54"/>
      <c r="W29" s="6"/>
      <c r="Y29" s="25"/>
      <c r="Z29" s="25"/>
      <c r="AA29" s="25"/>
    </row>
    <row r="30" spans="1:27" s="11" customFormat="1" ht="15" customHeight="1">
      <c r="A30" s="155"/>
      <c r="B30" s="13">
        <v>6</v>
      </c>
      <c r="C30" s="8" t="s">
        <v>59</v>
      </c>
      <c r="D30" s="13">
        <v>946</v>
      </c>
      <c r="E30" s="8" t="s">
        <v>503</v>
      </c>
      <c r="F30" s="13" t="s">
        <v>60</v>
      </c>
      <c r="G30" s="13">
        <v>2017</v>
      </c>
      <c r="H30" s="309" t="s">
        <v>25</v>
      </c>
      <c r="I30" s="53">
        <v>28.5</v>
      </c>
      <c r="J30" s="231">
        <v>8350.5</v>
      </c>
      <c r="K30" s="176">
        <v>244.16666666666666</v>
      </c>
      <c r="L30" s="176">
        <v>12.049999999999999</v>
      </c>
      <c r="M30" s="176">
        <v>343.78333333333336</v>
      </c>
      <c r="N30" s="211">
        <f t="shared" si="6"/>
        <v>0.95296949196643477</v>
      </c>
      <c r="O30" s="211">
        <f t="shared" si="7"/>
        <v>0.97991666666666677</v>
      </c>
      <c r="P30" s="211">
        <f t="shared" si="8"/>
        <v>0.41528474643535446</v>
      </c>
      <c r="Q30" s="267">
        <f t="shared" si="9"/>
        <v>0.40694444444444444</v>
      </c>
      <c r="R30" s="177">
        <f t="shared" si="10"/>
        <v>34.200000000000003</v>
      </c>
      <c r="V30" s="54"/>
      <c r="W30" s="6"/>
      <c r="Y30" s="25"/>
      <c r="Z30" s="25"/>
      <c r="AA30" s="25"/>
    </row>
    <row r="31" spans="1:27" s="11" customFormat="1" ht="15" customHeight="1">
      <c r="A31" s="155"/>
      <c r="B31" s="13">
        <v>7</v>
      </c>
      <c r="C31" s="8" t="s">
        <v>59</v>
      </c>
      <c r="D31" s="13">
        <v>947</v>
      </c>
      <c r="E31" s="8" t="s">
        <v>503</v>
      </c>
      <c r="F31" s="13" t="s">
        <v>60</v>
      </c>
      <c r="G31" s="13">
        <v>2017</v>
      </c>
      <c r="H31" s="309" t="s">
        <v>25</v>
      </c>
      <c r="I31" s="53">
        <v>28.5</v>
      </c>
      <c r="J31" s="231">
        <v>4959</v>
      </c>
      <c r="K31" s="176">
        <v>145</v>
      </c>
      <c r="L31" s="176">
        <v>23.483333333333331</v>
      </c>
      <c r="M31" s="176">
        <v>431.51666666666665</v>
      </c>
      <c r="N31" s="211">
        <f t="shared" si="6"/>
        <v>0.86061925017311314</v>
      </c>
      <c r="O31" s="211">
        <f t="shared" si="7"/>
        <v>0.96086111111111105</v>
      </c>
      <c r="P31" s="211">
        <f t="shared" si="8"/>
        <v>0.25151050851377527</v>
      </c>
      <c r="Q31" s="267">
        <f t="shared" si="9"/>
        <v>0.24166666666666667</v>
      </c>
      <c r="R31" s="177">
        <f t="shared" si="10"/>
        <v>34.200000000000003</v>
      </c>
      <c r="V31" s="54"/>
      <c r="W31" s="6"/>
      <c r="Y31" s="25"/>
      <c r="Z31" s="25"/>
      <c r="AA31" s="25"/>
    </row>
    <row r="32" spans="1:27" s="11" customFormat="1" ht="15" customHeight="1">
      <c r="A32" s="155"/>
      <c r="B32" s="13">
        <v>8</v>
      </c>
      <c r="C32" s="8" t="s">
        <v>59</v>
      </c>
      <c r="D32" s="13">
        <v>948</v>
      </c>
      <c r="E32" s="8" t="s">
        <v>503</v>
      </c>
      <c r="F32" s="13" t="s">
        <v>60</v>
      </c>
      <c r="G32" s="13">
        <v>2017</v>
      </c>
      <c r="H32" s="309" t="s">
        <v>25</v>
      </c>
      <c r="I32" s="53">
        <v>28.2</v>
      </c>
      <c r="J32" s="231">
        <v>8008.7999999999965</v>
      </c>
      <c r="K32" s="176">
        <v>236.66666666666666</v>
      </c>
      <c r="L32" s="176">
        <v>19.950000000000003</v>
      </c>
      <c r="M32" s="176">
        <v>343.38333333333338</v>
      </c>
      <c r="N32" s="211">
        <f t="shared" si="6"/>
        <v>0.92225758264596991</v>
      </c>
      <c r="O32" s="211">
        <f t="shared" si="7"/>
        <v>0.96675000000000011</v>
      </c>
      <c r="P32" s="211">
        <f t="shared" si="8"/>
        <v>0.40801080366635056</v>
      </c>
      <c r="Q32" s="267">
        <f t="shared" si="9"/>
        <v>0.39444444444444443</v>
      </c>
      <c r="R32" s="177">
        <f t="shared" si="10"/>
        <v>33.839999999999989</v>
      </c>
      <c r="V32" s="54"/>
      <c r="W32" s="6"/>
      <c r="Y32" s="25"/>
      <c r="Z32" s="25"/>
      <c r="AA32" s="25"/>
    </row>
    <row r="33" spans="1:27" s="11" customFormat="1" ht="15" customHeight="1">
      <c r="A33" s="155"/>
      <c r="B33" s="13">
        <v>9</v>
      </c>
      <c r="C33" s="8" t="s">
        <v>59</v>
      </c>
      <c r="D33" s="13">
        <v>949</v>
      </c>
      <c r="E33" s="8" t="s">
        <v>503</v>
      </c>
      <c r="F33" s="13" t="s">
        <v>60</v>
      </c>
      <c r="G33" s="13">
        <v>2017</v>
      </c>
      <c r="H33" s="309" t="s">
        <v>25</v>
      </c>
      <c r="I33" s="53">
        <v>28.5</v>
      </c>
      <c r="J33" s="231">
        <v>2280</v>
      </c>
      <c r="K33" s="176">
        <v>66.666666666666671</v>
      </c>
      <c r="L33" s="176">
        <v>20.533333333333331</v>
      </c>
      <c r="M33" s="176">
        <v>512.80000000000007</v>
      </c>
      <c r="N33" s="211">
        <f t="shared" si="6"/>
        <v>0.76452599388379205</v>
      </c>
      <c r="O33" s="211">
        <f t="shared" si="7"/>
        <v>0.96577777777777762</v>
      </c>
      <c r="P33" s="211">
        <f t="shared" si="8"/>
        <v>0.11504832029452371</v>
      </c>
      <c r="Q33" s="267">
        <f t="shared" si="9"/>
        <v>0.11111111111111109</v>
      </c>
      <c r="R33" s="177">
        <f t="shared" si="10"/>
        <v>34.199999999999996</v>
      </c>
      <c r="V33" s="54"/>
      <c r="W33" s="6"/>
      <c r="Y33" s="25"/>
      <c r="Z33" s="25"/>
      <c r="AA33" s="25"/>
    </row>
    <row r="34" spans="1:27" s="11" customFormat="1" ht="15" customHeight="1">
      <c r="A34" s="155"/>
      <c r="B34" s="13">
        <v>10</v>
      </c>
      <c r="C34" s="8" t="s">
        <v>59</v>
      </c>
      <c r="D34" s="13">
        <v>950</v>
      </c>
      <c r="E34" s="8" t="s">
        <v>503</v>
      </c>
      <c r="F34" s="13" t="s">
        <v>60</v>
      </c>
      <c r="G34" s="13">
        <v>2017</v>
      </c>
      <c r="H34" s="309" t="s">
        <v>25</v>
      </c>
      <c r="I34" s="53">
        <v>28.3</v>
      </c>
      <c r="J34" s="231">
        <v>7471.199999999998</v>
      </c>
      <c r="K34" s="176">
        <v>220</v>
      </c>
      <c r="L34" s="176">
        <v>19.816666666666666</v>
      </c>
      <c r="M34" s="176">
        <v>360.18333333333334</v>
      </c>
      <c r="N34" s="211">
        <f t="shared" si="6"/>
        <v>0.91736743345611227</v>
      </c>
      <c r="O34" s="211">
        <f t="shared" si="7"/>
        <v>0.96697222222222234</v>
      </c>
      <c r="P34" s="211">
        <f t="shared" si="8"/>
        <v>0.37919048576599346</v>
      </c>
      <c r="Q34" s="267">
        <f t="shared" si="9"/>
        <v>0.36666666666666664</v>
      </c>
      <c r="R34" s="177">
        <f t="shared" si="10"/>
        <v>33.959999999999994</v>
      </c>
      <c r="V34" s="54"/>
      <c r="W34" s="6"/>
      <c r="Y34" s="25"/>
      <c r="Z34" s="25"/>
      <c r="AA34" s="25"/>
    </row>
    <row r="35" spans="1:27" s="11" customFormat="1" ht="15" customHeight="1">
      <c r="A35" s="155"/>
      <c r="B35" s="13">
        <v>11</v>
      </c>
      <c r="C35" s="8" t="s">
        <v>59</v>
      </c>
      <c r="D35" s="13">
        <v>951</v>
      </c>
      <c r="E35" s="8" t="s">
        <v>503</v>
      </c>
      <c r="F35" s="13" t="s">
        <v>60</v>
      </c>
      <c r="G35" s="13">
        <v>2017</v>
      </c>
      <c r="H35" s="309" t="s">
        <v>25</v>
      </c>
      <c r="I35" s="53">
        <v>28.1</v>
      </c>
      <c r="J35" s="231">
        <v>1629.8</v>
      </c>
      <c r="K35" s="176">
        <v>48.333333333333336</v>
      </c>
      <c r="L35" s="176">
        <v>31.666666666666671</v>
      </c>
      <c r="M35" s="176">
        <v>520</v>
      </c>
      <c r="N35" s="211">
        <f t="shared" si="6"/>
        <v>0.60416666666666674</v>
      </c>
      <c r="O35" s="211">
        <f t="shared" si="7"/>
        <v>0.9472222222222223</v>
      </c>
      <c r="P35" s="211">
        <f t="shared" si="8"/>
        <v>8.5043988269794715E-2</v>
      </c>
      <c r="Q35" s="267">
        <f t="shared" si="9"/>
        <v>8.0555555555555561E-2</v>
      </c>
      <c r="R35" s="177">
        <f t="shared" si="10"/>
        <v>33.72</v>
      </c>
      <c r="V35" s="54"/>
      <c r="W35" s="6"/>
      <c r="Y35" s="25"/>
      <c r="Z35" s="25"/>
      <c r="AA35" s="25"/>
    </row>
    <row r="36" spans="1:27" s="11" customFormat="1" ht="15" customHeight="1">
      <c r="A36" s="155"/>
      <c r="B36" s="13">
        <v>12</v>
      </c>
      <c r="C36" s="8" t="s">
        <v>59</v>
      </c>
      <c r="D36" s="13">
        <v>952</v>
      </c>
      <c r="E36" s="8" t="s">
        <v>503</v>
      </c>
      <c r="F36" s="13" t="s">
        <v>60</v>
      </c>
      <c r="G36" s="13">
        <v>2017</v>
      </c>
      <c r="H36" s="309" t="s">
        <v>25</v>
      </c>
      <c r="I36" s="53">
        <v>28.6</v>
      </c>
      <c r="J36" s="231">
        <v>7807.8</v>
      </c>
      <c r="K36" s="176">
        <v>227.5</v>
      </c>
      <c r="L36" s="176">
        <v>24.699999999999992</v>
      </c>
      <c r="M36" s="176">
        <v>347.8</v>
      </c>
      <c r="N36" s="211">
        <f t="shared" si="6"/>
        <v>0.90206185567010311</v>
      </c>
      <c r="O36" s="211">
        <f t="shared" si="7"/>
        <v>0.9588333333333332</v>
      </c>
      <c r="P36" s="211">
        <f t="shared" si="8"/>
        <v>0.39544585433686774</v>
      </c>
      <c r="Q36" s="267">
        <f t="shared" si="9"/>
        <v>0.37916666666666665</v>
      </c>
      <c r="R36" s="177">
        <f t="shared" si="10"/>
        <v>34.32</v>
      </c>
      <c r="V36" s="54"/>
      <c r="W36" s="6"/>
      <c r="Y36" s="25"/>
      <c r="Z36" s="25"/>
      <c r="AA36" s="25"/>
    </row>
    <row r="37" spans="1:27" s="11" customFormat="1" ht="15" customHeight="1">
      <c r="A37" s="155"/>
      <c r="B37" s="13">
        <v>13</v>
      </c>
      <c r="C37" s="8" t="s">
        <v>59</v>
      </c>
      <c r="D37" s="13">
        <v>953</v>
      </c>
      <c r="E37" s="8" t="s">
        <v>503</v>
      </c>
      <c r="F37" s="13" t="s">
        <v>60</v>
      </c>
      <c r="G37" s="13">
        <v>2018</v>
      </c>
      <c r="H37" s="309" t="s">
        <v>25</v>
      </c>
      <c r="I37" s="53">
        <v>31.8</v>
      </c>
      <c r="J37" s="231">
        <v>6741.6000000000031</v>
      </c>
      <c r="K37" s="176">
        <v>176.66666666666666</v>
      </c>
      <c r="L37" s="176">
        <v>10.216666666666667</v>
      </c>
      <c r="M37" s="176">
        <v>413.11666666666673</v>
      </c>
      <c r="N37" s="211">
        <f t="shared" si="6"/>
        <v>0.94533131187015074</v>
      </c>
      <c r="O37" s="211">
        <f t="shared" si="7"/>
        <v>0.98297222222222236</v>
      </c>
      <c r="P37" s="211">
        <f t="shared" si="8"/>
        <v>0.29954503066097715</v>
      </c>
      <c r="Q37" s="267">
        <f t="shared" si="9"/>
        <v>0.29444444444444445</v>
      </c>
      <c r="R37" s="177">
        <f t="shared" si="10"/>
        <v>38.160000000000018</v>
      </c>
      <c r="V37" s="54"/>
      <c r="W37" s="6"/>
      <c r="Y37" s="25"/>
      <c r="Z37" s="25"/>
      <c r="AA37" s="25"/>
    </row>
    <row r="38" spans="1:27" s="11" customFormat="1" ht="15" customHeight="1">
      <c r="A38" s="155"/>
      <c r="B38" s="13">
        <v>14</v>
      </c>
      <c r="C38" s="8" t="s">
        <v>59</v>
      </c>
      <c r="D38" s="13">
        <v>954</v>
      </c>
      <c r="E38" s="8" t="s">
        <v>503</v>
      </c>
      <c r="F38" s="13" t="s">
        <v>60</v>
      </c>
      <c r="G38" s="13">
        <v>2018</v>
      </c>
      <c r="H38" s="309" t="s">
        <v>25</v>
      </c>
      <c r="I38" s="53">
        <v>31.7</v>
      </c>
      <c r="J38" s="231">
        <v>4089.2999999999997</v>
      </c>
      <c r="K38" s="176">
        <v>107.5</v>
      </c>
      <c r="L38" s="176">
        <v>36.283333333333331</v>
      </c>
      <c r="M38" s="176">
        <v>456.2166666666667</v>
      </c>
      <c r="N38" s="211">
        <f t="shared" si="6"/>
        <v>0.74765271821027013</v>
      </c>
      <c r="O38" s="211">
        <f t="shared" si="7"/>
        <v>0.93952777777777785</v>
      </c>
      <c r="P38" s="211">
        <f t="shared" si="8"/>
        <v>0.19069863702214468</v>
      </c>
      <c r="Q38" s="267">
        <f t="shared" si="9"/>
        <v>0.17916666666666667</v>
      </c>
      <c r="R38" s="177">
        <f t="shared" si="10"/>
        <v>38.04</v>
      </c>
      <c r="V38" s="54"/>
      <c r="W38" s="6"/>
      <c r="Y38" s="25"/>
      <c r="Z38" s="25"/>
      <c r="AA38" s="25"/>
    </row>
    <row r="39" spans="1:27" s="11" customFormat="1" ht="15" customHeight="1">
      <c r="A39" s="155"/>
      <c r="B39" s="13">
        <v>15</v>
      </c>
      <c r="C39" s="8" t="s">
        <v>59</v>
      </c>
      <c r="D39" s="13">
        <v>955</v>
      </c>
      <c r="E39" s="8" t="s">
        <v>503</v>
      </c>
      <c r="F39" s="13" t="s">
        <v>60</v>
      </c>
      <c r="G39" s="13">
        <v>2018</v>
      </c>
      <c r="H39" s="309" t="s">
        <v>25</v>
      </c>
      <c r="I39" s="53">
        <v>31.5</v>
      </c>
      <c r="J39" s="231">
        <v>8347.5</v>
      </c>
      <c r="K39" s="176">
        <v>220.83333333333334</v>
      </c>
      <c r="L39" s="176">
        <v>13.083333333333332</v>
      </c>
      <c r="M39" s="176">
        <v>366.08333333333331</v>
      </c>
      <c r="N39" s="211">
        <f t="shared" si="6"/>
        <v>0.94406840042750262</v>
      </c>
      <c r="O39" s="211">
        <f t="shared" si="7"/>
        <v>0.97819444444444437</v>
      </c>
      <c r="P39" s="211">
        <f t="shared" si="8"/>
        <v>0.37626011642765872</v>
      </c>
      <c r="Q39" s="267">
        <f t="shared" si="9"/>
        <v>0.36805555555555558</v>
      </c>
      <c r="R39" s="177">
        <f t="shared" si="10"/>
        <v>37.799999999999997</v>
      </c>
      <c r="V39" s="54"/>
      <c r="W39" s="6"/>
      <c r="Y39" s="25"/>
      <c r="Z39" s="25"/>
      <c r="AA39" s="25"/>
    </row>
    <row r="40" spans="1:27" s="11" customFormat="1" ht="15" customHeight="1">
      <c r="A40" s="155"/>
      <c r="B40" s="13">
        <v>16</v>
      </c>
      <c r="C40" s="8" t="s">
        <v>59</v>
      </c>
      <c r="D40" s="13">
        <v>957</v>
      </c>
      <c r="E40" s="8" t="s">
        <v>503</v>
      </c>
      <c r="F40" s="13" t="s">
        <v>60</v>
      </c>
      <c r="G40" s="13">
        <v>2018</v>
      </c>
      <c r="H40" s="309" t="s">
        <v>25</v>
      </c>
      <c r="I40" s="53">
        <v>31.4</v>
      </c>
      <c r="J40" s="231">
        <v>8540.8000000000011</v>
      </c>
      <c r="K40" s="176">
        <v>226.66666666666666</v>
      </c>
      <c r="L40" s="176">
        <v>11.616666666666665</v>
      </c>
      <c r="M40" s="176">
        <v>361.7166666666667</v>
      </c>
      <c r="N40" s="211">
        <f t="shared" si="6"/>
        <v>0.95124851367419738</v>
      </c>
      <c r="O40" s="211">
        <f t="shared" si="7"/>
        <v>0.98063888888888884</v>
      </c>
      <c r="P40" s="211">
        <f t="shared" si="8"/>
        <v>0.38523638217715206</v>
      </c>
      <c r="Q40" s="267">
        <f t="shared" si="9"/>
        <v>0.37777777777777777</v>
      </c>
      <c r="R40" s="177">
        <f t="shared" si="10"/>
        <v>37.680000000000007</v>
      </c>
      <c r="V40" s="54"/>
      <c r="W40" s="6"/>
      <c r="Y40" s="25"/>
      <c r="Z40" s="25"/>
      <c r="AA40" s="25"/>
    </row>
    <row r="41" spans="1:27" s="11" customFormat="1" ht="15" customHeight="1">
      <c r="A41" s="155"/>
      <c r="B41" s="13">
        <v>17</v>
      </c>
      <c r="C41" s="8" t="s">
        <v>59</v>
      </c>
      <c r="D41" s="13">
        <v>959</v>
      </c>
      <c r="E41" s="8" t="s">
        <v>503</v>
      </c>
      <c r="F41" s="13" t="s">
        <v>60</v>
      </c>
      <c r="G41" s="13">
        <v>2018</v>
      </c>
      <c r="H41" s="309" t="s">
        <v>25</v>
      </c>
      <c r="I41" s="53">
        <v>31.3</v>
      </c>
      <c r="J41" s="231">
        <v>11737.499999999998</v>
      </c>
      <c r="K41" s="176">
        <v>312.5</v>
      </c>
      <c r="L41" s="176">
        <v>25.31666666666667</v>
      </c>
      <c r="M41" s="176">
        <v>262.18333333333334</v>
      </c>
      <c r="N41" s="211">
        <f t="shared" si="6"/>
        <v>0.92505797029947212</v>
      </c>
      <c r="O41" s="211">
        <f t="shared" si="7"/>
        <v>0.95780555555555569</v>
      </c>
      <c r="P41" s="211">
        <f t="shared" si="8"/>
        <v>0.5437777326643658</v>
      </c>
      <c r="Q41" s="267">
        <f t="shared" si="9"/>
        <v>0.52083333333333337</v>
      </c>
      <c r="R41" s="177">
        <f t="shared" si="10"/>
        <v>37.559999999999995</v>
      </c>
      <c r="V41" s="54"/>
      <c r="W41" s="6"/>
      <c r="Y41" s="25"/>
      <c r="Z41" s="25"/>
      <c r="AA41" s="25"/>
    </row>
    <row r="42" spans="1:27" s="11" customFormat="1" ht="15" customHeight="1">
      <c r="A42" s="155"/>
      <c r="B42" s="13">
        <v>18</v>
      </c>
      <c r="C42" s="8" t="s">
        <v>59</v>
      </c>
      <c r="D42" s="13">
        <v>960</v>
      </c>
      <c r="E42" s="8" t="s">
        <v>503</v>
      </c>
      <c r="F42" s="13" t="s">
        <v>60</v>
      </c>
      <c r="G42" s="13">
        <v>2018</v>
      </c>
      <c r="H42" s="309" t="s">
        <v>25</v>
      </c>
      <c r="I42" s="53">
        <v>31.3</v>
      </c>
      <c r="J42" s="231">
        <v>5853.1000000000022</v>
      </c>
      <c r="K42" s="176">
        <v>155.83333333333334</v>
      </c>
      <c r="L42" s="176">
        <v>16.649999999999999</v>
      </c>
      <c r="M42" s="176">
        <v>427.51666666666665</v>
      </c>
      <c r="N42" s="211">
        <f t="shared" si="6"/>
        <v>0.90346893419654073</v>
      </c>
      <c r="O42" s="211">
        <f t="shared" si="7"/>
        <v>0.97225000000000006</v>
      </c>
      <c r="P42" s="211">
        <f t="shared" si="8"/>
        <v>0.26713522470786549</v>
      </c>
      <c r="Q42" s="267">
        <f t="shared" si="9"/>
        <v>0.25972222222222224</v>
      </c>
      <c r="R42" s="177">
        <f t="shared" si="10"/>
        <v>37.560000000000009</v>
      </c>
      <c r="V42" s="54"/>
      <c r="W42" s="6"/>
      <c r="Y42" s="25"/>
      <c r="Z42" s="25"/>
      <c r="AA42" s="25"/>
    </row>
    <row r="43" spans="1:27" s="11" customFormat="1" ht="15" customHeight="1">
      <c r="A43" s="155"/>
      <c r="B43" s="13">
        <v>19</v>
      </c>
      <c r="C43" s="8" t="s">
        <v>59</v>
      </c>
      <c r="D43" s="13">
        <v>961</v>
      </c>
      <c r="E43" s="8" t="s">
        <v>503</v>
      </c>
      <c r="F43" s="13" t="s">
        <v>60</v>
      </c>
      <c r="G43" s="13">
        <v>2018</v>
      </c>
      <c r="H43" s="309" t="s">
        <v>25</v>
      </c>
      <c r="I43" s="53">
        <v>31.7</v>
      </c>
      <c r="J43" s="231">
        <v>3930.7999999999997</v>
      </c>
      <c r="K43" s="176">
        <v>103.33333333333333</v>
      </c>
      <c r="L43" s="176">
        <v>34.483333333333334</v>
      </c>
      <c r="M43" s="176">
        <v>462.18333333333334</v>
      </c>
      <c r="N43" s="211">
        <f t="shared" si="6"/>
        <v>0.74978836618696332</v>
      </c>
      <c r="O43" s="211">
        <f t="shared" si="7"/>
        <v>0.94252777777777774</v>
      </c>
      <c r="P43" s="211">
        <f t="shared" si="8"/>
        <v>0.18272376293065337</v>
      </c>
      <c r="Q43" s="267">
        <f t="shared" si="9"/>
        <v>0.17222222222222222</v>
      </c>
      <c r="R43" s="177">
        <f t="shared" si="10"/>
        <v>38.04</v>
      </c>
      <c r="V43" s="54"/>
      <c r="W43" s="6"/>
      <c r="Y43" s="25"/>
      <c r="Z43" s="25"/>
      <c r="AA43" s="25"/>
    </row>
    <row r="44" spans="1:27" s="11" customFormat="1" ht="15" customHeight="1">
      <c r="A44" s="155"/>
      <c r="B44" s="13">
        <v>20</v>
      </c>
      <c r="C44" s="8" t="s">
        <v>59</v>
      </c>
      <c r="D44" s="13">
        <v>962</v>
      </c>
      <c r="E44" s="8" t="s">
        <v>503</v>
      </c>
      <c r="F44" s="13" t="s">
        <v>60</v>
      </c>
      <c r="G44" s="13">
        <v>2018</v>
      </c>
      <c r="H44" s="309" t="s">
        <v>25</v>
      </c>
      <c r="I44" s="53">
        <v>31.4</v>
      </c>
      <c r="J44" s="231">
        <v>5337.9999999999991</v>
      </c>
      <c r="K44" s="176">
        <v>141.66666666666666</v>
      </c>
      <c r="L44" s="176">
        <v>9.2666666666666657</v>
      </c>
      <c r="M44" s="176">
        <v>449.06666666666672</v>
      </c>
      <c r="N44" s="211">
        <f t="shared" si="6"/>
        <v>0.93860424028268541</v>
      </c>
      <c r="O44" s="211">
        <f t="shared" si="7"/>
        <v>0.98455555555555563</v>
      </c>
      <c r="P44" s="211">
        <f t="shared" si="8"/>
        <v>0.23981491930933302</v>
      </c>
      <c r="Q44" s="267">
        <f t="shared" si="9"/>
        <v>0.2361111111111111</v>
      </c>
      <c r="R44" s="177">
        <f t="shared" si="10"/>
        <v>37.679999999999993</v>
      </c>
      <c r="V44" s="54"/>
      <c r="W44" s="6"/>
      <c r="Y44" s="25"/>
      <c r="Z44" s="25"/>
      <c r="AA44" s="25"/>
    </row>
    <row r="45" spans="1:27" s="11" customFormat="1" ht="15" customHeight="1">
      <c r="A45" s="155"/>
      <c r="B45" s="13">
        <v>21</v>
      </c>
      <c r="C45" s="8" t="s">
        <v>59</v>
      </c>
      <c r="D45" s="13">
        <v>963</v>
      </c>
      <c r="E45" s="8" t="s">
        <v>503</v>
      </c>
      <c r="F45" s="13" t="s">
        <v>60</v>
      </c>
      <c r="G45" s="13">
        <v>2019</v>
      </c>
      <c r="H45" s="309" t="s">
        <v>25</v>
      </c>
      <c r="I45" s="53">
        <v>31.5</v>
      </c>
      <c r="J45" s="231">
        <v>7686</v>
      </c>
      <c r="K45" s="176">
        <v>203.33333333333334</v>
      </c>
      <c r="L45" s="176">
        <v>12.65</v>
      </c>
      <c r="M45" s="176">
        <v>384.01666666666665</v>
      </c>
      <c r="N45" s="211">
        <f t="shared" si="6"/>
        <v>0.94143066594644642</v>
      </c>
      <c r="O45" s="211">
        <f t="shared" si="7"/>
        <v>0.97891666666666666</v>
      </c>
      <c r="P45" s="211">
        <f t="shared" si="8"/>
        <v>0.34618767912374793</v>
      </c>
      <c r="Q45" s="267">
        <f t="shared" si="9"/>
        <v>0.33888888888888891</v>
      </c>
      <c r="R45" s="177">
        <f t="shared" si="10"/>
        <v>37.799999999999997</v>
      </c>
      <c r="V45" s="54"/>
      <c r="W45" s="6"/>
      <c r="Y45" s="25"/>
      <c r="Z45" s="25"/>
      <c r="AA45" s="25"/>
    </row>
    <row r="46" spans="1:27" s="11" customFormat="1" ht="15" customHeight="1">
      <c r="A46" s="155"/>
      <c r="B46" s="13">
        <v>22</v>
      </c>
      <c r="C46" s="8" t="s">
        <v>59</v>
      </c>
      <c r="D46" s="13">
        <v>965</v>
      </c>
      <c r="E46" s="8" t="s">
        <v>503</v>
      </c>
      <c r="F46" s="13" t="s">
        <v>60</v>
      </c>
      <c r="G46" s="13">
        <v>2019</v>
      </c>
      <c r="H46" s="309" t="s">
        <v>25</v>
      </c>
      <c r="I46" s="53">
        <v>31.8</v>
      </c>
      <c r="J46" s="231">
        <v>8967.6</v>
      </c>
      <c r="K46" s="176">
        <v>235</v>
      </c>
      <c r="L46" s="176">
        <v>17.516666666666666</v>
      </c>
      <c r="M46" s="176">
        <v>347.48333333333335</v>
      </c>
      <c r="N46" s="211">
        <f t="shared" si="6"/>
        <v>0.93063164147581023</v>
      </c>
      <c r="O46" s="211">
        <f t="shared" si="7"/>
        <v>0.97080555555555559</v>
      </c>
      <c r="P46" s="211">
        <f t="shared" si="8"/>
        <v>0.40344501988611975</v>
      </c>
      <c r="Q46" s="267">
        <f t="shared" si="9"/>
        <v>0.39166666666666666</v>
      </c>
      <c r="R46" s="177">
        <f t="shared" si="10"/>
        <v>38.160000000000004</v>
      </c>
      <c r="V46" s="54"/>
      <c r="W46" s="6"/>
      <c r="Y46" s="25"/>
      <c r="Z46" s="25"/>
      <c r="AA46" s="25"/>
    </row>
    <row r="47" spans="1:27" s="11" customFormat="1" ht="15" customHeight="1">
      <c r="A47" s="155"/>
      <c r="B47" s="13">
        <v>23</v>
      </c>
      <c r="C47" s="8" t="s">
        <v>59</v>
      </c>
      <c r="D47" s="13">
        <v>967</v>
      </c>
      <c r="E47" s="8" t="s">
        <v>503</v>
      </c>
      <c r="F47" s="13" t="s">
        <v>60</v>
      </c>
      <c r="G47" s="13">
        <v>2019</v>
      </c>
      <c r="H47" s="309" t="s">
        <v>25</v>
      </c>
      <c r="I47" s="53">
        <v>31.4</v>
      </c>
      <c r="J47" s="231">
        <v>7787.2</v>
      </c>
      <c r="K47" s="176">
        <v>206.66666666666666</v>
      </c>
      <c r="L47" s="176">
        <v>27.533333333333331</v>
      </c>
      <c r="M47" s="176">
        <v>365.80000000000007</v>
      </c>
      <c r="N47" s="211">
        <f t="shared" si="6"/>
        <v>0.88243666382009678</v>
      </c>
      <c r="O47" s="211">
        <f t="shared" si="7"/>
        <v>0.95411111111111113</v>
      </c>
      <c r="P47" s="211">
        <f t="shared" si="8"/>
        <v>0.36101083032490972</v>
      </c>
      <c r="Q47" s="267">
        <f t="shared" si="9"/>
        <v>0.34444444444444444</v>
      </c>
      <c r="R47" s="177">
        <f t="shared" si="10"/>
        <v>37.68</v>
      </c>
      <c r="V47" s="54"/>
      <c r="W47" s="6"/>
      <c r="Y47" s="25"/>
      <c r="Z47" s="25"/>
      <c r="AA47" s="25"/>
    </row>
    <row r="48" spans="1:27" s="11" customFormat="1" ht="15" customHeight="1">
      <c r="A48" s="155"/>
      <c r="B48" s="13">
        <v>24</v>
      </c>
      <c r="C48" s="8" t="s">
        <v>59</v>
      </c>
      <c r="D48" s="13">
        <v>968</v>
      </c>
      <c r="E48" s="8" t="s">
        <v>503</v>
      </c>
      <c r="F48" s="13" t="s">
        <v>60</v>
      </c>
      <c r="G48" s="13">
        <v>2019</v>
      </c>
      <c r="H48" s="309" t="s">
        <v>25</v>
      </c>
      <c r="I48" s="53">
        <v>31.6</v>
      </c>
      <c r="J48" s="231">
        <v>8784.8000000000011</v>
      </c>
      <c r="K48" s="176">
        <v>231.66666666666666</v>
      </c>
      <c r="L48" s="176">
        <v>20.899999999999995</v>
      </c>
      <c r="M48" s="176">
        <v>347.43333333333339</v>
      </c>
      <c r="N48" s="211">
        <f t="shared" si="6"/>
        <v>0.91724957107034444</v>
      </c>
      <c r="O48" s="211">
        <f t="shared" si="7"/>
        <v>0.96516666666666673</v>
      </c>
      <c r="P48" s="211">
        <f t="shared" si="8"/>
        <v>0.40004604846601044</v>
      </c>
      <c r="Q48" s="267">
        <f t="shared" si="9"/>
        <v>0.38611111111111107</v>
      </c>
      <c r="R48" s="177">
        <f t="shared" si="10"/>
        <v>37.920000000000009</v>
      </c>
      <c r="V48" s="54"/>
      <c r="W48" s="6"/>
      <c r="Y48" s="25"/>
      <c r="Z48" s="25"/>
      <c r="AA48" s="25"/>
    </row>
    <row r="49" spans="1:27" s="11" customFormat="1" ht="15" customHeight="1">
      <c r="A49" s="155"/>
      <c r="B49" s="13">
        <v>25</v>
      </c>
      <c r="C49" s="8" t="s">
        <v>59</v>
      </c>
      <c r="D49" s="13">
        <v>969</v>
      </c>
      <c r="E49" s="8" t="s">
        <v>503</v>
      </c>
      <c r="F49" s="13" t="s">
        <v>60</v>
      </c>
      <c r="G49" s="13">
        <v>2019</v>
      </c>
      <c r="H49" s="309" t="s">
        <v>25</v>
      </c>
      <c r="I49" s="53">
        <v>31.2</v>
      </c>
      <c r="J49" s="231">
        <v>8143.2</v>
      </c>
      <c r="K49" s="176">
        <v>217.5</v>
      </c>
      <c r="L49" s="176">
        <v>27.033333333333331</v>
      </c>
      <c r="M49" s="176">
        <v>355.4666666666667</v>
      </c>
      <c r="N49" s="211">
        <f t="shared" si="6"/>
        <v>0.88944929116684845</v>
      </c>
      <c r="O49" s="211">
        <f t="shared" si="7"/>
        <v>0.95494444444444448</v>
      </c>
      <c r="P49" s="211">
        <f t="shared" si="8"/>
        <v>0.37960323462679618</v>
      </c>
      <c r="Q49" s="267">
        <f t="shared" si="9"/>
        <v>0.36249999999999999</v>
      </c>
      <c r="R49" s="177">
        <f t="shared" si="10"/>
        <v>37.44</v>
      </c>
      <c r="V49" s="54"/>
      <c r="W49" s="6"/>
      <c r="Y49" s="25"/>
      <c r="Z49" s="25"/>
      <c r="AA49" s="25"/>
    </row>
    <row r="50" spans="1:27" s="11" customFormat="1" ht="15" customHeight="1">
      <c r="A50" s="155"/>
      <c r="B50" s="13">
        <v>26</v>
      </c>
      <c r="C50" s="297" t="s">
        <v>59</v>
      </c>
      <c r="D50" s="291">
        <v>970</v>
      </c>
      <c r="E50" s="297" t="s">
        <v>503</v>
      </c>
      <c r="F50" s="291" t="s">
        <v>60</v>
      </c>
      <c r="G50" s="291">
        <v>2019</v>
      </c>
      <c r="H50" s="310" t="s">
        <v>25</v>
      </c>
      <c r="I50" s="300">
        <v>31.3</v>
      </c>
      <c r="J50" s="284">
        <v>156.5</v>
      </c>
      <c r="K50" s="285">
        <v>4.166666666666667</v>
      </c>
      <c r="L50" s="285">
        <v>566.91666666666674</v>
      </c>
      <c r="M50" s="285">
        <v>28.916666666666629</v>
      </c>
      <c r="N50" s="286">
        <f t="shared" si="6"/>
        <v>7.2960747118050485E-3</v>
      </c>
      <c r="O50" s="286">
        <f t="shared" si="7"/>
        <v>5.5138888888888821E-2</v>
      </c>
      <c r="P50" s="286">
        <f t="shared" si="8"/>
        <v>0.1259445843828717</v>
      </c>
      <c r="Q50" s="287">
        <f t="shared" si="9"/>
        <v>6.9444444444444449E-3</v>
      </c>
      <c r="R50" s="288">
        <f t="shared" si="10"/>
        <v>37.559999999999995</v>
      </c>
      <c r="S50" s="200"/>
      <c r="V50" s="54"/>
      <c r="W50" s="6"/>
      <c r="Y50" s="25"/>
      <c r="Z50" s="25"/>
      <c r="AA50" s="25"/>
    </row>
    <row r="51" spans="1:27" s="11" customFormat="1" ht="15" customHeight="1">
      <c r="A51" s="155"/>
      <c r="B51" s="13">
        <v>27</v>
      </c>
      <c r="C51" s="8" t="s">
        <v>59</v>
      </c>
      <c r="D51" s="13">
        <v>972</v>
      </c>
      <c r="E51" s="8" t="s">
        <v>503</v>
      </c>
      <c r="F51" s="13" t="s">
        <v>60</v>
      </c>
      <c r="G51" s="13">
        <v>2019</v>
      </c>
      <c r="H51" s="309" t="s">
        <v>25</v>
      </c>
      <c r="I51" s="53">
        <v>31.1</v>
      </c>
      <c r="J51" s="231">
        <v>6406.6</v>
      </c>
      <c r="K51" s="176">
        <v>171.66666666666666</v>
      </c>
      <c r="L51" s="176">
        <v>37.550000000000004</v>
      </c>
      <c r="M51" s="176">
        <v>390.78333333333336</v>
      </c>
      <c r="N51" s="211">
        <f t="shared" si="6"/>
        <v>0.82052099099816767</v>
      </c>
      <c r="O51" s="211">
        <f t="shared" si="7"/>
        <v>0.93741666666666679</v>
      </c>
      <c r="P51" s="211">
        <f t="shared" si="8"/>
        <v>0.30521231516875569</v>
      </c>
      <c r="Q51" s="267">
        <f t="shared" si="9"/>
        <v>0.28611111111111109</v>
      </c>
      <c r="R51" s="177">
        <f t="shared" si="10"/>
        <v>37.320000000000007</v>
      </c>
      <c r="S51" s="200"/>
      <c r="V51" s="6"/>
      <c r="W51" s="6"/>
      <c r="Y51" s="25"/>
      <c r="Z51" s="25"/>
      <c r="AA51" s="25"/>
    </row>
    <row r="52" spans="1:27" s="11" customFormat="1" ht="15" customHeight="1">
      <c r="A52" s="155"/>
      <c r="B52" s="13">
        <v>28</v>
      </c>
      <c r="C52" s="8" t="s">
        <v>59</v>
      </c>
      <c r="D52" s="13">
        <v>974</v>
      </c>
      <c r="E52" s="8" t="s">
        <v>503</v>
      </c>
      <c r="F52" s="13" t="s">
        <v>60</v>
      </c>
      <c r="G52" s="13">
        <v>2019</v>
      </c>
      <c r="H52" s="309" t="s">
        <v>25</v>
      </c>
      <c r="I52" s="53">
        <v>31.2</v>
      </c>
      <c r="J52" s="231">
        <v>6239.9999999999991</v>
      </c>
      <c r="K52" s="176">
        <v>166.66666666666666</v>
      </c>
      <c r="L52" s="176">
        <v>10.85</v>
      </c>
      <c r="M52" s="176">
        <v>422.48333333333335</v>
      </c>
      <c r="N52" s="211">
        <f t="shared" si="6"/>
        <v>0.93887897849967139</v>
      </c>
      <c r="O52" s="211">
        <f t="shared" si="7"/>
        <v>0.98191666666666666</v>
      </c>
      <c r="P52" s="211">
        <f t="shared" si="8"/>
        <v>0.28289343404339584</v>
      </c>
      <c r="Q52" s="267">
        <f t="shared" si="9"/>
        <v>0.27777777777777773</v>
      </c>
      <c r="R52" s="177">
        <f t="shared" si="10"/>
        <v>37.44</v>
      </c>
      <c r="V52" s="6"/>
      <c r="W52" s="6"/>
      <c r="Y52" s="25"/>
      <c r="Z52" s="25"/>
      <c r="AA52" s="25"/>
    </row>
    <row r="53" spans="1:27" s="11" customFormat="1" ht="15" customHeight="1">
      <c r="A53" s="155"/>
      <c r="B53" s="13">
        <v>29</v>
      </c>
      <c r="C53" s="8" t="s">
        <v>59</v>
      </c>
      <c r="D53" s="13">
        <v>975</v>
      </c>
      <c r="E53" s="8" t="s">
        <v>503</v>
      </c>
      <c r="F53" s="13" t="s">
        <v>60</v>
      </c>
      <c r="G53" s="13">
        <v>2019</v>
      </c>
      <c r="H53" s="309" t="s">
        <v>25</v>
      </c>
      <c r="I53" s="53">
        <v>31.5</v>
      </c>
      <c r="J53" s="231">
        <v>7749</v>
      </c>
      <c r="K53" s="176">
        <v>205</v>
      </c>
      <c r="L53" s="176">
        <v>17.199999999999996</v>
      </c>
      <c r="M53" s="176">
        <v>377.8</v>
      </c>
      <c r="N53" s="211">
        <f t="shared" si="6"/>
        <v>0.92259225922592258</v>
      </c>
      <c r="O53" s="211">
        <f t="shared" si="7"/>
        <v>0.97133333333333327</v>
      </c>
      <c r="P53" s="211">
        <f t="shared" si="8"/>
        <v>0.35175017158544958</v>
      </c>
      <c r="Q53" s="267">
        <f t="shared" si="9"/>
        <v>0.34166666666666667</v>
      </c>
      <c r="R53" s="177">
        <f t="shared" si="10"/>
        <v>37.799999999999997</v>
      </c>
      <c r="V53" s="6"/>
      <c r="W53" s="6"/>
      <c r="Y53" s="25"/>
      <c r="Z53" s="25"/>
      <c r="AA53" s="25"/>
    </row>
    <row r="54" spans="1:27" s="11" customFormat="1" ht="15" customHeight="1">
      <c r="A54" s="155"/>
      <c r="B54" s="13">
        <v>30</v>
      </c>
      <c r="C54" s="8" t="s">
        <v>59</v>
      </c>
      <c r="D54" s="13">
        <v>977</v>
      </c>
      <c r="E54" s="8" t="s">
        <v>503</v>
      </c>
      <c r="F54" s="13" t="s">
        <v>60</v>
      </c>
      <c r="G54" s="13">
        <v>2019</v>
      </c>
      <c r="H54" s="309" t="s">
        <v>25</v>
      </c>
      <c r="I54" s="53">
        <v>31.2</v>
      </c>
      <c r="J54" s="231">
        <v>6551.9999999999982</v>
      </c>
      <c r="K54" s="176">
        <v>175</v>
      </c>
      <c r="L54" s="176">
        <v>18.416666666666664</v>
      </c>
      <c r="M54" s="176">
        <v>406.58333333333331</v>
      </c>
      <c r="N54" s="211">
        <f t="shared" si="6"/>
        <v>0.90478242137009912</v>
      </c>
      <c r="O54" s="211">
        <f t="shared" si="7"/>
        <v>0.96930555555555542</v>
      </c>
      <c r="P54" s="211">
        <f t="shared" si="8"/>
        <v>0.30090270812437314</v>
      </c>
      <c r="Q54" s="267">
        <f t="shared" si="9"/>
        <v>0.29166666666666669</v>
      </c>
      <c r="R54" s="177">
        <f t="shared" si="10"/>
        <v>37.439999999999991</v>
      </c>
      <c r="V54" s="6"/>
      <c r="W54" s="28"/>
      <c r="Y54" s="25"/>
      <c r="Z54" s="25"/>
      <c r="AA54" s="25"/>
    </row>
    <row r="55" spans="1:27" s="11" customFormat="1" ht="15" customHeight="1">
      <c r="A55" s="155"/>
      <c r="B55" s="13">
        <v>31</v>
      </c>
      <c r="C55" s="8" t="s">
        <v>59</v>
      </c>
      <c r="D55" s="13">
        <v>978</v>
      </c>
      <c r="E55" s="8" t="s">
        <v>503</v>
      </c>
      <c r="F55" s="13" t="s">
        <v>60</v>
      </c>
      <c r="G55" s="13">
        <v>2019</v>
      </c>
      <c r="H55" s="309" t="s">
        <v>25</v>
      </c>
      <c r="I55" s="53">
        <v>31.2</v>
      </c>
      <c r="J55" s="231">
        <v>6801.5999999999985</v>
      </c>
      <c r="K55" s="176">
        <v>181.66666666666666</v>
      </c>
      <c r="L55" s="176">
        <v>13.483333333333333</v>
      </c>
      <c r="M55" s="176">
        <v>404.85</v>
      </c>
      <c r="N55" s="211">
        <f t="shared" si="6"/>
        <v>0.93090784866342136</v>
      </c>
      <c r="O55" s="211">
        <f t="shared" si="7"/>
        <v>0.97752777777777777</v>
      </c>
      <c r="P55" s="211">
        <f t="shared" si="8"/>
        <v>0.3097382853570515</v>
      </c>
      <c r="Q55" s="267">
        <f t="shared" si="9"/>
        <v>0.30277777777777776</v>
      </c>
      <c r="R55" s="177">
        <f t="shared" si="10"/>
        <v>37.439999999999991</v>
      </c>
      <c r="V55" s="6"/>
      <c r="W55" s="28"/>
      <c r="Y55" s="25"/>
      <c r="Z55" s="25"/>
      <c r="AA55" s="25"/>
    </row>
    <row r="56" spans="1:27" s="11" customFormat="1" ht="15" customHeight="1">
      <c r="A56" s="155"/>
      <c r="B56" s="13">
        <v>32</v>
      </c>
      <c r="C56" s="8" t="s">
        <v>59</v>
      </c>
      <c r="D56" s="13">
        <v>979</v>
      </c>
      <c r="E56" s="8" t="s">
        <v>503</v>
      </c>
      <c r="F56" s="13" t="s">
        <v>60</v>
      </c>
      <c r="G56" s="13">
        <v>2019</v>
      </c>
      <c r="H56" s="309" t="s">
        <v>25</v>
      </c>
      <c r="I56" s="53">
        <v>31.2</v>
      </c>
      <c r="J56" s="236">
        <v>9422.4000000000015</v>
      </c>
      <c r="K56" s="176">
        <v>251.66666666666666</v>
      </c>
      <c r="L56" s="176">
        <v>17.900000000000002</v>
      </c>
      <c r="M56" s="176">
        <v>330.43333333333339</v>
      </c>
      <c r="N56" s="211">
        <f t="shared" si="6"/>
        <v>0.9335971311982193</v>
      </c>
      <c r="O56" s="211">
        <f t="shared" si="7"/>
        <v>0.97016666666666673</v>
      </c>
      <c r="P56" s="211">
        <f t="shared" si="8"/>
        <v>0.43234266735383381</v>
      </c>
      <c r="Q56" s="267">
        <f t="shared" si="9"/>
        <v>0.41944444444444445</v>
      </c>
      <c r="R56" s="177">
        <f t="shared" si="10"/>
        <v>37.440000000000005</v>
      </c>
      <c r="V56" s="6"/>
      <c r="W56" s="28"/>
      <c r="Y56" s="25"/>
      <c r="Z56" s="25"/>
      <c r="AA56" s="25"/>
    </row>
    <row r="57" spans="1:27" s="11" customFormat="1" ht="15" customHeight="1">
      <c r="A57" s="155"/>
      <c r="B57" s="13">
        <v>33</v>
      </c>
      <c r="C57" s="8" t="s">
        <v>59</v>
      </c>
      <c r="D57" s="13">
        <v>980</v>
      </c>
      <c r="E57" s="8" t="s">
        <v>503</v>
      </c>
      <c r="F57" s="13" t="s">
        <v>60</v>
      </c>
      <c r="G57" s="13">
        <v>2019</v>
      </c>
      <c r="H57" s="309" t="s">
        <v>25</v>
      </c>
      <c r="I57" s="53">
        <v>31.2</v>
      </c>
      <c r="J57" s="231">
        <v>8080.7999999999984</v>
      </c>
      <c r="K57" s="176">
        <v>215.83333333333334</v>
      </c>
      <c r="L57" s="176">
        <v>16.733333333333334</v>
      </c>
      <c r="M57" s="176">
        <v>367.43333333333328</v>
      </c>
      <c r="N57" s="211">
        <f t="shared" si="6"/>
        <v>0.92804930485882187</v>
      </c>
      <c r="O57" s="211">
        <f t="shared" ref="O57:O88" si="11">IFERROR((K57+M57)/(K57+L57+M57),1)</f>
        <v>0.97211111111111104</v>
      </c>
      <c r="P57" s="211">
        <f t="shared" ref="P57:P88" si="12">IFERROR(K57/(K57+M57),"")</f>
        <v>0.37004229054749116</v>
      </c>
      <c r="Q57" s="267">
        <f t="shared" si="9"/>
        <v>0.35972222222222222</v>
      </c>
      <c r="R57" s="177">
        <f t="shared" si="10"/>
        <v>37.439999999999991</v>
      </c>
      <c r="Y57" s="25"/>
      <c r="Z57" s="25"/>
      <c r="AA57" s="25"/>
    </row>
    <row r="58" spans="1:27" s="11" customFormat="1" ht="15" customHeight="1">
      <c r="A58" s="155"/>
      <c r="B58" s="13">
        <v>34</v>
      </c>
      <c r="C58" s="8" t="s">
        <v>59</v>
      </c>
      <c r="D58" s="13">
        <v>982</v>
      </c>
      <c r="E58" s="8" t="s">
        <v>503</v>
      </c>
      <c r="F58" s="13" t="s">
        <v>60</v>
      </c>
      <c r="G58" s="13">
        <v>2019</v>
      </c>
      <c r="H58" s="309" t="s">
        <v>25</v>
      </c>
      <c r="I58" s="53">
        <v>31.7</v>
      </c>
      <c r="J58" s="231">
        <v>7132.5</v>
      </c>
      <c r="K58" s="176">
        <v>187.5</v>
      </c>
      <c r="L58" s="176">
        <v>9.8333333333333357</v>
      </c>
      <c r="M58" s="176">
        <v>402.66666666666669</v>
      </c>
      <c r="N58" s="211">
        <f t="shared" si="6"/>
        <v>0.95016891891891886</v>
      </c>
      <c r="O58" s="211">
        <f t="shared" si="11"/>
        <v>0.98361111111111121</v>
      </c>
      <c r="P58" s="211">
        <f t="shared" si="12"/>
        <v>0.31770686246822927</v>
      </c>
      <c r="Q58" s="267">
        <f t="shared" si="9"/>
        <v>0.3125</v>
      </c>
      <c r="R58" s="177">
        <f t="shared" si="10"/>
        <v>38.04</v>
      </c>
      <c r="V58" s="25"/>
      <c r="W58" s="215"/>
      <c r="Y58" s="25"/>
      <c r="Z58" s="25"/>
      <c r="AA58" s="25"/>
    </row>
    <row r="59" spans="1:27" s="11" customFormat="1" ht="15" customHeight="1">
      <c r="A59" s="155"/>
      <c r="B59" s="13">
        <v>35</v>
      </c>
      <c r="C59" s="8" t="s">
        <v>59</v>
      </c>
      <c r="D59" s="13">
        <v>983</v>
      </c>
      <c r="E59" s="8" t="s">
        <v>503</v>
      </c>
      <c r="F59" s="13" t="s">
        <v>60</v>
      </c>
      <c r="G59" s="13">
        <v>2019</v>
      </c>
      <c r="H59" s="309" t="s">
        <v>25</v>
      </c>
      <c r="I59" s="53">
        <v>31.3</v>
      </c>
      <c r="J59" s="231">
        <v>1252</v>
      </c>
      <c r="K59" s="176">
        <v>33.333333333333336</v>
      </c>
      <c r="L59" s="176">
        <v>13.9</v>
      </c>
      <c r="M59" s="176">
        <v>552.76666666666665</v>
      </c>
      <c r="N59" s="211">
        <f t="shared" si="6"/>
        <v>0.70571630204657732</v>
      </c>
      <c r="O59" s="211">
        <f t="shared" si="11"/>
        <v>0.97683333333333333</v>
      </c>
      <c r="P59" s="211">
        <f t="shared" si="12"/>
        <v>5.6873116078029917E-2</v>
      </c>
      <c r="Q59" s="267">
        <f t="shared" si="9"/>
        <v>5.5555555555555559E-2</v>
      </c>
      <c r="R59" s="177">
        <f t="shared" si="10"/>
        <v>37.559999999999995</v>
      </c>
      <c r="V59" s="25"/>
      <c r="W59" s="215"/>
      <c r="Y59" s="25"/>
      <c r="Z59" s="25"/>
      <c r="AA59" s="25"/>
    </row>
    <row r="60" spans="1:27" s="11" customFormat="1" ht="15" customHeight="1">
      <c r="A60" s="155"/>
      <c r="B60" s="13">
        <v>36</v>
      </c>
      <c r="C60" s="8" t="s">
        <v>59</v>
      </c>
      <c r="D60" s="13">
        <v>984</v>
      </c>
      <c r="E60" s="13" t="s">
        <v>503</v>
      </c>
      <c r="F60" s="13" t="s">
        <v>60</v>
      </c>
      <c r="G60" s="13">
        <v>2019</v>
      </c>
      <c r="H60" s="309" t="s">
        <v>25</v>
      </c>
      <c r="I60" s="53">
        <v>31.4</v>
      </c>
      <c r="J60" s="231">
        <v>6688.1999999999989</v>
      </c>
      <c r="K60" s="176">
        <v>177.5</v>
      </c>
      <c r="L60" s="176">
        <v>4.2166666666666668</v>
      </c>
      <c r="M60" s="176">
        <v>418.28333333333336</v>
      </c>
      <c r="N60" s="211">
        <f t="shared" si="6"/>
        <v>0.97679537741905897</v>
      </c>
      <c r="O60" s="211">
        <f t="shared" si="11"/>
        <v>0.99297222222222215</v>
      </c>
      <c r="P60" s="211">
        <f t="shared" si="12"/>
        <v>0.29792709877751983</v>
      </c>
      <c r="Q60" s="267">
        <f t="shared" si="9"/>
        <v>0.29583333333333334</v>
      </c>
      <c r="R60" s="177">
        <f t="shared" si="10"/>
        <v>37.679999999999993</v>
      </c>
      <c r="Y60" s="25"/>
      <c r="Z60" s="25"/>
      <c r="AA60" s="25"/>
    </row>
    <row r="61" spans="1:27" s="54" customFormat="1" ht="15" customHeight="1">
      <c r="A61" s="155"/>
      <c r="B61" s="13">
        <v>37</v>
      </c>
      <c r="C61" s="8" t="s">
        <v>59</v>
      </c>
      <c r="D61" s="13">
        <v>985</v>
      </c>
      <c r="E61" s="13" t="s">
        <v>503</v>
      </c>
      <c r="F61" s="13" t="s">
        <v>60</v>
      </c>
      <c r="G61" s="13">
        <v>2019</v>
      </c>
      <c r="H61" s="309" t="s">
        <v>25</v>
      </c>
      <c r="I61" s="53">
        <v>31.4</v>
      </c>
      <c r="J61" s="231">
        <v>6280</v>
      </c>
      <c r="K61" s="176">
        <v>166.66666666666666</v>
      </c>
      <c r="L61" s="176">
        <v>31.033333333333339</v>
      </c>
      <c r="M61" s="176">
        <v>402.3</v>
      </c>
      <c r="N61" s="211">
        <f t="shared" si="6"/>
        <v>0.84302815714044854</v>
      </c>
      <c r="O61" s="211">
        <f t="shared" si="11"/>
        <v>0.94827777777777778</v>
      </c>
      <c r="P61" s="211">
        <f t="shared" si="12"/>
        <v>0.29292870115413905</v>
      </c>
      <c r="Q61" s="267">
        <f t="shared" si="9"/>
        <v>0.27777777777777773</v>
      </c>
      <c r="R61" s="177">
        <f t="shared" si="10"/>
        <v>37.68</v>
      </c>
      <c r="S61" s="64"/>
      <c r="V61" s="11"/>
      <c r="W61" s="11"/>
      <c r="Y61" s="25"/>
      <c r="Z61" s="25"/>
      <c r="AA61" s="25"/>
    </row>
    <row r="62" spans="1:27" s="54" customFormat="1" ht="15" customHeight="1">
      <c r="A62" s="155"/>
      <c r="B62" s="13">
        <v>38</v>
      </c>
      <c r="C62" s="8" t="s">
        <v>59</v>
      </c>
      <c r="D62" s="13">
        <v>986</v>
      </c>
      <c r="E62" s="13" t="s">
        <v>503</v>
      </c>
      <c r="F62" s="13" t="s">
        <v>60</v>
      </c>
      <c r="G62" s="13">
        <v>2019</v>
      </c>
      <c r="H62" s="309" t="s">
        <v>25</v>
      </c>
      <c r="I62" s="53">
        <v>31.2</v>
      </c>
      <c r="J62" s="231">
        <v>5803.2</v>
      </c>
      <c r="K62" s="176">
        <v>155</v>
      </c>
      <c r="L62" s="176">
        <v>20.25</v>
      </c>
      <c r="M62" s="176">
        <v>424.75</v>
      </c>
      <c r="N62" s="211">
        <f t="shared" si="6"/>
        <v>0.88445078459343796</v>
      </c>
      <c r="O62" s="211">
        <f t="shared" si="11"/>
        <v>0.96625000000000005</v>
      </c>
      <c r="P62" s="211">
        <f t="shared" si="12"/>
        <v>0.26735661923242776</v>
      </c>
      <c r="Q62" s="267">
        <f t="shared" si="9"/>
        <v>0.25833333333333336</v>
      </c>
      <c r="R62" s="177">
        <f t="shared" si="10"/>
        <v>37.44</v>
      </c>
      <c r="S62" s="64"/>
      <c r="V62" s="11"/>
      <c r="W62" s="11"/>
      <c r="Y62" s="25"/>
      <c r="Z62" s="25"/>
      <c r="AA62" s="25"/>
    </row>
    <row r="63" spans="1:27" s="54" customFormat="1" ht="15" customHeight="1">
      <c r="A63" s="155"/>
      <c r="B63" s="13">
        <v>39</v>
      </c>
      <c r="C63" s="297" t="s">
        <v>59</v>
      </c>
      <c r="D63" s="291">
        <v>987</v>
      </c>
      <c r="E63" s="291" t="s">
        <v>503</v>
      </c>
      <c r="F63" s="291" t="s">
        <v>60</v>
      </c>
      <c r="G63" s="291">
        <v>2019</v>
      </c>
      <c r="H63" s="310" t="s">
        <v>25</v>
      </c>
      <c r="I63" s="300">
        <v>31.5</v>
      </c>
      <c r="J63" s="284">
        <v>63</v>
      </c>
      <c r="K63" s="285">
        <v>1.6666666666666667</v>
      </c>
      <c r="L63" s="285">
        <v>550</v>
      </c>
      <c r="M63" s="285">
        <v>48.333333333333371</v>
      </c>
      <c r="N63" s="286">
        <f t="shared" si="6"/>
        <v>3.0211480362537769E-3</v>
      </c>
      <c r="O63" s="286">
        <f t="shared" si="11"/>
        <v>8.3333333333333398E-2</v>
      </c>
      <c r="P63" s="286">
        <f t="shared" si="12"/>
        <v>3.3333333333333312E-2</v>
      </c>
      <c r="Q63" s="287">
        <f t="shared" si="9"/>
        <v>2.7777777777777779E-3</v>
      </c>
      <c r="R63" s="288">
        <f t="shared" si="10"/>
        <v>37.799999999999997</v>
      </c>
      <c r="S63" s="64"/>
      <c r="Y63" s="25"/>
      <c r="Z63" s="25"/>
      <c r="AA63" s="25"/>
    </row>
    <row r="64" spans="1:27" s="54" customFormat="1" ht="15" customHeight="1">
      <c r="A64" s="155"/>
      <c r="B64" s="13">
        <v>40</v>
      </c>
      <c r="C64" s="8" t="s">
        <v>59</v>
      </c>
      <c r="D64" s="13">
        <v>988</v>
      </c>
      <c r="E64" s="13" t="s">
        <v>503</v>
      </c>
      <c r="F64" s="13" t="s">
        <v>60</v>
      </c>
      <c r="G64" s="13">
        <v>2019</v>
      </c>
      <c r="H64" s="309" t="s">
        <v>25</v>
      </c>
      <c r="I64" s="53">
        <v>31</v>
      </c>
      <c r="J64" s="231">
        <v>7037</v>
      </c>
      <c r="K64" s="176">
        <v>189.16666666666666</v>
      </c>
      <c r="L64" s="176">
        <v>7.9999999999999991</v>
      </c>
      <c r="M64" s="176">
        <v>402.83333333333337</v>
      </c>
      <c r="N64" s="211">
        <f t="shared" si="6"/>
        <v>0.95942519019442096</v>
      </c>
      <c r="O64" s="211">
        <f t="shared" si="11"/>
        <v>0.98666666666666669</v>
      </c>
      <c r="P64" s="211">
        <f t="shared" si="12"/>
        <v>0.31953828828828829</v>
      </c>
      <c r="Q64" s="267">
        <f t="shared" si="9"/>
        <v>0.31527777777777777</v>
      </c>
      <c r="R64" s="177">
        <f t="shared" si="10"/>
        <v>37.200000000000003</v>
      </c>
      <c r="S64" s="64"/>
      <c r="Y64" s="25"/>
      <c r="Z64" s="25"/>
      <c r="AA64" s="25"/>
    </row>
    <row r="65" spans="1:27" s="54" customFormat="1" ht="15" customHeight="1">
      <c r="A65" s="155"/>
      <c r="B65" s="13">
        <v>41</v>
      </c>
      <c r="C65" s="8" t="s">
        <v>59</v>
      </c>
      <c r="D65" s="13">
        <v>989</v>
      </c>
      <c r="E65" s="13" t="s">
        <v>503</v>
      </c>
      <c r="F65" s="13" t="s">
        <v>60</v>
      </c>
      <c r="G65" s="13">
        <v>2019</v>
      </c>
      <c r="H65" s="309" t="s">
        <v>25</v>
      </c>
      <c r="I65" s="53">
        <v>31.6</v>
      </c>
      <c r="J65" s="231">
        <v>4834.7999999999993</v>
      </c>
      <c r="K65" s="176">
        <v>127.5</v>
      </c>
      <c r="L65" s="176">
        <v>28.316666666666666</v>
      </c>
      <c r="M65" s="176">
        <v>444.18333333333334</v>
      </c>
      <c r="N65" s="211">
        <f t="shared" si="6"/>
        <v>0.81826933361856891</v>
      </c>
      <c r="O65" s="211">
        <f t="shared" si="11"/>
        <v>0.95280555555555568</v>
      </c>
      <c r="P65" s="211">
        <f t="shared" si="12"/>
        <v>0.22302556776770355</v>
      </c>
      <c r="Q65" s="267">
        <f t="shared" si="9"/>
        <v>0.21249999999999999</v>
      </c>
      <c r="R65" s="177">
        <f t="shared" si="10"/>
        <v>37.919999999999995</v>
      </c>
      <c r="S65" s="64"/>
      <c r="Y65" s="25"/>
      <c r="Z65" s="25"/>
      <c r="AA65" s="25"/>
    </row>
    <row r="66" spans="1:27" s="54" customFormat="1" ht="15" customHeight="1">
      <c r="A66" s="155"/>
      <c r="B66" s="13">
        <v>42</v>
      </c>
      <c r="C66" s="8" t="s">
        <v>59</v>
      </c>
      <c r="D66" s="13">
        <v>9901</v>
      </c>
      <c r="E66" s="13" t="s">
        <v>503</v>
      </c>
      <c r="F66" s="13" t="s">
        <v>60</v>
      </c>
      <c r="G66" s="13">
        <v>2020</v>
      </c>
      <c r="H66" s="309" t="s">
        <v>25</v>
      </c>
      <c r="I66" s="53">
        <v>30.9</v>
      </c>
      <c r="J66" s="231">
        <v>7076.1000000000013</v>
      </c>
      <c r="K66" s="176">
        <v>190.83333333333334</v>
      </c>
      <c r="L66" s="176">
        <v>23.75</v>
      </c>
      <c r="M66" s="176">
        <v>385.41666666666663</v>
      </c>
      <c r="N66" s="211">
        <f t="shared" si="6"/>
        <v>0.88932038834951455</v>
      </c>
      <c r="O66" s="211">
        <f t="shared" si="11"/>
        <v>0.9604166666666667</v>
      </c>
      <c r="P66" s="211">
        <f t="shared" si="12"/>
        <v>0.33116413593637023</v>
      </c>
      <c r="Q66" s="267">
        <f t="shared" si="9"/>
        <v>0.31805555555555559</v>
      </c>
      <c r="R66" s="177">
        <f t="shared" si="10"/>
        <v>37.080000000000005</v>
      </c>
      <c r="S66" s="64"/>
      <c r="Y66" s="25"/>
      <c r="Z66" s="25"/>
      <c r="AA66" s="25"/>
    </row>
    <row r="67" spans="1:27" s="54" customFormat="1" ht="15" customHeight="1">
      <c r="A67" s="155"/>
      <c r="B67" s="13">
        <v>43</v>
      </c>
      <c r="C67" s="8" t="s">
        <v>59</v>
      </c>
      <c r="D67" s="13">
        <v>9902</v>
      </c>
      <c r="E67" s="13" t="s">
        <v>503</v>
      </c>
      <c r="F67" s="13" t="s">
        <v>60</v>
      </c>
      <c r="G67" s="13">
        <v>2020</v>
      </c>
      <c r="H67" s="309" t="s">
        <v>25</v>
      </c>
      <c r="I67" s="53">
        <v>30.8</v>
      </c>
      <c r="J67" s="231">
        <v>6160</v>
      </c>
      <c r="K67" s="176">
        <v>166.66666666666666</v>
      </c>
      <c r="L67" s="176">
        <v>23.260606060606058</v>
      </c>
      <c r="M67" s="176">
        <v>410.07272727272732</v>
      </c>
      <c r="N67" s="211">
        <f t="shared" si="6"/>
        <v>0.87752887867764384</v>
      </c>
      <c r="O67" s="211">
        <f t="shared" si="11"/>
        <v>0.96123232323232322</v>
      </c>
      <c r="P67" s="211">
        <f t="shared" si="12"/>
        <v>0.2889808957356928</v>
      </c>
      <c r="Q67" s="267">
        <f t="shared" si="9"/>
        <v>0.27777777777777773</v>
      </c>
      <c r="R67" s="177">
        <f t="shared" si="10"/>
        <v>36.96</v>
      </c>
      <c r="S67" s="64"/>
      <c r="Y67" s="25"/>
      <c r="Z67" s="25"/>
      <c r="AA67" s="25"/>
    </row>
    <row r="68" spans="1:27" s="54" customFormat="1" ht="15" customHeight="1">
      <c r="A68" s="155"/>
      <c r="B68" s="13">
        <v>44</v>
      </c>
      <c r="C68" s="8" t="s">
        <v>59</v>
      </c>
      <c r="D68" s="13">
        <v>9903</v>
      </c>
      <c r="E68" s="13" t="s">
        <v>503</v>
      </c>
      <c r="F68" s="13" t="s">
        <v>60</v>
      </c>
      <c r="G68" s="13">
        <v>2020</v>
      </c>
      <c r="H68" s="309" t="s">
        <v>25</v>
      </c>
      <c r="I68" s="53">
        <v>31</v>
      </c>
      <c r="J68" s="231">
        <v>7843</v>
      </c>
      <c r="K68" s="176">
        <v>210.83333333333334</v>
      </c>
      <c r="L68" s="176">
        <v>17.666666666666668</v>
      </c>
      <c r="M68" s="176">
        <v>371.49999999999994</v>
      </c>
      <c r="N68" s="211">
        <f t="shared" si="6"/>
        <v>0.92268417213712628</v>
      </c>
      <c r="O68" s="211">
        <f t="shared" si="11"/>
        <v>0.97055555555555539</v>
      </c>
      <c r="P68" s="211">
        <f t="shared" si="12"/>
        <v>0.36204922724670868</v>
      </c>
      <c r="Q68" s="267">
        <f t="shared" si="9"/>
        <v>0.35138888888888892</v>
      </c>
      <c r="R68" s="177">
        <f t="shared" si="10"/>
        <v>37.199999999999996</v>
      </c>
      <c r="S68" s="64"/>
      <c r="Y68" s="25"/>
      <c r="Z68" s="25"/>
      <c r="AA68" s="25"/>
    </row>
    <row r="69" spans="1:27" s="54" customFormat="1" ht="15" customHeight="1">
      <c r="A69" s="155"/>
      <c r="B69" s="13">
        <v>45</v>
      </c>
      <c r="C69" s="8" t="s">
        <v>59</v>
      </c>
      <c r="D69" s="13">
        <v>9904</v>
      </c>
      <c r="E69" s="13" t="s">
        <v>503</v>
      </c>
      <c r="F69" s="13" t="s">
        <v>60</v>
      </c>
      <c r="G69" s="13">
        <v>2020</v>
      </c>
      <c r="H69" s="309" t="s">
        <v>25</v>
      </c>
      <c r="I69" s="53">
        <v>31</v>
      </c>
      <c r="J69" s="231">
        <v>8370</v>
      </c>
      <c r="K69" s="176">
        <v>225</v>
      </c>
      <c r="L69" s="176">
        <v>8.1166666666666671</v>
      </c>
      <c r="M69" s="176">
        <v>366.88333333333333</v>
      </c>
      <c r="N69" s="211">
        <f t="shared" si="6"/>
        <v>0.96518195467219559</v>
      </c>
      <c r="O69" s="211">
        <f t="shared" si="11"/>
        <v>0.98647222222222219</v>
      </c>
      <c r="P69" s="211">
        <f t="shared" si="12"/>
        <v>0.38014248303438181</v>
      </c>
      <c r="Q69" s="267">
        <f t="shared" si="9"/>
        <v>0.375</v>
      </c>
      <c r="R69" s="177">
        <f t="shared" si="10"/>
        <v>37.200000000000003</v>
      </c>
      <c r="S69" s="64"/>
      <c r="Y69" s="25"/>
      <c r="Z69" s="25"/>
      <c r="AA69" s="25"/>
    </row>
    <row r="70" spans="1:27" s="54" customFormat="1" ht="15" customHeight="1">
      <c r="A70" s="155"/>
      <c r="B70" s="13">
        <v>46</v>
      </c>
      <c r="C70" s="8" t="s">
        <v>59</v>
      </c>
      <c r="D70" s="13">
        <v>9905</v>
      </c>
      <c r="E70" s="13" t="s">
        <v>503</v>
      </c>
      <c r="F70" s="13" t="s">
        <v>60</v>
      </c>
      <c r="G70" s="13">
        <v>2020</v>
      </c>
      <c r="H70" s="309" t="s">
        <v>25</v>
      </c>
      <c r="I70" s="53">
        <v>31</v>
      </c>
      <c r="J70" s="231">
        <v>9238</v>
      </c>
      <c r="K70" s="176">
        <v>248.33333333333334</v>
      </c>
      <c r="L70" s="176">
        <v>21.150000000000002</v>
      </c>
      <c r="M70" s="176">
        <v>330.51666666666665</v>
      </c>
      <c r="N70" s="211">
        <f t="shared" si="6"/>
        <v>0.92151648215721438</v>
      </c>
      <c r="O70" s="211">
        <f t="shared" si="11"/>
        <v>0.96475</v>
      </c>
      <c r="P70" s="211">
        <f t="shared" si="12"/>
        <v>0.42901154588120122</v>
      </c>
      <c r="Q70" s="267">
        <f t="shared" si="9"/>
        <v>0.41388888888888892</v>
      </c>
      <c r="R70" s="177">
        <f t="shared" si="10"/>
        <v>37.199999999999996</v>
      </c>
      <c r="S70" s="64"/>
      <c r="Y70" s="25"/>
      <c r="Z70" s="25"/>
      <c r="AA70" s="25"/>
    </row>
    <row r="71" spans="1:27" s="54" customFormat="1" ht="15" customHeight="1">
      <c r="A71" s="155"/>
      <c r="B71" s="13">
        <v>47</v>
      </c>
      <c r="C71" s="8" t="s">
        <v>59</v>
      </c>
      <c r="D71" s="13">
        <v>9906</v>
      </c>
      <c r="E71" s="13" t="s">
        <v>503</v>
      </c>
      <c r="F71" s="13" t="s">
        <v>60</v>
      </c>
      <c r="G71" s="13">
        <v>2020</v>
      </c>
      <c r="H71" s="309" t="s">
        <v>25</v>
      </c>
      <c r="I71" s="53">
        <v>31</v>
      </c>
      <c r="J71" s="231">
        <v>6386</v>
      </c>
      <c r="K71" s="176">
        <v>171.66666666666666</v>
      </c>
      <c r="L71" s="176">
        <v>10.166666666666666</v>
      </c>
      <c r="M71" s="176">
        <v>418.16666666666669</v>
      </c>
      <c r="N71" s="211">
        <f t="shared" si="6"/>
        <v>0.94408799266727772</v>
      </c>
      <c r="O71" s="211">
        <f t="shared" si="11"/>
        <v>0.98305555555555557</v>
      </c>
      <c r="P71" s="211">
        <f t="shared" si="12"/>
        <v>0.29104266742017515</v>
      </c>
      <c r="Q71" s="267">
        <f t="shared" si="9"/>
        <v>0.28611111111111109</v>
      </c>
      <c r="R71" s="177">
        <f t="shared" si="10"/>
        <v>37.200000000000003</v>
      </c>
      <c r="S71" s="64"/>
      <c r="Y71" s="25"/>
      <c r="Z71" s="25"/>
      <c r="AA71" s="25"/>
    </row>
    <row r="72" spans="1:27" s="54" customFormat="1" ht="15" customHeight="1">
      <c r="A72" s="155"/>
      <c r="B72" s="13">
        <v>48</v>
      </c>
      <c r="C72" s="8" t="s">
        <v>59</v>
      </c>
      <c r="D72" s="13">
        <v>9907</v>
      </c>
      <c r="E72" s="13" t="s">
        <v>503</v>
      </c>
      <c r="F72" s="13" t="s">
        <v>60</v>
      </c>
      <c r="G72" s="13">
        <v>2020</v>
      </c>
      <c r="H72" s="309" t="s">
        <v>25</v>
      </c>
      <c r="I72" s="53">
        <v>30.8</v>
      </c>
      <c r="J72" s="231">
        <v>7576.8</v>
      </c>
      <c r="K72" s="176">
        <v>205</v>
      </c>
      <c r="L72" s="176">
        <v>22.433333333333326</v>
      </c>
      <c r="M72" s="176">
        <v>372.56666666666666</v>
      </c>
      <c r="N72" s="211">
        <f t="shared" si="6"/>
        <v>0.90136303678733698</v>
      </c>
      <c r="O72" s="211">
        <f t="shared" si="11"/>
        <v>0.96261111111111097</v>
      </c>
      <c r="P72" s="211">
        <f t="shared" si="12"/>
        <v>0.35493738096612226</v>
      </c>
      <c r="Q72" s="267">
        <f t="shared" si="9"/>
        <v>0.34166666666666667</v>
      </c>
      <c r="R72" s="177">
        <f t="shared" si="10"/>
        <v>36.96</v>
      </c>
      <c r="S72" s="64"/>
      <c r="Y72" s="25"/>
      <c r="Z72" s="25"/>
      <c r="AA72" s="25"/>
    </row>
    <row r="73" spans="1:27" s="54" customFormat="1" ht="15" customHeight="1">
      <c r="A73" s="155"/>
      <c r="B73" s="13">
        <v>49</v>
      </c>
      <c r="C73" s="8" t="s">
        <v>59</v>
      </c>
      <c r="D73" s="13">
        <v>9908</v>
      </c>
      <c r="E73" s="13" t="s">
        <v>503</v>
      </c>
      <c r="F73" s="13" t="s">
        <v>60</v>
      </c>
      <c r="G73" s="13">
        <v>2020</v>
      </c>
      <c r="H73" s="309" t="s">
        <v>25</v>
      </c>
      <c r="I73" s="53">
        <v>31.2</v>
      </c>
      <c r="J73" s="231">
        <v>9141.5999999999985</v>
      </c>
      <c r="K73" s="176">
        <v>244.16666666666666</v>
      </c>
      <c r="L73" s="176">
        <v>23.483333333333334</v>
      </c>
      <c r="M73" s="176">
        <v>332.35</v>
      </c>
      <c r="N73" s="211">
        <f t="shared" si="6"/>
        <v>0.91226103742449716</v>
      </c>
      <c r="O73" s="211">
        <f t="shared" si="11"/>
        <v>0.96086111111111105</v>
      </c>
      <c r="P73" s="211">
        <f t="shared" si="12"/>
        <v>0.42352056893411583</v>
      </c>
      <c r="Q73" s="267">
        <f t="shared" si="9"/>
        <v>0.40694444444444444</v>
      </c>
      <c r="R73" s="177">
        <f t="shared" si="10"/>
        <v>37.44</v>
      </c>
      <c r="S73" s="64"/>
      <c r="Y73" s="25"/>
      <c r="Z73" s="25"/>
      <c r="AA73" s="25"/>
    </row>
    <row r="74" spans="1:27" s="54" customFormat="1" ht="15" customHeight="1">
      <c r="A74" s="155"/>
      <c r="B74" s="13">
        <v>50</v>
      </c>
      <c r="C74" s="8" t="s">
        <v>59</v>
      </c>
      <c r="D74" s="13">
        <v>9909</v>
      </c>
      <c r="E74" s="13" t="s">
        <v>503</v>
      </c>
      <c r="F74" s="13" t="s">
        <v>60</v>
      </c>
      <c r="G74" s="13">
        <v>2020</v>
      </c>
      <c r="H74" s="309" t="s">
        <v>25</v>
      </c>
      <c r="I74" s="53">
        <v>30.8</v>
      </c>
      <c r="J74" s="231">
        <v>8716.4000000000033</v>
      </c>
      <c r="K74" s="176">
        <v>235.83333333333334</v>
      </c>
      <c r="L74" s="176">
        <v>2.7</v>
      </c>
      <c r="M74" s="176">
        <v>361.46666666666664</v>
      </c>
      <c r="N74" s="211">
        <f t="shared" si="6"/>
        <v>0.98868082727780893</v>
      </c>
      <c r="O74" s="211">
        <f t="shared" si="11"/>
        <v>0.99549999999999994</v>
      </c>
      <c r="P74" s="211">
        <f t="shared" si="12"/>
        <v>0.39483230090964905</v>
      </c>
      <c r="Q74" s="267">
        <f t="shared" si="9"/>
        <v>0.39305555555555555</v>
      </c>
      <c r="R74" s="177">
        <f t="shared" si="10"/>
        <v>36.960000000000015</v>
      </c>
      <c r="S74" s="64"/>
      <c r="Y74" s="25"/>
      <c r="Z74" s="25"/>
      <c r="AA74" s="25"/>
    </row>
    <row r="75" spans="1:27" s="54" customFormat="1" ht="15" customHeight="1">
      <c r="A75" s="155"/>
      <c r="B75" s="13">
        <v>51</v>
      </c>
      <c r="C75" s="8" t="s">
        <v>59</v>
      </c>
      <c r="D75" s="13">
        <v>9910</v>
      </c>
      <c r="E75" s="13" t="s">
        <v>503</v>
      </c>
      <c r="F75" s="13" t="s">
        <v>60</v>
      </c>
      <c r="G75" s="13">
        <v>2020</v>
      </c>
      <c r="H75" s="309" t="s">
        <v>25</v>
      </c>
      <c r="I75" s="53">
        <v>31</v>
      </c>
      <c r="J75" s="231">
        <v>7595</v>
      </c>
      <c r="K75" s="176">
        <v>204.16666666666666</v>
      </c>
      <c r="L75" s="176">
        <v>25.966666666666669</v>
      </c>
      <c r="M75" s="176">
        <v>369.86666666666667</v>
      </c>
      <c r="N75" s="211">
        <f t="shared" si="6"/>
        <v>0.88716685979142529</v>
      </c>
      <c r="O75" s="211">
        <f t="shared" si="11"/>
        <v>0.95672222222222214</v>
      </c>
      <c r="P75" s="211">
        <f t="shared" si="12"/>
        <v>0.35567040241565528</v>
      </c>
      <c r="Q75" s="267">
        <f t="shared" si="9"/>
        <v>0.34027777777777773</v>
      </c>
      <c r="R75" s="177">
        <f t="shared" si="10"/>
        <v>37.200000000000003</v>
      </c>
      <c r="S75" s="64"/>
      <c r="Y75" s="25"/>
      <c r="Z75" s="25"/>
      <c r="AA75" s="25"/>
    </row>
    <row r="76" spans="1:27" s="54" customFormat="1" ht="15" customHeight="1">
      <c r="A76" s="155"/>
      <c r="B76" s="13">
        <v>52</v>
      </c>
      <c r="C76" s="8" t="s">
        <v>59</v>
      </c>
      <c r="D76" s="13">
        <v>9911</v>
      </c>
      <c r="E76" s="13" t="s">
        <v>503</v>
      </c>
      <c r="F76" s="13" t="s">
        <v>60</v>
      </c>
      <c r="G76" s="13">
        <v>2020</v>
      </c>
      <c r="H76" s="309" t="s">
        <v>25</v>
      </c>
      <c r="I76" s="53">
        <v>31.4</v>
      </c>
      <c r="J76" s="231">
        <v>6970.7999999999993</v>
      </c>
      <c r="K76" s="176">
        <v>185</v>
      </c>
      <c r="L76" s="176">
        <v>24.266666666666666</v>
      </c>
      <c r="M76" s="176">
        <v>390.73333333333335</v>
      </c>
      <c r="N76" s="211">
        <f t="shared" si="6"/>
        <v>0.88403950302644163</v>
      </c>
      <c r="O76" s="211">
        <f t="shared" si="11"/>
        <v>0.95955555555555561</v>
      </c>
      <c r="P76" s="211">
        <f t="shared" si="12"/>
        <v>0.32132931912922647</v>
      </c>
      <c r="Q76" s="267">
        <f t="shared" si="9"/>
        <v>0.30833333333333335</v>
      </c>
      <c r="R76" s="177">
        <f t="shared" si="10"/>
        <v>37.679999999999993</v>
      </c>
      <c r="S76" s="64"/>
      <c r="Y76" s="25"/>
      <c r="Z76" s="25"/>
      <c r="AA76" s="25"/>
    </row>
    <row r="77" spans="1:27" s="54" customFormat="1" ht="15" customHeight="1">
      <c r="A77" s="155"/>
      <c r="B77" s="13">
        <v>53</v>
      </c>
      <c r="C77" s="8" t="s">
        <v>59</v>
      </c>
      <c r="D77" s="13">
        <v>9912</v>
      </c>
      <c r="E77" s="13" t="s">
        <v>503</v>
      </c>
      <c r="F77" s="13" t="s">
        <v>60</v>
      </c>
      <c r="G77" s="13">
        <v>2020</v>
      </c>
      <c r="H77" s="309" t="s">
        <v>25</v>
      </c>
      <c r="I77" s="53">
        <v>31.6</v>
      </c>
      <c r="J77" s="231">
        <v>6035.6000000000013</v>
      </c>
      <c r="K77" s="176">
        <v>159.16666666666666</v>
      </c>
      <c r="L77" s="176">
        <v>9.5166666666666657</v>
      </c>
      <c r="M77" s="176">
        <v>431.31666666666672</v>
      </c>
      <c r="N77" s="211">
        <f t="shared" si="6"/>
        <v>0.94358264993577701</v>
      </c>
      <c r="O77" s="211">
        <f t="shared" si="11"/>
        <v>0.9841388888888889</v>
      </c>
      <c r="P77" s="211">
        <f t="shared" si="12"/>
        <v>0.26955319088881985</v>
      </c>
      <c r="Q77" s="267">
        <f t="shared" si="9"/>
        <v>0.26527777777777778</v>
      </c>
      <c r="R77" s="177">
        <f t="shared" si="10"/>
        <v>37.920000000000009</v>
      </c>
      <c r="S77" s="64"/>
      <c r="Y77" s="25"/>
      <c r="Z77" s="25"/>
      <c r="AA77" s="25"/>
    </row>
    <row r="78" spans="1:27" s="54" customFormat="1" ht="15" customHeight="1">
      <c r="A78" s="155"/>
      <c r="B78" s="13">
        <v>54</v>
      </c>
      <c r="C78" s="8" t="s">
        <v>59</v>
      </c>
      <c r="D78" s="13">
        <v>9913</v>
      </c>
      <c r="E78" s="13" t="s">
        <v>503</v>
      </c>
      <c r="F78" s="13" t="s">
        <v>60</v>
      </c>
      <c r="G78" s="13">
        <v>2020</v>
      </c>
      <c r="H78" s="309" t="s">
        <v>25</v>
      </c>
      <c r="I78" s="53">
        <v>31.8</v>
      </c>
      <c r="J78" s="231">
        <v>6741.6000000000031</v>
      </c>
      <c r="K78" s="176">
        <v>176.66666666666666</v>
      </c>
      <c r="L78" s="176">
        <v>65.783333333333317</v>
      </c>
      <c r="M78" s="176">
        <v>357.55000000000007</v>
      </c>
      <c r="N78" s="211">
        <f t="shared" si="6"/>
        <v>0.72867257853853029</v>
      </c>
      <c r="O78" s="211">
        <f t="shared" si="11"/>
        <v>0.89036111111111116</v>
      </c>
      <c r="P78" s="211">
        <f t="shared" si="12"/>
        <v>0.33070227435809435</v>
      </c>
      <c r="Q78" s="267">
        <f t="shared" si="9"/>
        <v>0.29444444444444445</v>
      </c>
      <c r="R78" s="177">
        <f t="shared" si="10"/>
        <v>38.160000000000018</v>
      </c>
      <c r="S78" s="64"/>
      <c r="Y78" s="25"/>
      <c r="Z78" s="25"/>
      <c r="AA78" s="25"/>
    </row>
    <row r="79" spans="1:27" s="54" customFormat="1" ht="15" customHeight="1">
      <c r="A79" s="155"/>
      <c r="B79" s="13">
        <v>55</v>
      </c>
      <c r="C79" s="8" t="s">
        <v>59</v>
      </c>
      <c r="D79" s="13">
        <v>9914</v>
      </c>
      <c r="E79" s="13" t="s">
        <v>503</v>
      </c>
      <c r="F79" s="13" t="s">
        <v>60</v>
      </c>
      <c r="G79" s="13">
        <v>2020</v>
      </c>
      <c r="H79" s="309" t="s">
        <v>25</v>
      </c>
      <c r="I79" s="53">
        <v>31.4</v>
      </c>
      <c r="J79" s="231">
        <v>8258.2000000000007</v>
      </c>
      <c r="K79" s="176">
        <v>219.16666666666666</v>
      </c>
      <c r="L79" s="176">
        <v>33.883333333333333</v>
      </c>
      <c r="M79" s="176">
        <v>346.95000000000005</v>
      </c>
      <c r="N79" s="211">
        <f t="shared" si="6"/>
        <v>0.86610024369360472</v>
      </c>
      <c r="O79" s="211">
        <f t="shared" si="11"/>
        <v>0.94352777777777774</v>
      </c>
      <c r="P79" s="211">
        <f t="shared" si="12"/>
        <v>0.38714045985809753</v>
      </c>
      <c r="Q79" s="267">
        <f t="shared" si="9"/>
        <v>0.36527777777777776</v>
      </c>
      <c r="R79" s="177">
        <f t="shared" si="10"/>
        <v>37.680000000000007</v>
      </c>
      <c r="S79" s="64"/>
      <c r="Y79" s="25"/>
      <c r="Z79" s="25"/>
      <c r="AA79" s="25"/>
    </row>
    <row r="80" spans="1:27" s="54" customFormat="1" ht="15" customHeight="1">
      <c r="A80" s="155"/>
      <c r="B80" s="13">
        <v>56</v>
      </c>
      <c r="C80" s="8" t="s">
        <v>59</v>
      </c>
      <c r="D80" s="13">
        <v>9915</v>
      </c>
      <c r="E80" s="13" t="s">
        <v>503</v>
      </c>
      <c r="F80" s="13" t="s">
        <v>60</v>
      </c>
      <c r="G80" s="13">
        <v>2020</v>
      </c>
      <c r="H80" s="309" t="s">
        <v>25</v>
      </c>
      <c r="I80" s="53">
        <v>31.6</v>
      </c>
      <c r="J80" s="231">
        <v>8784.8000000000029</v>
      </c>
      <c r="K80" s="176">
        <v>231.66666666666666</v>
      </c>
      <c r="L80" s="176">
        <v>17.416666666666664</v>
      </c>
      <c r="M80" s="176">
        <v>350.91666666666669</v>
      </c>
      <c r="N80" s="211">
        <f t="shared" si="6"/>
        <v>0.93007694881231184</v>
      </c>
      <c r="O80" s="211">
        <f t="shared" si="11"/>
        <v>0.97097222222222224</v>
      </c>
      <c r="P80" s="211">
        <f t="shared" si="12"/>
        <v>0.39765412673437273</v>
      </c>
      <c r="Q80" s="267">
        <f t="shared" si="9"/>
        <v>0.38611111111111107</v>
      </c>
      <c r="R80" s="177">
        <f t="shared" si="10"/>
        <v>37.920000000000016</v>
      </c>
      <c r="S80" s="64"/>
      <c r="Y80" s="25"/>
      <c r="Z80" s="25"/>
      <c r="AA80" s="25"/>
    </row>
    <row r="81" spans="1:27" s="54" customFormat="1" ht="15" customHeight="1">
      <c r="A81" s="155"/>
      <c r="B81" s="13">
        <v>57</v>
      </c>
      <c r="C81" s="8" t="s">
        <v>59</v>
      </c>
      <c r="D81" s="13">
        <v>9916</v>
      </c>
      <c r="E81" s="13" t="s">
        <v>503</v>
      </c>
      <c r="F81" s="13" t="s">
        <v>60</v>
      </c>
      <c r="G81" s="13">
        <v>2020</v>
      </c>
      <c r="H81" s="309" t="s">
        <v>25</v>
      </c>
      <c r="I81" s="53">
        <v>31.5</v>
      </c>
      <c r="J81" s="231">
        <v>11529</v>
      </c>
      <c r="K81" s="176">
        <v>305</v>
      </c>
      <c r="L81" s="176">
        <v>28.783333333333335</v>
      </c>
      <c r="M81" s="176">
        <v>266.21666666666664</v>
      </c>
      <c r="N81" s="211">
        <f t="shared" si="6"/>
        <v>0.91376641533929193</v>
      </c>
      <c r="O81" s="211">
        <f t="shared" si="11"/>
        <v>0.95202777777777781</v>
      </c>
      <c r="P81" s="211">
        <f t="shared" si="12"/>
        <v>0.53394800571878731</v>
      </c>
      <c r="Q81" s="267">
        <f t="shared" si="9"/>
        <v>0.5083333333333333</v>
      </c>
      <c r="R81" s="177">
        <f t="shared" si="10"/>
        <v>37.799999999999997</v>
      </c>
      <c r="S81" s="64"/>
      <c r="Y81" s="25"/>
      <c r="Z81" s="25"/>
      <c r="AA81" s="25"/>
    </row>
    <row r="82" spans="1:27" s="54" customFormat="1" ht="15" customHeight="1">
      <c r="A82" s="155"/>
      <c r="B82" s="13">
        <v>58</v>
      </c>
      <c r="C82" s="8" t="s">
        <v>59</v>
      </c>
      <c r="D82" s="13">
        <v>9917</v>
      </c>
      <c r="E82" s="13" t="s">
        <v>503</v>
      </c>
      <c r="F82" s="13" t="s">
        <v>60</v>
      </c>
      <c r="G82" s="13">
        <v>2020</v>
      </c>
      <c r="H82" s="309" t="s">
        <v>25</v>
      </c>
      <c r="I82" s="53">
        <v>31.4</v>
      </c>
      <c r="J82" s="231">
        <v>7598.7999999999993</v>
      </c>
      <c r="K82" s="176">
        <v>201.66666666666666</v>
      </c>
      <c r="L82" s="176">
        <v>7.5333333333333341</v>
      </c>
      <c r="M82" s="176">
        <v>390.8</v>
      </c>
      <c r="N82" s="211">
        <f t="shared" si="6"/>
        <v>0.96398980242192478</v>
      </c>
      <c r="O82" s="211">
        <f t="shared" si="11"/>
        <v>0.98744444444444446</v>
      </c>
      <c r="P82" s="211">
        <f t="shared" si="12"/>
        <v>0.34038483177675255</v>
      </c>
      <c r="Q82" s="267">
        <f t="shared" si="9"/>
        <v>0.33611111111111108</v>
      </c>
      <c r="R82" s="177">
        <f t="shared" si="10"/>
        <v>37.68</v>
      </c>
      <c r="S82" s="64"/>
      <c r="Y82" s="25"/>
      <c r="Z82" s="25"/>
      <c r="AA82" s="25"/>
    </row>
    <row r="83" spans="1:27" s="54" customFormat="1" ht="15" customHeight="1">
      <c r="A83" s="155"/>
      <c r="B83" s="13">
        <v>59</v>
      </c>
      <c r="C83" s="8" t="s">
        <v>59</v>
      </c>
      <c r="D83" s="13">
        <v>9918</v>
      </c>
      <c r="E83" s="13" t="s">
        <v>503</v>
      </c>
      <c r="F83" s="13" t="s">
        <v>61</v>
      </c>
      <c r="G83" s="13">
        <v>2020</v>
      </c>
      <c r="H83" s="309" t="s">
        <v>25</v>
      </c>
      <c r="I83" s="53">
        <v>31.7</v>
      </c>
      <c r="J83" s="231">
        <v>7322.699999999998</v>
      </c>
      <c r="K83" s="176">
        <v>192.5</v>
      </c>
      <c r="L83" s="176">
        <v>6.5166666666666666</v>
      </c>
      <c r="M83" s="176">
        <v>400.98333333333335</v>
      </c>
      <c r="N83" s="211">
        <f t="shared" si="6"/>
        <v>0.96725567372916832</v>
      </c>
      <c r="O83" s="211">
        <f t="shared" si="11"/>
        <v>0.9891388888888889</v>
      </c>
      <c r="P83" s="211">
        <f t="shared" si="12"/>
        <v>0.32435620208374288</v>
      </c>
      <c r="Q83" s="267">
        <f t="shared" si="9"/>
        <v>0.32083333333333336</v>
      </c>
      <c r="R83" s="177">
        <f t="shared" si="10"/>
        <v>38.039999999999992</v>
      </c>
      <c r="S83" s="64"/>
      <c r="Y83" s="25"/>
      <c r="Z83" s="25"/>
      <c r="AA83" s="25"/>
    </row>
    <row r="84" spans="1:27" s="54" customFormat="1" ht="15" customHeight="1">
      <c r="A84" s="155"/>
      <c r="B84" s="13">
        <v>60</v>
      </c>
      <c r="C84" s="8" t="s">
        <v>59</v>
      </c>
      <c r="D84" s="13">
        <v>9919</v>
      </c>
      <c r="E84" s="13" t="s">
        <v>503</v>
      </c>
      <c r="F84" s="13" t="s">
        <v>61</v>
      </c>
      <c r="G84" s="13">
        <v>2020</v>
      </c>
      <c r="H84" s="309" t="s">
        <v>25</v>
      </c>
      <c r="I84" s="53">
        <v>31.7</v>
      </c>
      <c r="J84" s="231">
        <v>2599.3999999999992</v>
      </c>
      <c r="K84" s="176">
        <v>68.333333333333329</v>
      </c>
      <c r="L84" s="176">
        <v>345.46666666666664</v>
      </c>
      <c r="M84" s="176">
        <v>186.2</v>
      </c>
      <c r="N84" s="211">
        <f t="shared" si="6"/>
        <v>0.16513613661994522</v>
      </c>
      <c r="O84" s="211">
        <f t="shared" si="11"/>
        <v>0.42422222222222217</v>
      </c>
      <c r="P84" s="211">
        <f t="shared" si="12"/>
        <v>0.26846516500785755</v>
      </c>
      <c r="Q84" s="267">
        <f t="shared" si="9"/>
        <v>0.11388888888888889</v>
      </c>
      <c r="R84" s="177">
        <f t="shared" si="10"/>
        <v>38.039999999999992</v>
      </c>
      <c r="S84" s="64"/>
      <c r="Y84" s="25"/>
      <c r="Z84" s="25"/>
      <c r="AA84" s="25"/>
    </row>
    <row r="85" spans="1:27" s="54" customFormat="1" ht="15" customHeight="1">
      <c r="A85" s="155"/>
      <c r="B85" s="13">
        <v>61</v>
      </c>
      <c r="C85" s="8" t="s">
        <v>59</v>
      </c>
      <c r="D85" s="13">
        <v>9920</v>
      </c>
      <c r="E85" s="13" t="s">
        <v>503</v>
      </c>
      <c r="F85" s="13" t="s">
        <v>61</v>
      </c>
      <c r="G85" s="13">
        <v>2020</v>
      </c>
      <c r="H85" s="309" t="s">
        <v>25</v>
      </c>
      <c r="I85" s="53">
        <v>31.6</v>
      </c>
      <c r="J85" s="231">
        <v>7449.4000000000015</v>
      </c>
      <c r="K85" s="176">
        <v>198.33333333333334</v>
      </c>
      <c r="L85" s="176">
        <v>19.333333333333332</v>
      </c>
      <c r="M85" s="176">
        <v>382.33333333333331</v>
      </c>
      <c r="N85" s="211">
        <f t="shared" si="6"/>
        <v>0.9111791730474732</v>
      </c>
      <c r="O85" s="211">
        <f t="shared" si="11"/>
        <v>0.96777777777777774</v>
      </c>
      <c r="P85" s="211">
        <f t="shared" si="12"/>
        <v>0.34156142365097591</v>
      </c>
      <c r="Q85" s="267">
        <f t="shared" si="9"/>
        <v>0.33055555555555555</v>
      </c>
      <c r="R85" s="177">
        <f t="shared" si="10"/>
        <v>37.56</v>
      </c>
      <c r="S85" s="64"/>
      <c r="Y85" s="25"/>
      <c r="Z85" s="25"/>
      <c r="AA85" s="25"/>
    </row>
    <row r="86" spans="1:27" s="54" customFormat="1" ht="15" customHeight="1">
      <c r="A86" s="155"/>
      <c r="B86" s="13">
        <v>62</v>
      </c>
      <c r="C86" s="8" t="s">
        <v>59</v>
      </c>
      <c r="D86" s="13">
        <v>9921</v>
      </c>
      <c r="E86" s="13" t="s">
        <v>503</v>
      </c>
      <c r="F86" s="13" t="s">
        <v>62</v>
      </c>
      <c r="G86" s="13">
        <v>2021</v>
      </c>
      <c r="H86" s="309" t="s">
        <v>25</v>
      </c>
      <c r="I86" s="53">
        <v>31.6</v>
      </c>
      <c r="J86" s="231">
        <v>7935</v>
      </c>
      <c r="K86" s="176">
        <v>191.66666666666666</v>
      </c>
      <c r="L86" s="176">
        <v>6.4333333333333336</v>
      </c>
      <c r="M86" s="176">
        <v>401.90000000000003</v>
      </c>
      <c r="N86" s="211">
        <f t="shared" si="6"/>
        <v>0.96752481911492505</v>
      </c>
      <c r="O86" s="211">
        <f t="shared" si="11"/>
        <v>0.98927777777777781</v>
      </c>
      <c r="P86" s="211">
        <f t="shared" si="12"/>
        <v>0.32290672207558818</v>
      </c>
      <c r="Q86" s="267">
        <f t="shared" si="9"/>
        <v>0.31944444444444442</v>
      </c>
      <c r="R86" s="177">
        <f t="shared" si="10"/>
        <v>41.4</v>
      </c>
      <c r="S86" s="64"/>
      <c r="Y86" s="25"/>
      <c r="Z86" s="25"/>
      <c r="AA86" s="25"/>
    </row>
    <row r="87" spans="1:27" s="54" customFormat="1" ht="15" customHeight="1">
      <c r="A87" s="155"/>
      <c r="B87" s="13">
        <v>63</v>
      </c>
      <c r="C87" s="8" t="s">
        <v>59</v>
      </c>
      <c r="D87" s="13">
        <v>9922</v>
      </c>
      <c r="E87" s="13" t="s">
        <v>503</v>
      </c>
      <c r="F87" s="13" t="s">
        <v>62</v>
      </c>
      <c r="G87" s="13">
        <v>2021</v>
      </c>
      <c r="H87" s="309" t="s">
        <v>25</v>
      </c>
      <c r="I87" s="53">
        <v>31.6</v>
      </c>
      <c r="J87" s="231">
        <v>8221.5999999999985</v>
      </c>
      <c r="K87" s="176">
        <v>199.16666666666666</v>
      </c>
      <c r="L87" s="176">
        <v>3.2666666666666666</v>
      </c>
      <c r="M87" s="176">
        <v>397.56666666666672</v>
      </c>
      <c r="N87" s="211">
        <f t="shared" si="6"/>
        <v>0.98386300016466322</v>
      </c>
      <c r="O87" s="211">
        <f t="shared" si="11"/>
        <v>0.99455555555555553</v>
      </c>
      <c r="P87" s="211">
        <f t="shared" si="12"/>
        <v>0.33376159088370011</v>
      </c>
      <c r="Q87" s="267">
        <f t="shared" si="9"/>
        <v>0.33194444444444443</v>
      </c>
      <c r="R87" s="177">
        <f t="shared" si="10"/>
        <v>41.279999999999994</v>
      </c>
      <c r="S87" s="64"/>
      <c r="Y87" s="25"/>
      <c r="Z87" s="25"/>
      <c r="AA87" s="25"/>
    </row>
    <row r="88" spans="1:27" s="54" customFormat="1" ht="15" customHeight="1">
      <c r="A88" s="155"/>
      <c r="B88" s="13">
        <v>64</v>
      </c>
      <c r="C88" s="8" t="s">
        <v>59</v>
      </c>
      <c r="D88" s="13">
        <v>9923</v>
      </c>
      <c r="E88" s="13" t="s">
        <v>503</v>
      </c>
      <c r="F88" s="13" t="s">
        <v>62</v>
      </c>
      <c r="G88" s="13">
        <v>2021</v>
      </c>
      <c r="H88" s="309" t="s">
        <v>25</v>
      </c>
      <c r="I88" s="53">
        <v>31.6</v>
      </c>
      <c r="J88" s="231">
        <v>9666.4000000000015</v>
      </c>
      <c r="K88" s="176">
        <v>234.16666666666666</v>
      </c>
      <c r="L88" s="176">
        <v>9.1666666666666679</v>
      </c>
      <c r="M88" s="176">
        <v>356.66666666666669</v>
      </c>
      <c r="N88" s="211">
        <f t="shared" si="6"/>
        <v>0.96232876712328774</v>
      </c>
      <c r="O88" s="211">
        <f t="shared" si="11"/>
        <v>0.98472222222222228</v>
      </c>
      <c r="P88" s="211">
        <f t="shared" si="12"/>
        <v>0.39633286318758809</v>
      </c>
      <c r="Q88" s="267">
        <f t="shared" si="9"/>
        <v>0.39027777777777778</v>
      </c>
      <c r="R88" s="177">
        <f t="shared" si="10"/>
        <v>41.280000000000008</v>
      </c>
      <c r="S88" s="64"/>
      <c r="Y88" s="25"/>
      <c r="Z88" s="25"/>
      <c r="AA88" s="25"/>
    </row>
    <row r="89" spans="1:27" s="54" customFormat="1" ht="15" customHeight="1">
      <c r="A89" s="155"/>
      <c r="B89" s="13">
        <v>65</v>
      </c>
      <c r="C89" s="8" t="s">
        <v>59</v>
      </c>
      <c r="D89" s="13">
        <v>9924</v>
      </c>
      <c r="E89" s="13" t="s">
        <v>503</v>
      </c>
      <c r="F89" s="13" t="s">
        <v>62</v>
      </c>
      <c r="G89" s="13">
        <v>2021</v>
      </c>
      <c r="H89" s="309" t="s">
        <v>25</v>
      </c>
      <c r="I89" s="53">
        <v>31.6</v>
      </c>
      <c r="J89" s="231">
        <v>1299.5999999999999</v>
      </c>
      <c r="K89" s="176">
        <v>31.666666666666668</v>
      </c>
      <c r="L89" s="176">
        <v>339.61666666666667</v>
      </c>
      <c r="M89" s="176">
        <v>228.7166666666667</v>
      </c>
      <c r="N89" s="211">
        <f t="shared" ref="N89:N135" si="13">IFERROR(K89/(K89+L89),1)</f>
        <v>8.5289760739776455E-2</v>
      </c>
      <c r="O89" s="211">
        <f t="shared" ref="O89:O120" si="14">IFERROR((K89+M89)/(K89+L89+M89),1)</f>
        <v>0.43397222222222231</v>
      </c>
      <c r="P89" s="211">
        <f t="shared" ref="P89:P120" si="15">IFERROR(K89/(K89+M89),"")</f>
        <v>0.12161556679254942</v>
      </c>
      <c r="Q89" s="267">
        <f t="shared" ref="Q89:Q135" si="16">K89/SUM(K89:M89)</f>
        <v>5.2777777777777778E-2</v>
      </c>
      <c r="R89" s="177">
        <f t="shared" ref="R89:R135" si="17">IFERROR(J89/K89,"")</f>
        <v>41.039999999999992</v>
      </c>
      <c r="S89" s="64"/>
      <c r="Y89" s="25"/>
      <c r="Z89" s="25"/>
      <c r="AA89" s="25"/>
    </row>
    <row r="90" spans="1:27" s="54" customFormat="1" ht="15" customHeight="1">
      <c r="A90" s="155"/>
      <c r="B90" s="13">
        <v>66</v>
      </c>
      <c r="C90" s="8" t="s">
        <v>59</v>
      </c>
      <c r="D90" s="13">
        <v>9925</v>
      </c>
      <c r="E90" s="13" t="s">
        <v>503</v>
      </c>
      <c r="F90" s="13" t="s">
        <v>62</v>
      </c>
      <c r="G90" s="13">
        <v>2021</v>
      </c>
      <c r="H90" s="309" t="s">
        <v>25</v>
      </c>
      <c r="I90" s="53">
        <v>31.6</v>
      </c>
      <c r="J90" s="231">
        <v>8763</v>
      </c>
      <c r="K90" s="176">
        <v>211.66666666666666</v>
      </c>
      <c r="L90" s="176">
        <v>1.95</v>
      </c>
      <c r="M90" s="176">
        <v>386.38333333333338</v>
      </c>
      <c r="N90" s="211">
        <f t="shared" si="13"/>
        <v>0.99087149879066871</v>
      </c>
      <c r="O90" s="211">
        <f t="shared" si="14"/>
        <v>0.99675000000000014</v>
      </c>
      <c r="P90" s="211">
        <f t="shared" si="15"/>
        <v>0.35392804392051941</v>
      </c>
      <c r="Q90" s="267">
        <f t="shared" si="16"/>
        <v>0.35277777777777775</v>
      </c>
      <c r="R90" s="177">
        <f t="shared" si="17"/>
        <v>41.4</v>
      </c>
      <c r="S90" s="64"/>
      <c r="Y90" s="25"/>
      <c r="Z90" s="25"/>
      <c r="AA90" s="25"/>
    </row>
    <row r="91" spans="1:27" s="54" customFormat="1" ht="15" customHeight="1">
      <c r="A91" s="155"/>
      <c r="B91" s="13">
        <v>67</v>
      </c>
      <c r="C91" s="8" t="s">
        <v>59</v>
      </c>
      <c r="D91" s="13">
        <v>9926</v>
      </c>
      <c r="E91" s="13" t="s">
        <v>503</v>
      </c>
      <c r="F91" s="13" t="s">
        <v>62</v>
      </c>
      <c r="G91" s="13">
        <v>2021</v>
      </c>
      <c r="H91" s="309" t="s">
        <v>25</v>
      </c>
      <c r="I91" s="53">
        <v>31.6</v>
      </c>
      <c r="J91" s="231">
        <v>10191.6</v>
      </c>
      <c r="K91" s="176">
        <v>248.33333333333334</v>
      </c>
      <c r="L91" s="176">
        <v>11.45</v>
      </c>
      <c r="M91" s="176">
        <v>340.21666666666664</v>
      </c>
      <c r="N91" s="211">
        <f t="shared" si="13"/>
        <v>0.95592480913581823</v>
      </c>
      <c r="O91" s="211">
        <f t="shared" si="14"/>
        <v>0.98091666666666655</v>
      </c>
      <c r="P91" s="211">
        <f t="shared" si="15"/>
        <v>0.42194092827004226</v>
      </c>
      <c r="Q91" s="267">
        <f t="shared" si="16"/>
        <v>0.41388888888888892</v>
      </c>
      <c r="R91" s="177">
        <f t="shared" si="17"/>
        <v>41.04</v>
      </c>
      <c r="S91" s="64"/>
      <c r="Y91" s="25"/>
      <c r="Z91" s="25"/>
      <c r="AA91" s="25"/>
    </row>
    <row r="92" spans="1:27" s="54" customFormat="1" ht="15" customHeight="1">
      <c r="A92" s="155"/>
      <c r="B92" s="13">
        <v>68</v>
      </c>
      <c r="C92" s="8" t="s">
        <v>59</v>
      </c>
      <c r="D92" s="13">
        <v>9927</v>
      </c>
      <c r="E92" s="13" t="s">
        <v>503</v>
      </c>
      <c r="F92" s="13" t="s">
        <v>62</v>
      </c>
      <c r="G92" s="13">
        <v>2021</v>
      </c>
      <c r="H92" s="309" t="s">
        <v>25</v>
      </c>
      <c r="I92" s="53">
        <v>31.6</v>
      </c>
      <c r="J92" s="231">
        <v>8197.7000000000007</v>
      </c>
      <c r="K92" s="176">
        <v>199.16666666666666</v>
      </c>
      <c r="L92" s="176">
        <v>11.15</v>
      </c>
      <c r="M92" s="176">
        <v>389.68333333333339</v>
      </c>
      <c r="N92" s="211">
        <f t="shared" si="13"/>
        <v>0.94698470560266257</v>
      </c>
      <c r="O92" s="211">
        <f t="shared" si="14"/>
        <v>0.98141666666666671</v>
      </c>
      <c r="P92" s="211">
        <f t="shared" si="15"/>
        <v>0.33822988310548807</v>
      </c>
      <c r="Q92" s="267">
        <f t="shared" si="16"/>
        <v>0.33194444444444443</v>
      </c>
      <c r="R92" s="177">
        <f t="shared" si="17"/>
        <v>41.160000000000004</v>
      </c>
      <c r="S92" s="64"/>
      <c r="Y92" s="25"/>
      <c r="Z92" s="25"/>
      <c r="AA92" s="25"/>
    </row>
    <row r="93" spans="1:27" s="54" customFormat="1" ht="15" customHeight="1">
      <c r="A93" s="155"/>
      <c r="B93" s="13">
        <v>69</v>
      </c>
      <c r="C93" s="8" t="s">
        <v>59</v>
      </c>
      <c r="D93" s="13">
        <v>9929</v>
      </c>
      <c r="E93" s="13" t="s">
        <v>503</v>
      </c>
      <c r="F93" s="13" t="s">
        <v>62</v>
      </c>
      <c r="G93" s="13">
        <v>2021</v>
      </c>
      <c r="H93" s="309" t="s">
        <v>25</v>
      </c>
      <c r="I93" s="53">
        <v>31.6</v>
      </c>
      <c r="J93" s="231">
        <v>7866</v>
      </c>
      <c r="K93" s="176">
        <v>191.66666666666666</v>
      </c>
      <c r="L93" s="176">
        <v>28.099999999999998</v>
      </c>
      <c r="M93" s="176">
        <v>380.23333333333335</v>
      </c>
      <c r="N93" s="211">
        <f t="shared" si="13"/>
        <v>0.87213711512209924</v>
      </c>
      <c r="O93" s="211">
        <f t="shared" si="14"/>
        <v>0.95316666666666661</v>
      </c>
      <c r="P93" s="211">
        <f t="shared" si="15"/>
        <v>0.33514017602144897</v>
      </c>
      <c r="Q93" s="267">
        <f t="shared" si="16"/>
        <v>0.31944444444444442</v>
      </c>
      <c r="R93" s="177">
        <f t="shared" si="17"/>
        <v>41.04</v>
      </c>
      <c r="S93" s="64"/>
      <c r="Y93" s="25"/>
      <c r="Z93" s="25"/>
      <c r="AA93" s="25"/>
    </row>
    <row r="94" spans="1:27" s="54" customFormat="1" ht="15" customHeight="1">
      <c r="A94" s="155"/>
      <c r="B94" s="13">
        <v>70</v>
      </c>
      <c r="C94" s="8" t="s">
        <v>59</v>
      </c>
      <c r="D94" s="13">
        <v>9931</v>
      </c>
      <c r="E94" s="13" t="s">
        <v>503</v>
      </c>
      <c r="F94" s="13" t="s">
        <v>62</v>
      </c>
      <c r="G94" s="13">
        <v>2021</v>
      </c>
      <c r="H94" s="309" t="s">
        <v>25</v>
      </c>
      <c r="I94" s="53">
        <v>31.6</v>
      </c>
      <c r="J94" s="231">
        <v>10375.300000000001</v>
      </c>
      <c r="K94" s="176">
        <v>249.16666666666666</v>
      </c>
      <c r="L94" s="176">
        <v>21.200000000000003</v>
      </c>
      <c r="M94" s="176">
        <v>329.63333333333338</v>
      </c>
      <c r="N94" s="211">
        <f t="shared" si="13"/>
        <v>0.92158796695845147</v>
      </c>
      <c r="O94" s="211">
        <f t="shared" si="14"/>
        <v>0.96466666666666678</v>
      </c>
      <c r="P94" s="211">
        <f t="shared" si="15"/>
        <v>0.43048836673577512</v>
      </c>
      <c r="Q94" s="267">
        <f t="shared" si="16"/>
        <v>0.41527777777777775</v>
      </c>
      <c r="R94" s="177">
        <f t="shared" si="17"/>
        <v>41.640000000000008</v>
      </c>
      <c r="S94" s="64"/>
      <c r="Y94" s="25"/>
      <c r="Z94" s="25"/>
      <c r="AA94" s="25"/>
    </row>
    <row r="95" spans="1:27" s="54" customFormat="1" ht="15" customHeight="1">
      <c r="A95" s="155"/>
      <c r="B95" s="13">
        <v>71</v>
      </c>
      <c r="C95" s="8" t="s">
        <v>59</v>
      </c>
      <c r="D95" s="13">
        <v>9101</v>
      </c>
      <c r="E95" s="13" t="s">
        <v>503</v>
      </c>
      <c r="F95" s="13" t="s">
        <v>62</v>
      </c>
      <c r="G95" s="13">
        <v>2021</v>
      </c>
      <c r="H95" s="309" t="s">
        <v>25</v>
      </c>
      <c r="I95" s="53">
        <v>34.9</v>
      </c>
      <c r="J95" s="231">
        <v>7189.3999999999978</v>
      </c>
      <c r="K95" s="176">
        <v>171.66666666666666</v>
      </c>
      <c r="L95" s="176">
        <v>7.2833333333333323</v>
      </c>
      <c r="M95" s="176">
        <v>421.05</v>
      </c>
      <c r="N95" s="211">
        <f t="shared" si="13"/>
        <v>0.95929961814287046</v>
      </c>
      <c r="O95" s="211">
        <f t="shared" si="14"/>
        <v>0.98786111111111119</v>
      </c>
      <c r="P95" s="211">
        <f t="shared" si="15"/>
        <v>0.28962685937631805</v>
      </c>
      <c r="Q95" s="267">
        <f t="shared" si="16"/>
        <v>0.28611111111111109</v>
      </c>
      <c r="R95" s="177">
        <f t="shared" si="17"/>
        <v>41.879999999999988</v>
      </c>
      <c r="S95" s="64"/>
      <c r="Y95" s="25"/>
      <c r="Z95" s="25"/>
      <c r="AA95" s="25"/>
    </row>
    <row r="96" spans="1:27" s="54" customFormat="1" ht="15" customHeight="1">
      <c r="A96" s="155"/>
      <c r="B96" s="13">
        <v>72</v>
      </c>
      <c r="C96" s="8" t="s">
        <v>59</v>
      </c>
      <c r="D96" s="13">
        <v>9102</v>
      </c>
      <c r="E96" s="13" t="s">
        <v>503</v>
      </c>
      <c r="F96" s="13" t="s">
        <v>62</v>
      </c>
      <c r="G96" s="13">
        <v>2021</v>
      </c>
      <c r="H96" s="309" t="s">
        <v>25</v>
      </c>
      <c r="I96" s="53">
        <v>35</v>
      </c>
      <c r="J96" s="231">
        <v>7385</v>
      </c>
      <c r="K96" s="176">
        <v>175.83333333333334</v>
      </c>
      <c r="L96" s="176">
        <v>3.3</v>
      </c>
      <c r="M96" s="176">
        <v>420.86666666666662</v>
      </c>
      <c r="N96" s="211">
        <f t="shared" si="13"/>
        <v>0.9815779679940454</v>
      </c>
      <c r="O96" s="211">
        <f t="shared" si="14"/>
        <v>0.99449999999999994</v>
      </c>
      <c r="P96" s="211">
        <f t="shared" si="15"/>
        <v>0.29467627506843197</v>
      </c>
      <c r="Q96" s="267">
        <f t="shared" si="16"/>
        <v>0.29305555555555557</v>
      </c>
      <c r="R96" s="177">
        <f t="shared" si="17"/>
        <v>42</v>
      </c>
      <c r="S96" s="64"/>
      <c r="Y96" s="25"/>
      <c r="Z96" s="25"/>
      <c r="AA96" s="25"/>
    </row>
    <row r="97" spans="1:27" s="54" customFormat="1" ht="15" customHeight="1">
      <c r="A97" s="155"/>
      <c r="B97" s="13">
        <v>73</v>
      </c>
      <c r="C97" s="8" t="s">
        <v>59</v>
      </c>
      <c r="D97" s="13">
        <v>9103</v>
      </c>
      <c r="E97" s="13" t="s">
        <v>503</v>
      </c>
      <c r="F97" s="13" t="s">
        <v>62</v>
      </c>
      <c r="G97" s="13">
        <v>2021</v>
      </c>
      <c r="H97" s="309" t="s">
        <v>25</v>
      </c>
      <c r="I97" s="53">
        <v>35.200000000000003</v>
      </c>
      <c r="J97" s="231">
        <v>6934.4000000000005</v>
      </c>
      <c r="K97" s="176">
        <v>164.16666666666666</v>
      </c>
      <c r="L97" s="176">
        <v>1.2833333333333332</v>
      </c>
      <c r="M97" s="176">
        <v>434.55</v>
      </c>
      <c r="N97" s="211">
        <f t="shared" si="13"/>
        <v>0.99224337664954165</v>
      </c>
      <c r="O97" s="211">
        <f t="shared" si="14"/>
        <v>0.9978611111111112</v>
      </c>
      <c r="P97" s="211">
        <f t="shared" si="15"/>
        <v>0.27419758928819971</v>
      </c>
      <c r="Q97" s="267">
        <f t="shared" si="16"/>
        <v>0.27361111111111108</v>
      </c>
      <c r="R97" s="177">
        <f t="shared" si="17"/>
        <v>42.240000000000009</v>
      </c>
      <c r="S97" s="64"/>
      <c r="Y97" s="25"/>
      <c r="Z97" s="25"/>
      <c r="AA97" s="25"/>
    </row>
    <row r="98" spans="1:27" s="54" customFormat="1" ht="15" customHeight="1">
      <c r="A98" s="155"/>
      <c r="B98" s="13">
        <v>74</v>
      </c>
      <c r="C98" s="8" t="s">
        <v>59</v>
      </c>
      <c r="D98" s="13">
        <v>9104</v>
      </c>
      <c r="E98" s="13" t="s">
        <v>503</v>
      </c>
      <c r="F98" s="13" t="s">
        <v>62</v>
      </c>
      <c r="G98" s="13">
        <v>2021</v>
      </c>
      <c r="H98" s="309" t="s">
        <v>25</v>
      </c>
      <c r="I98" s="53">
        <v>34.799999999999997</v>
      </c>
      <c r="J98" s="231">
        <v>8491.2000000000025</v>
      </c>
      <c r="K98" s="176">
        <v>203.33333333333334</v>
      </c>
      <c r="L98" s="176">
        <v>1.65</v>
      </c>
      <c r="M98" s="176">
        <v>395.01666666666665</v>
      </c>
      <c r="N98" s="211">
        <f t="shared" si="13"/>
        <v>0.99195056508659241</v>
      </c>
      <c r="O98" s="211">
        <f t="shared" si="14"/>
        <v>0.99725000000000008</v>
      </c>
      <c r="P98" s="211">
        <f t="shared" si="15"/>
        <v>0.3398234032478204</v>
      </c>
      <c r="Q98" s="267">
        <f t="shared" si="16"/>
        <v>0.33888888888888891</v>
      </c>
      <c r="R98" s="177">
        <f t="shared" si="17"/>
        <v>41.760000000000012</v>
      </c>
      <c r="S98" s="64"/>
      <c r="Y98" s="25"/>
      <c r="Z98" s="25"/>
      <c r="AA98" s="25"/>
    </row>
    <row r="99" spans="1:27" s="54" customFormat="1" ht="15" customHeight="1">
      <c r="A99" s="155"/>
      <c r="B99" s="13">
        <v>75</v>
      </c>
      <c r="C99" s="8" t="s">
        <v>59</v>
      </c>
      <c r="D99" s="13">
        <v>9105</v>
      </c>
      <c r="E99" s="13" t="s">
        <v>503</v>
      </c>
      <c r="F99" s="13" t="s">
        <v>62</v>
      </c>
      <c r="G99" s="13">
        <v>2021</v>
      </c>
      <c r="H99" s="309" t="s">
        <v>25</v>
      </c>
      <c r="I99" s="53">
        <v>34.9</v>
      </c>
      <c r="J99" s="231">
        <v>9073.9999999999945</v>
      </c>
      <c r="K99" s="176">
        <v>216.66666666666666</v>
      </c>
      <c r="L99" s="176">
        <v>0.73333333333333328</v>
      </c>
      <c r="M99" s="176">
        <v>382.6</v>
      </c>
      <c r="N99" s="211">
        <f t="shared" si="13"/>
        <v>0.99662680159460293</v>
      </c>
      <c r="O99" s="211">
        <f t="shared" si="14"/>
        <v>0.99877777777777776</v>
      </c>
      <c r="P99" s="211">
        <f t="shared" si="15"/>
        <v>0.36155300923350764</v>
      </c>
      <c r="Q99" s="267">
        <f t="shared" si="16"/>
        <v>0.3611111111111111</v>
      </c>
      <c r="R99" s="177">
        <f t="shared" si="17"/>
        <v>41.879999999999974</v>
      </c>
      <c r="S99" s="64"/>
      <c r="Y99" s="25"/>
      <c r="Z99" s="25"/>
      <c r="AA99" s="25"/>
    </row>
    <row r="100" spans="1:27" s="54" customFormat="1" ht="15" customHeight="1">
      <c r="A100" s="155"/>
      <c r="B100" s="13">
        <v>76</v>
      </c>
      <c r="C100" s="8" t="s">
        <v>59</v>
      </c>
      <c r="D100" s="13">
        <v>9106</v>
      </c>
      <c r="E100" s="13" t="s">
        <v>503</v>
      </c>
      <c r="F100" s="13" t="s">
        <v>62</v>
      </c>
      <c r="G100" s="13">
        <v>2021</v>
      </c>
      <c r="H100" s="309" t="s">
        <v>25</v>
      </c>
      <c r="I100" s="53">
        <v>34.200000000000003</v>
      </c>
      <c r="J100" s="231">
        <v>7763.3999999999987</v>
      </c>
      <c r="K100" s="176">
        <v>189.16666666666666</v>
      </c>
      <c r="L100" s="176">
        <v>4.2833333333333332</v>
      </c>
      <c r="M100" s="176">
        <v>406.55</v>
      </c>
      <c r="N100" s="211">
        <f t="shared" si="13"/>
        <v>0.9778581890238649</v>
      </c>
      <c r="O100" s="211">
        <f t="shared" si="14"/>
        <v>0.99286111111111119</v>
      </c>
      <c r="P100" s="211">
        <f t="shared" si="15"/>
        <v>0.31754469406597091</v>
      </c>
      <c r="Q100" s="267">
        <f t="shared" si="16"/>
        <v>0.31527777777777777</v>
      </c>
      <c r="R100" s="177">
        <f t="shared" si="17"/>
        <v>41.039999999999992</v>
      </c>
      <c r="S100" s="64"/>
      <c r="Y100" s="25"/>
      <c r="Z100" s="25"/>
      <c r="AA100" s="25"/>
    </row>
    <row r="101" spans="1:27" s="54" customFormat="1" ht="15" customHeight="1">
      <c r="A101" s="155"/>
      <c r="B101" s="13">
        <v>77</v>
      </c>
      <c r="C101" s="8" t="s">
        <v>59</v>
      </c>
      <c r="D101" s="13">
        <v>9107</v>
      </c>
      <c r="E101" s="13" t="s">
        <v>503</v>
      </c>
      <c r="F101" s="13" t="s">
        <v>62</v>
      </c>
      <c r="G101" s="13">
        <v>2021</v>
      </c>
      <c r="H101" s="309" t="s">
        <v>25</v>
      </c>
      <c r="I101" s="53">
        <v>34.4</v>
      </c>
      <c r="J101" s="231">
        <v>9288.0000000000036</v>
      </c>
      <c r="K101" s="176">
        <v>225</v>
      </c>
      <c r="L101" s="176">
        <v>12.716666666666667</v>
      </c>
      <c r="M101" s="176">
        <v>362.28333333333336</v>
      </c>
      <c r="N101" s="211">
        <f t="shared" si="13"/>
        <v>0.94650494285914599</v>
      </c>
      <c r="O101" s="211">
        <f t="shared" si="14"/>
        <v>0.97880555555555548</v>
      </c>
      <c r="P101" s="211">
        <f t="shared" si="15"/>
        <v>0.38312001589238587</v>
      </c>
      <c r="Q101" s="267">
        <f t="shared" si="16"/>
        <v>0.375</v>
      </c>
      <c r="R101" s="177">
        <f t="shared" si="17"/>
        <v>41.280000000000015</v>
      </c>
      <c r="S101" s="64"/>
      <c r="Y101" s="25"/>
      <c r="Z101" s="25"/>
      <c r="AA101" s="25"/>
    </row>
    <row r="102" spans="1:27" s="54" customFormat="1" ht="15" customHeight="1">
      <c r="A102" s="155"/>
      <c r="B102" s="13">
        <v>78</v>
      </c>
      <c r="C102" s="8" t="s">
        <v>59</v>
      </c>
      <c r="D102" s="13">
        <v>9108</v>
      </c>
      <c r="E102" s="13" t="s">
        <v>503</v>
      </c>
      <c r="F102" s="13" t="s">
        <v>62</v>
      </c>
      <c r="G102" s="13">
        <v>2021</v>
      </c>
      <c r="H102" s="309" t="s">
        <v>25</v>
      </c>
      <c r="I102" s="53">
        <v>34.299999999999997</v>
      </c>
      <c r="J102" s="231">
        <v>10118.5</v>
      </c>
      <c r="K102" s="176">
        <v>245.83333333333334</v>
      </c>
      <c r="L102" s="176">
        <v>34.133333333333333</v>
      </c>
      <c r="M102" s="176">
        <v>320.0333333333333</v>
      </c>
      <c r="N102" s="211">
        <f t="shared" si="13"/>
        <v>0.8780807238957018</v>
      </c>
      <c r="O102" s="211">
        <f t="shared" si="14"/>
        <v>0.94311111111111112</v>
      </c>
      <c r="P102" s="211">
        <f t="shared" si="15"/>
        <v>0.43443685202639021</v>
      </c>
      <c r="Q102" s="267">
        <f t="shared" si="16"/>
        <v>0.40972222222222227</v>
      </c>
      <c r="R102" s="177">
        <f t="shared" si="17"/>
        <v>41.16</v>
      </c>
      <c r="S102" s="64"/>
      <c r="Y102" s="25"/>
      <c r="Z102" s="25"/>
      <c r="AA102" s="25"/>
    </row>
    <row r="103" spans="1:27" s="54" customFormat="1" ht="15" customHeight="1">
      <c r="A103" s="155"/>
      <c r="B103" s="13">
        <v>79</v>
      </c>
      <c r="C103" s="8" t="s">
        <v>59</v>
      </c>
      <c r="D103" s="13">
        <v>9109</v>
      </c>
      <c r="E103" s="13" t="s">
        <v>503</v>
      </c>
      <c r="F103" s="13" t="s">
        <v>62</v>
      </c>
      <c r="G103" s="13">
        <v>2021</v>
      </c>
      <c r="H103" s="309" t="s">
        <v>25</v>
      </c>
      <c r="I103" s="53">
        <v>34.5</v>
      </c>
      <c r="J103" s="231">
        <v>9108</v>
      </c>
      <c r="K103" s="176">
        <v>220</v>
      </c>
      <c r="L103" s="176">
        <v>3.4499999999999997</v>
      </c>
      <c r="M103" s="176">
        <v>376.55</v>
      </c>
      <c r="N103" s="211">
        <f t="shared" si="13"/>
        <v>0.98456030431863961</v>
      </c>
      <c r="O103" s="211">
        <f t="shared" si="14"/>
        <v>0.99424999999999997</v>
      </c>
      <c r="P103" s="211">
        <f t="shared" si="15"/>
        <v>0.36878719302656948</v>
      </c>
      <c r="Q103" s="267">
        <f t="shared" si="16"/>
        <v>0.36666666666666664</v>
      </c>
      <c r="R103" s="177">
        <f t="shared" si="17"/>
        <v>41.4</v>
      </c>
      <c r="S103" s="64"/>
      <c r="Y103" s="25"/>
      <c r="Z103" s="25"/>
      <c r="AA103" s="25"/>
    </row>
    <row r="104" spans="1:27" s="54" customFormat="1" ht="15" customHeight="1">
      <c r="A104" s="155"/>
      <c r="B104" s="13">
        <v>80</v>
      </c>
      <c r="C104" s="8" t="s">
        <v>59</v>
      </c>
      <c r="D104" s="13">
        <v>9110</v>
      </c>
      <c r="E104" s="13" t="s">
        <v>503</v>
      </c>
      <c r="F104" s="13" t="s">
        <v>62</v>
      </c>
      <c r="G104" s="13">
        <v>2021</v>
      </c>
      <c r="H104" s="309" t="s">
        <v>25</v>
      </c>
      <c r="I104" s="53">
        <v>34.5</v>
      </c>
      <c r="J104" s="231">
        <v>11626.5</v>
      </c>
      <c r="K104" s="176">
        <v>280.83333333333331</v>
      </c>
      <c r="L104" s="176">
        <v>22.499999999999996</v>
      </c>
      <c r="M104" s="176">
        <v>296.66666666666669</v>
      </c>
      <c r="N104" s="211">
        <f t="shared" si="13"/>
        <v>0.92582417582417587</v>
      </c>
      <c r="O104" s="211">
        <f t="shared" si="14"/>
        <v>0.96250000000000002</v>
      </c>
      <c r="P104" s="211">
        <f t="shared" si="15"/>
        <v>0.48629148629148627</v>
      </c>
      <c r="Q104" s="267">
        <f t="shared" si="16"/>
        <v>0.4680555555555555</v>
      </c>
      <c r="R104" s="177">
        <f t="shared" si="17"/>
        <v>41.400000000000006</v>
      </c>
      <c r="S104" s="64"/>
      <c r="Y104" s="25"/>
      <c r="Z104" s="25"/>
      <c r="AA104" s="25"/>
    </row>
    <row r="105" spans="1:27" s="54" customFormat="1" ht="15" customHeight="1">
      <c r="A105" s="155"/>
      <c r="B105" s="13">
        <v>81</v>
      </c>
      <c r="C105" s="8" t="s">
        <v>59</v>
      </c>
      <c r="D105" s="13">
        <v>9111</v>
      </c>
      <c r="E105" s="13" t="s">
        <v>503</v>
      </c>
      <c r="F105" s="13" t="s">
        <v>62</v>
      </c>
      <c r="G105" s="13">
        <v>2022</v>
      </c>
      <c r="H105" s="309" t="s">
        <v>25</v>
      </c>
      <c r="I105" s="53">
        <v>34.4</v>
      </c>
      <c r="J105" s="231">
        <v>9631.9999999999982</v>
      </c>
      <c r="K105" s="176">
        <v>233.33333333333334</v>
      </c>
      <c r="L105" s="176">
        <v>19.066666666666666</v>
      </c>
      <c r="M105" s="176">
        <v>347.59999999999997</v>
      </c>
      <c r="N105" s="211">
        <f t="shared" si="13"/>
        <v>0.92445853143159007</v>
      </c>
      <c r="O105" s="211">
        <f t="shared" si="14"/>
        <v>0.9682222222222221</v>
      </c>
      <c r="P105" s="211">
        <f t="shared" si="15"/>
        <v>0.40165251319715406</v>
      </c>
      <c r="Q105" s="267">
        <f t="shared" si="16"/>
        <v>0.3888888888888889</v>
      </c>
      <c r="R105" s="177">
        <f t="shared" si="17"/>
        <v>41.279999999999994</v>
      </c>
      <c r="S105" s="64"/>
      <c r="Y105" s="25"/>
      <c r="Z105" s="25"/>
      <c r="AA105" s="25"/>
    </row>
    <row r="106" spans="1:27" s="54" customFormat="1" ht="15" customHeight="1">
      <c r="A106" s="155"/>
      <c r="B106" s="13">
        <v>82</v>
      </c>
      <c r="C106" s="8" t="s">
        <v>59</v>
      </c>
      <c r="D106" s="13">
        <v>9112</v>
      </c>
      <c r="E106" s="13" t="s">
        <v>503</v>
      </c>
      <c r="F106" s="13" t="s">
        <v>62</v>
      </c>
      <c r="G106" s="13">
        <v>2022</v>
      </c>
      <c r="H106" s="309" t="s">
        <v>25</v>
      </c>
      <c r="I106" s="53">
        <v>34.200000000000003</v>
      </c>
      <c r="J106" s="231">
        <v>7113.5999999999995</v>
      </c>
      <c r="K106" s="176">
        <v>173.33333333333334</v>
      </c>
      <c r="L106" s="176">
        <v>8.0666666666666647</v>
      </c>
      <c r="M106" s="176">
        <v>418.59999999999997</v>
      </c>
      <c r="N106" s="211">
        <f t="shared" si="13"/>
        <v>0.95553105475927969</v>
      </c>
      <c r="O106" s="211">
        <f t="shared" si="14"/>
        <v>0.98655555555555552</v>
      </c>
      <c r="P106" s="211">
        <f t="shared" si="15"/>
        <v>0.29282576866764282</v>
      </c>
      <c r="Q106" s="267">
        <f t="shared" si="16"/>
        <v>0.28888888888888892</v>
      </c>
      <c r="R106" s="177">
        <f t="shared" si="17"/>
        <v>41.039999999999992</v>
      </c>
      <c r="S106" s="64"/>
      <c r="Y106" s="25"/>
      <c r="Z106" s="25"/>
      <c r="AA106" s="25"/>
    </row>
    <row r="107" spans="1:27" s="54" customFormat="1" ht="15" customHeight="1">
      <c r="A107" s="155"/>
      <c r="B107" s="13">
        <v>83</v>
      </c>
      <c r="C107" s="8" t="s">
        <v>59</v>
      </c>
      <c r="D107" s="13">
        <v>9113</v>
      </c>
      <c r="E107" s="13" t="s">
        <v>503</v>
      </c>
      <c r="F107" s="13" t="s">
        <v>62</v>
      </c>
      <c r="G107" s="13">
        <v>2022</v>
      </c>
      <c r="H107" s="309" t="s">
        <v>25</v>
      </c>
      <c r="I107" s="53">
        <v>34.799999999999997</v>
      </c>
      <c r="J107" s="231">
        <v>8143.2000000000035</v>
      </c>
      <c r="K107" s="176">
        <v>195</v>
      </c>
      <c r="L107" s="176">
        <v>1.8833333333333335</v>
      </c>
      <c r="M107" s="176">
        <v>403.11666666666667</v>
      </c>
      <c r="N107" s="211">
        <f t="shared" si="13"/>
        <v>0.99043426733259976</v>
      </c>
      <c r="O107" s="211">
        <f t="shared" si="14"/>
        <v>0.99686111111111109</v>
      </c>
      <c r="P107" s="211">
        <f t="shared" si="15"/>
        <v>0.32602335107420516</v>
      </c>
      <c r="Q107" s="267">
        <f t="shared" si="16"/>
        <v>0.32500000000000001</v>
      </c>
      <c r="R107" s="177">
        <f t="shared" si="17"/>
        <v>41.760000000000019</v>
      </c>
      <c r="S107" s="64"/>
      <c r="Y107" s="25"/>
      <c r="Z107" s="25"/>
      <c r="AA107" s="25"/>
    </row>
    <row r="108" spans="1:27" s="54" customFormat="1" ht="15" customHeight="1">
      <c r="A108" s="155"/>
      <c r="B108" s="13">
        <v>84</v>
      </c>
      <c r="C108" s="8" t="s">
        <v>59</v>
      </c>
      <c r="D108" s="13">
        <v>9114</v>
      </c>
      <c r="E108" s="13" t="s">
        <v>503</v>
      </c>
      <c r="F108" s="13" t="s">
        <v>62</v>
      </c>
      <c r="G108" s="13">
        <v>2022</v>
      </c>
      <c r="H108" s="309" t="s">
        <v>25</v>
      </c>
      <c r="I108" s="53">
        <v>34.6</v>
      </c>
      <c r="J108" s="231">
        <v>7231.3999999999978</v>
      </c>
      <c r="K108" s="176">
        <v>174.16666666666666</v>
      </c>
      <c r="L108" s="176">
        <v>24.450000000000003</v>
      </c>
      <c r="M108" s="176">
        <v>401.38333333333338</v>
      </c>
      <c r="N108" s="211">
        <f t="shared" si="13"/>
        <v>0.87689854829235536</v>
      </c>
      <c r="O108" s="211">
        <f t="shared" si="14"/>
        <v>0.95925000000000016</v>
      </c>
      <c r="P108" s="211">
        <f t="shared" si="15"/>
        <v>0.30260909854342216</v>
      </c>
      <c r="Q108" s="267">
        <f t="shared" si="16"/>
        <v>0.29027777777777775</v>
      </c>
      <c r="R108" s="177">
        <f t="shared" si="17"/>
        <v>41.519999999999989</v>
      </c>
      <c r="S108" s="64"/>
      <c r="Y108" s="25"/>
      <c r="Z108" s="25"/>
      <c r="AA108" s="25"/>
    </row>
    <row r="109" spans="1:27" s="54" customFormat="1" ht="15" customHeight="1">
      <c r="A109" s="155"/>
      <c r="B109" s="13">
        <v>85</v>
      </c>
      <c r="C109" s="8" t="s">
        <v>59</v>
      </c>
      <c r="D109" s="13">
        <v>9115</v>
      </c>
      <c r="E109" s="13" t="s">
        <v>503</v>
      </c>
      <c r="F109" s="13" t="s">
        <v>62</v>
      </c>
      <c r="G109" s="13">
        <v>2022</v>
      </c>
      <c r="H109" s="309" t="s">
        <v>25</v>
      </c>
      <c r="I109" s="53">
        <v>34.5</v>
      </c>
      <c r="J109" s="231">
        <v>7831.5</v>
      </c>
      <c r="K109" s="176">
        <v>189.16666666666666</v>
      </c>
      <c r="L109" s="176">
        <v>3.9</v>
      </c>
      <c r="M109" s="176">
        <v>406.93333333333339</v>
      </c>
      <c r="N109" s="211">
        <f t="shared" si="13"/>
        <v>0.97979972375690605</v>
      </c>
      <c r="O109" s="211">
        <f t="shared" si="14"/>
        <v>0.99350000000000005</v>
      </c>
      <c r="P109" s="211">
        <f t="shared" si="15"/>
        <v>0.31734049096907674</v>
      </c>
      <c r="Q109" s="267">
        <f t="shared" si="16"/>
        <v>0.31527777777777777</v>
      </c>
      <c r="R109" s="177">
        <f t="shared" si="17"/>
        <v>41.4</v>
      </c>
      <c r="S109" s="64"/>
      <c r="Y109" s="25"/>
      <c r="Z109" s="25"/>
      <c r="AA109" s="25"/>
    </row>
    <row r="110" spans="1:27" s="54" customFormat="1" ht="15" customHeight="1">
      <c r="A110" s="155"/>
      <c r="B110" s="13">
        <v>86</v>
      </c>
      <c r="C110" s="8" t="s">
        <v>59</v>
      </c>
      <c r="D110" s="13">
        <v>9116</v>
      </c>
      <c r="E110" s="13" t="s">
        <v>503</v>
      </c>
      <c r="F110" s="13" t="s">
        <v>62</v>
      </c>
      <c r="G110" s="13">
        <v>2022</v>
      </c>
      <c r="H110" s="309" t="s">
        <v>25</v>
      </c>
      <c r="I110" s="53">
        <v>34</v>
      </c>
      <c r="J110" s="231">
        <v>11832</v>
      </c>
      <c r="K110" s="176">
        <v>290</v>
      </c>
      <c r="L110" s="176">
        <v>3.916666666666667</v>
      </c>
      <c r="M110" s="176">
        <v>306.08333333333331</v>
      </c>
      <c r="N110" s="211">
        <f t="shared" si="13"/>
        <v>0.98667422738871557</v>
      </c>
      <c r="O110" s="211">
        <f t="shared" si="14"/>
        <v>0.99347222222222209</v>
      </c>
      <c r="P110" s="211">
        <f t="shared" si="15"/>
        <v>0.48650915699706421</v>
      </c>
      <c r="Q110" s="267">
        <f t="shared" si="16"/>
        <v>0.48333333333333334</v>
      </c>
      <c r="R110" s="177">
        <f t="shared" si="17"/>
        <v>40.799999999999997</v>
      </c>
      <c r="S110" s="64"/>
      <c r="Y110" s="25"/>
      <c r="Z110" s="25"/>
      <c r="AA110" s="25"/>
    </row>
    <row r="111" spans="1:27" s="54" customFormat="1" ht="15" customHeight="1">
      <c r="A111" s="155"/>
      <c r="B111" s="13">
        <v>87</v>
      </c>
      <c r="C111" s="8" t="s">
        <v>59</v>
      </c>
      <c r="D111" s="13">
        <v>9117</v>
      </c>
      <c r="E111" s="13" t="s">
        <v>503</v>
      </c>
      <c r="F111" s="13" t="s">
        <v>62</v>
      </c>
      <c r="G111" s="13">
        <v>2022</v>
      </c>
      <c r="H111" s="309" t="s">
        <v>25</v>
      </c>
      <c r="I111" s="53">
        <v>34.1</v>
      </c>
      <c r="J111" s="231">
        <v>9582.1000000000022</v>
      </c>
      <c r="K111" s="176">
        <v>234.16666666666666</v>
      </c>
      <c r="L111" s="176">
        <v>32.683333333333337</v>
      </c>
      <c r="M111" s="176">
        <v>333.15000000000003</v>
      </c>
      <c r="N111" s="211">
        <f t="shared" si="13"/>
        <v>0.87752170382861772</v>
      </c>
      <c r="O111" s="211">
        <f t="shared" si="14"/>
        <v>0.94552777777777786</v>
      </c>
      <c r="P111" s="211">
        <f t="shared" si="15"/>
        <v>0.41276183201621663</v>
      </c>
      <c r="Q111" s="267">
        <f t="shared" si="16"/>
        <v>0.39027777777777778</v>
      </c>
      <c r="R111" s="177">
        <f t="shared" si="17"/>
        <v>40.920000000000009</v>
      </c>
      <c r="S111" s="64"/>
      <c r="Y111" s="25"/>
      <c r="Z111" s="25"/>
      <c r="AA111" s="25"/>
    </row>
    <row r="112" spans="1:27" s="54" customFormat="1" ht="15" customHeight="1">
      <c r="A112" s="155"/>
      <c r="B112" s="13">
        <v>88</v>
      </c>
      <c r="C112" s="8" t="s">
        <v>59</v>
      </c>
      <c r="D112" s="13">
        <v>9118</v>
      </c>
      <c r="E112" s="13" t="s">
        <v>503</v>
      </c>
      <c r="F112" s="13" t="s">
        <v>62</v>
      </c>
      <c r="G112" s="13">
        <v>2022</v>
      </c>
      <c r="H112" s="309" t="s">
        <v>25</v>
      </c>
      <c r="I112" s="53">
        <v>34</v>
      </c>
      <c r="J112" s="231">
        <v>10642</v>
      </c>
      <c r="K112" s="176">
        <v>260.83333333333331</v>
      </c>
      <c r="L112" s="176">
        <v>6.25</v>
      </c>
      <c r="M112" s="176">
        <v>332.91666666666669</v>
      </c>
      <c r="N112" s="211">
        <f t="shared" si="13"/>
        <v>0.97659906396255847</v>
      </c>
      <c r="O112" s="211">
        <f t="shared" si="14"/>
        <v>0.98958333333333337</v>
      </c>
      <c r="P112" s="211">
        <f t="shared" si="15"/>
        <v>0.43929824561403508</v>
      </c>
      <c r="Q112" s="267">
        <f t="shared" si="16"/>
        <v>0.43472222222222218</v>
      </c>
      <c r="R112" s="177">
        <f t="shared" si="17"/>
        <v>40.800000000000004</v>
      </c>
      <c r="S112" s="64"/>
      <c r="Y112" s="25"/>
      <c r="Z112" s="25"/>
      <c r="AA112" s="25"/>
    </row>
    <row r="113" spans="1:27" s="54" customFormat="1" ht="15" customHeight="1">
      <c r="A113" s="155"/>
      <c r="B113" s="13">
        <v>89</v>
      </c>
      <c r="C113" s="8" t="s">
        <v>59</v>
      </c>
      <c r="D113" s="13">
        <v>9119</v>
      </c>
      <c r="E113" s="13" t="s">
        <v>503</v>
      </c>
      <c r="F113" s="13" t="s">
        <v>62</v>
      </c>
      <c r="G113" s="13">
        <v>2022</v>
      </c>
      <c r="H113" s="309" t="s">
        <v>25</v>
      </c>
      <c r="I113" s="53">
        <v>34</v>
      </c>
      <c r="J113" s="231">
        <v>11390</v>
      </c>
      <c r="K113" s="176">
        <v>279.16666666666669</v>
      </c>
      <c r="L113" s="176">
        <v>28.6</v>
      </c>
      <c r="M113" s="176">
        <v>292.23333333333329</v>
      </c>
      <c r="N113" s="211">
        <f t="shared" si="13"/>
        <v>0.90707245748943999</v>
      </c>
      <c r="O113" s="211">
        <f t="shared" si="14"/>
        <v>0.95233333333333325</v>
      </c>
      <c r="P113" s="211">
        <f t="shared" si="15"/>
        <v>0.48856609497141529</v>
      </c>
      <c r="Q113" s="267">
        <f t="shared" si="16"/>
        <v>0.46527777777777779</v>
      </c>
      <c r="R113" s="177">
        <f t="shared" si="17"/>
        <v>40.799999999999997</v>
      </c>
      <c r="S113" s="64"/>
      <c r="Y113" s="25"/>
      <c r="Z113" s="25"/>
      <c r="AA113" s="25"/>
    </row>
    <row r="114" spans="1:27" s="54" customFormat="1" ht="15" customHeight="1">
      <c r="A114" s="155"/>
      <c r="B114" s="13">
        <v>90</v>
      </c>
      <c r="C114" s="8" t="s">
        <v>59</v>
      </c>
      <c r="D114" s="13">
        <v>9120</v>
      </c>
      <c r="E114" s="13" t="s">
        <v>503</v>
      </c>
      <c r="F114" s="13" t="s">
        <v>62</v>
      </c>
      <c r="G114" s="13">
        <v>2022</v>
      </c>
      <c r="H114" s="309" t="s">
        <v>25</v>
      </c>
      <c r="I114" s="53">
        <v>34.200000000000003</v>
      </c>
      <c r="J114" s="231">
        <v>10704.599999999999</v>
      </c>
      <c r="K114" s="176">
        <v>260.83333333333331</v>
      </c>
      <c r="L114" s="176">
        <v>10.833333333333334</v>
      </c>
      <c r="M114" s="176">
        <v>328.33333333333337</v>
      </c>
      <c r="N114" s="211">
        <f t="shared" si="13"/>
        <v>0.96012269938650319</v>
      </c>
      <c r="O114" s="211">
        <f t="shared" si="14"/>
        <v>0.98194444444444462</v>
      </c>
      <c r="P114" s="211">
        <f t="shared" si="15"/>
        <v>0.44271570014144263</v>
      </c>
      <c r="Q114" s="267">
        <f t="shared" si="16"/>
        <v>0.43472222222222218</v>
      </c>
      <c r="R114" s="177">
        <f t="shared" si="17"/>
        <v>41.04</v>
      </c>
      <c r="S114" s="64"/>
      <c r="Y114" s="25"/>
      <c r="Z114" s="25"/>
      <c r="AA114" s="25"/>
    </row>
    <row r="115" spans="1:27" s="54" customFormat="1" ht="15" customHeight="1">
      <c r="A115" s="155"/>
      <c r="B115" s="13">
        <v>91</v>
      </c>
      <c r="C115" s="8" t="s">
        <v>59</v>
      </c>
      <c r="D115" s="13">
        <v>9121</v>
      </c>
      <c r="E115" s="13" t="s">
        <v>503</v>
      </c>
      <c r="F115" s="13" t="s">
        <v>62</v>
      </c>
      <c r="G115" s="13">
        <v>2022</v>
      </c>
      <c r="H115" s="309" t="s">
        <v>25</v>
      </c>
      <c r="I115" s="53">
        <v>34.299999999999997</v>
      </c>
      <c r="J115" s="231">
        <v>9466.8000000000011</v>
      </c>
      <c r="K115" s="176">
        <v>230</v>
      </c>
      <c r="L115" s="176">
        <v>2.3333333333333335</v>
      </c>
      <c r="M115" s="176">
        <v>367.66666666666669</v>
      </c>
      <c r="N115" s="211">
        <f t="shared" si="13"/>
        <v>0.98995695839311326</v>
      </c>
      <c r="O115" s="211">
        <f t="shared" si="14"/>
        <v>0.99611111111111128</v>
      </c>
      <c r="P115" s="211">
        <f t="shared" si="15"/>
        <v>0.38482989403234796</v>
      </c>
      <c r="Q115" s="267">
        <f t="shared" si="16"/>
        <v>0.38333333333333336</v>
      </c>
      <c r="R115" s="177">
        <f t="shared" si="17"/>
        <v>41.160000000000004</v>
      </c>
      <c r="S115" s="64"/>
      <c r="Y115" s="25"/>
      <c r="Z115" s="25"/>
      <c r="AA115" s="25"/>
    </row>
    <row r="116" spans="1:27" s="54" customFormat="1" ht="15" customHeight="1">
      <c r="A116" s="155"/>
      <c r="B116" s="13">
        <v>92</v>
      </c>
      <c r="C116" s="8" t="s">
        <v>59</v>
      </c>
      <c r="D116" s="13">
        <v>9122</v>
      </c>
      <c r="E116" s="13" t="s">
        <v>503</v>
      </c>
      <c r="F116" s="13" t="s">
        <v>62</v>
      </c>
      <c r="G116" s="13">
        <v>2022</v>
      </c>
      <c r="H116" s="309" t="s">
        <v>25</v>
      </c>
      <c r="I116" s="53">
        <v>34.5</v>
      </c>
      <c r="J116" s="231">
        <v>8901</v>
      </c>
      <c r="K116" s="176">
        <v>215</v>
      </c>
      <c r="L116" s="176">
        <v>3.1500000000000004</v>
      </c>
      <c r="M116" s="176">
        <v>381.85</v>
      </c>
      <c r="N116" s="211">
        <f t="shared" si="13"/>
        <v>0.98556039422415764</v>
      </c>
      <c r="O116" s="211">
        <f t="shared" si="14"/>
        <v>0.99475000000000002</v>
      </c>
      <c r="P116" s="211">
        <f t="shared" si="15"/>
        <v>0.3602245120214459</v>
      </c>
      <c r="Q116" s="267">
        <f t="shared" si="16"/>
        <v>0.35833333333333334</v>
      </c>
      <c r="R116" s="177">
        <f t="shared" si="17"/>
        <v>41.4</v>
      </c>
      <c r="S116" s="64"/>
      <c r="Y116" s="25"/>
      <c r="Z116" s="25"/>
      <c r="AA116" s="25"/>
    </row>
    <row r="117" spans="1:27" s="54" customFormat="1" ht="15" customHeight="1">
      <c r="A117" s="155"/>
      <c r="B117" s="13">
        <v>93</v>
      </c>
      <c r="C117" s="8" t="s">
        <v>59</v>
      </c>
      <c r="D117" s="13">
        <v>9123</v>
      </c>
      <c r="E117" s="13" t="s">
        <v>503</v>
      </c>
      <c r="F117" s="13" t="s">
        <v>62</v>
      </c>
      <c r="G117" s="13">
        <v>2022</v>
      </c>
      <c r="H117" s="309" t="s">
        <v>25</v>
      </c>
      <c r="I117" s="53">
        <v>34.799999999999997</v>
      </c>
      <c r="J117" s="231">
        <v>8212.8000000000029</v>
      </c>
      <c r="K117" s="176">
        <v>196.66666666666666</v>
      </c>
      <c r="L117" s="176">
        <v>0.41666666666666663</v>
      </c>
      <c r="M117" s="176">
        <v>402.91666666666669</v>
      </c>
      <c r="N117" s="211">
        <f t="shared" si="13"/>
        <v>0.99788583509513751</v>
      </c>
      <c r="O117" s="211">
        <f t="shared" si="14"/>
        <v>0.99930555555555567</v>
      </c>
      <c r="P117" s="211">
        <f t="shared" si="15"/>
        <v>0.32800555941626125</v>
      </c>
      <c r="Q117" s="267">
        <f t="shared" si="16"/>
        <v>0.32777777777777778</v>
      </c>
      <c r="R117" s="177">
        <f t="shared" si="17"/>
        <v>41.760000000000019</v>
      </c>
      <c r="S117" s="64"/>
      <c r="Y117" s="25"/>
      <c r="Z117" s="25"/>
      <c r="AA117" s="25"/>
    </row>
    <row r="118" spans="1:27" s="54" customFormat="1" ht="15" customHeight="1">
      <c r="A118" s="155"/>
      <c r="B118" s="13">
        <v>94</v>
      </c>
      <c r="C118" s="8" t="s">
        <v>59</v>
      </c>
      <c r="D118" s="13">
        <v>9124</v>
      </c>
      <c r="E118" s="13" t="s">
        <v>503</v>
      </c>
      <c r="F118" s="13" t="s">
        <v>62</v>
      </c>
      <c r="G118" s="13">
        <v>2022</v>
      </c>
      <c r="H118" s="309" t="s">
        <v>25</v>
      </c>
      <c r="I118" s="53">
        <v>34.5</v>
      </c>
      <c r="J118" s="231">
        <v>6762</v>
      </c>
      <c r="K118" s="176">
        <v>163.33333333333334</v>
      </c>
      <c r="L118" s="176">
        <v>6.1833333333333336</v>
      </c>
      <c r="M118" s="176">
        <v>430.48333333333329</v>
      </c>
      <c r="N118" s="211">
        <f t="shared" si="13"/>
        <v>0.96352374397797658</v>
      </c>
      <c r="O118" s="211">
        <f t="shared" si="14"/>
        <v>0.98969444444444432</v>
      </c>
      <c r="P118" s="211">
        <f t="shared" si="15"/>
        <v>0.27505683572370826</v>
      </c>
      <c r="Q118" s="267">
        <f t="shared" si="16"/>
        <v>0.27222222222222225</v>
      </c>
      <c r="R118" s="177">
        <f t="shared" si="17"/>
        <v>41.4</v>
      </c>
      <c r="S118" s="64"/>
      <c r="Y118" s="25"/>
      <c r="Z118" s="25"/>
      <c r="AA118" s="25"/>
    </row>
    <row r="119" spans="1:27" s="54" customFormat="1" ht="15" customHeight="1">
      <c r="A119" s="155"/>
      <c r="B119" s="13">
        <v>95</v>
      </c>
      <c r="C119" s="8" t="s">
        <v>59</v>
      </c>
      <c r="D119" s="13">
        <v>9125</v>
      </c>
      <c r="E119" s="13" t="s">
        <v>503</v>
      </c>
      <c r="F119" s="13" t="s">
        <v>62</v>
      </c>
      <c r="G119" s="13">
        <v>2022</v>
      </c>
      <c r="H119" s="309" t="s">
        <v>25</v>
      </c>
      <c r="I119" s="53">
        <v>34.700000000000003</v>
      </c>
      <c r="J119" s="231">
        <v>10548.799999999997</v>
      </c>
      <c r="K119" s="176">
        <v>253.33333333333334</v>
      </c>
      <c r="L119" s="176">
        <v>4.9333333333333336</v>
      </c>
      <c r="M119" s="176">
        <v>341.73333333333329</v>
      </c>
      <c r="N119" s="211">
        <f t="shared" si="13"/>
        <v>0.98089829633453807</v>
      </c>
      <c r="O119" s="211">
        <f t="shared" si="14"/>
        <v>0.99177777777777765</v>
      </c>
      <c r="P119" s="211">
        <f t="shared" si="15"/>
        <v>0.42572260811113605</v>
      </c>
      <c r="Q119" s="267">
        <f t="shared" si="16"/>
        <v>0.42222222222222222</v>
      </c>
      <c r="R119" s="177">
        <f t="shared" si="17"/>
        <v>41.639999999999986</v>
      </c>
      <c r="S119" s="64"/>
      <c r="Y119" s="25"/>
      <c r="Z119" s="25"/>
      <c r="AA119" s="25"/>
    </row>
    <row r="120" spans="1:27" s="54" customFormat="1" ht="15" customHeight="1">
      <c r="A120" s="155"/>
      <c r="B120" s="13">
        <v>96</v>
      </c>
      <c r="C120" s="8" t="s">
        <v>59</v>
      </c>
      <c r="D120" s="13">
        <v>9126</v>
      </c>
      <c r="E120" s="13" t="s">
        <v>503</v>
      </c>
      <c r="F120" s="13" t="s">
        <v>62</v>
      </c>
      <c r="G120" s="13">
        <v>2022</v>
      </c>
      <c r="H120" s="309" t="s">
        <v>25</v>
      </c>
      <c r="I120" s="53">
        <v>34.299999999999997</v>
      </c>
      <c r="J120" s="231">
        <v>9226.6999999999989</v>
      </c>
      <c r="K120" s="176">
        <v>224.16666666666666</v>
      </c>
      <c r="L120" s="176">
        <v>3.9166666666666665</v>
      </c>
      <c r="M120" s="176">
        <v>371.91666666666669</v>
      </c>
      <c r="N120" s="211">
        <f t="shared" si="13"/>
        <v>0.98282791377420542</v>
      </c>
      <c r="O120" s="211">
        <f t="shared" si="14"/>
        <v>0.99347222222222231</v>
      </c>
      <c r="P120" s="211">
        <f t="shared" si="15"/>
        <v>0.37606598629945476</v>
      </c>
      <c r="Q120" s="267">
        <f t="shared" si="16"/>
        <v>0.37361111111111112</v>
      </c>
      <c r="R120" s="177">
        <f t="shared" si="17"/>
        <v>41.16</v>
      </c>
      <c r="S120" s="64"/>
      <c r="Y120" s="25"/>
      <c r="Z120" s="25"/>
      <c r="AA120" s="25"/>
    </row>
    <row r="121" spans="1:27" s="54" customFormat="1" ht="15" customHeight="1">
      <c r="A121" s="155"/>
      <c r="B121" s="13">
        <v>97</v>
      </c>
      <c r="C121" s="8" t="s">
        <v>59</v>
      </c>
      <c r="D121" s="13">
        <v>9127</v>
      </c>
      <c r="E121" s="13" t="s">
        <v>503</v>
      </c>
      <c r="F121" s="13" t="s">
        <v>62</v>
      </c>
      <c r="G121" s="13">
        <v>2022</v>
      </c>
      <c r="H121" s="309" t="s">
        <v>25</v>
      </c>
      <c r="I121" s="53">
        <v>34.5</v>
      </c>
      <c r="J121" s="231">
        <v>10074</v>
      </c>
      <c r="K121" s="176">
        <v>243.33333333333334</v>
      </c>
      <c r="L121" s="176">
        <v>2.9166666666666665</v>
      </c>
      <c r="M121" s="176">
        <v>353.74999999999994</v>
      </c>
      <c r="N121" s="211">
        <f t="shared" si="13"/>
        <v>0.98815566835871405</v>
      </c>
      <c r="O121" s="211">
        <f t="shared" ref="O121:O135" si="18">IFERROR((K121+M121)/(K121+L121+M121),1)</f>
        <v>0.9951388888888888</v>
      </c>
      <c r="P121" s="211">
        <f t="shared" ref="P121:P135" si="19">IFERROR(K121/(K121+M121),"")</f>
        <v>0.4075366364270761</v>
      </c>
      <c r="Q121" s="267">
        <f t="shared" si="16"/>
        <v>0.40555555555555556</v>
      </c>
      <c r="R121" s="177">
        <f t="shared" si="17"/>
        <v>41.4</v>
      </c>
      <c r="S121" s="64"/>
      <c r="Y121" s="25"/>
      <c r="Z121" s="25"/>
      <c r="AA121" s="25"/>
    </row>
    <row r="122" spans="1:27" s="54" customFormat="1" ht="15" customHeight="1">
      <c r="A122" s="155"/>
      <c r="B122" s="13">
        <v>98</v>
      </c>
      <c r="C122" s="8" t="s">
        <v>59</v>
      </c>
      <c r="D122" s="13">
        <v>9128</v>
      </c>
      <c r="E122" s="13" t="s">
        <v>503</v>
      </c>
      <c r="F122" s="13" t="s">
        <v>62</v>
      </c>
      <c r="G122" s="13">
        <v>2022</v>
      </c>
      <c r="H122" s="309" t="s">
        <v>25</v>
      </c>
      <c r="I122" s="53">
        <v>34.6</v>
      </c>
      <c r="J122" s="231">
        <v>10137.799999999999</v>
      </c>
      <c r="K122" s="176">
        <v>244.16666666666666</v>
      </c>
      <c r="L122" s="176">
        <v>8.033333333333335</v>
      </c>
      <c r="M122" s="176">
        <v>347.8</v>
      </c>
      <c r="N122" s="211">
        <f t="shared" si="13"/>
        <v>0.96814697330161248</v>
      </c>
      <c r="O122" s="211">
        <f t="shared" si="18"/>
        <v>0.98661111111111122</v>
      </c>
      <c r="P122" s="211">
        <f t="shared" si="19"/>
        <v>0.41246691818233006</v>
      </c>
      <c r="Q122" s="267">
        <f t="shared" si="16"/>
        <v>0.40694444444444444</v>
      </c>
      <c r="R122" s="177">
        <f t="shared" si="17"/>
        <v>41.519999999999996</v>
      </c>
      <c r="S122" s="64"/>
      <c r="Y122" s="25"/>
      <c r="Z122" s="25"/>
      <c r="AA122" s="25"/>
    </row>
    <row r="123" spans="1:27" s="54" customFormat="1" ht="15" customHeight="1">
      <c r="A123" s="155"/>
      <c r="B123" s="13">
        <v>99</v>
      </c>
      <c r="C123" s="8" t="s">
        <v>59</v>
      </c>
      <c r="D123" s="13">
        <v>9129</v>
      </c>
      <c r="E123" s="13" t="s">
        <v>503</v>
      </c>
      <c r="F123" s="13" t="s">
        <v>62</v>
      </c>
      <c r="G123" s="13">
        <v>2022</v>
      </c>
      <c r="H123" s="309" t="s">
        <v>25</v>
      </c>
      <c r="I123" s="53">
        <v>34.5</v>
      </c>
      <c r="J123" s="231">
        <v>9384</v>
      </c>
      <c r="K123" s="176">
        <v>226.66666666666666</v>
      </c>
      <c r="L123" s="176">
        <v>2.0166666666666666</v>
      </c>
      <c r="M123" s="176">
        <v>371.31666666666672</v>
      </c>
      <c r="N123" s="211">
        <f t="shared" si="13"/>
        <v>0.99118140077253836</v>
      </c>
      <c r="O123" s="211">
        <f t="shared" si="18"/>
        <v>0.99663888888888896</v>
      </c>
      <c r="P123" s="211">
        <f t="shared" si="19"/>
        <v>0.37905181303826746</v>
      </c>
      <c r="Q123" s="267">
        <f t="shared" si="16"/>
        <v>0.37777777777777777</v>
      </c>
      <c r="R123" s="177">
        <f t="shared" si="17"/>
        <v>41.4</v>
      </c>
      <c r="S123" s="64"/>
      <c r="Y123" s="25"/>
      <c r="Z123" s="25"/>
      <c r="AA123" s="25"/>
    </row>
    <row r="124" spans="1:27" s="54" customFormat="1" ht="15" customHeight="1">
      <c r="A124" s="155"/>
      <c r="B124" s="13">
        <v>100</v>
      </c>
      <c r="C124" s="8" t="s">
        <v>59</v>
      </c>
      <c r="D124" s="13">
        <v>9130</v>
      </c>
      <c r="E124" s="13" t="s">
        <v>503</v>
      </c>
      <c r="F124" s="13" t="s">
        <v>62</v>
      </c>
      <c r="G124" s="13">
        <v>2022</v>
      </c>
      <c r="H124" s="309" t="s">
        <v>25</v>
      </c>
      <c r="I124" s="53">
        <v>34.9</v>
      </c>
      <c r="J124" s="231">
        <v>10435.099999999999</v>
      </c>
      <c r="K124" s="176">
        <v>249.16666666666666</v>
      </c>
      <c r="L124" s="176">
        <v>26.750000000000004</v>
      </c>
      <c r="M124" s="176">
        <v>324.08333333333337</v>
      </c>
      <c r="N124" s="211">
        <f t="shared" si="13"/>
        <v>0.90305043793415873</v>
      </c>
      <c r="O124" s="211">
        <f t="shared" si="18"/>
        <v>0.95541666666666669</v>
      </c>
      <c r="P124" s="211">
        <f t="shared" si="19"/>
        <v>0.43465620002907396</v>
      </c>
      <c r="Q124" s="267">
        <f t="shared" si="16"/>
        <v>0.41527777777777775</v>
      </c>
      <c r="R124" s="177">
        <f t="shared" si="17"/>
        <v>41.879999999999995</v>
      </c>
      <c r="S124" s="64"/>
      <c r="Y124" s="25"/>
      <c r="Z124" s="25"/>
      <c r="AA124" s="25"/>
    </row>
    <row r="125" spans="1:27" s="54" customFormat="1" ht="15" customHeight="1">
      <c r="A125" s="155"/>
      <c r="B125" s="13">
        <v>101</v>
      </c>
      <c r="C125" s="8" t="s">
        <v>59</v>
      </c>
      <c r="D125" s="13">
        <v>9131</v>
      </c>
      <c r="E125" s="13" t="s">
        <v>503</v>
      </c>
      <c r="F125" s="13" t="s">
        <v>62</v>
      </c>
      <c r="G125" s="13">
        <v>2022</v>
      </c>
      <c r="H125" s="309" t="s">
        <v>25</v>
      </c>
      <c r="I125" s="53">
        <v>34.1</v>
      </c>
      <c r="J125" s="231">
        <v>11150.700000000004</v>
      </c>
      <c r="K125" s="176">
        <v>272.5</v>
      </c>
      <c r="L125" s="176">
        <v>4.25</v>
      </c>
      <c r="M125" s="176">
        <v>323.25</v>
      </c>
      <c r="N125" s="211">
        <f t="shared" si="13"/>
        <v>0.98464317976513094</v>
      </c>
      <c r="O125" s="211">
        <f t="shared" si="18"/>
        <v>0.99291666666666667</v>
      </c>
      <c r="P125" s="211">
        <f t="shared" si="19"/>
        <v>0.45740663029794376</v>
      </c>
      <c r="Q125" s="267">
        <f t="shared" si="16"/>
        <v>0.45416666666666666</v>
      </c>
      <c r="R125" s="177">
        <f t="shared" si="17"/>
        <v>40.920000000000016</v>
      </c>
      <c r="S125" s="64"/>
      <c r="Y125" s="25"/>
      <c r="Z125" s="25"/>
      <c r="AA125" s="25"/>
    </row>
    <row r="126" spans="1:27" s="54" customFormat="1" ht="15" customHeight="1">
      <c r="A126" s="155"/>
      <c r="B126" s="13">
        <v>102</v>
      </c>
      <c r="C126" s="8" t="s">
        <v>59</v>
      </c>
      <c r="D126" s="13">
        <v>9132</v>
      </c>
      <c r="E126" s="13" t="s">
        <v>503</v>
      </c>
      <c r="F126" s="13" t="s">
        <v>62</v>
      </c>
      <c r="G126" s="13">
        <v>2022</v>
      </c>
      <c r="H126" s="309" t="s">
        <v>25</v>
      </c>
      <c r="I126" s="53">
        <v>34.200000000000003</v>
      </c>
      <c r="J126" s="231">
        <v>10567.8</v>
      </c>
      <c r="K126" s="176">
        <v>257.5</v>
      </c>
      <c r="L126" s="176">
        <v>3.5666666666666669</v>
      </c>
      <c r="M126" s="176">
        <v>338.93333333333334</v>
      </c>
      <c r="N126" s="211">
        <f t="shared" si="13"/>
        <v>0.98633810010214507</v>
      </c>
      <c r="O126" s="211">
        <f t="shared" si="18"/>
        <v>0.99405555555555569</v>
      </c>
      <c r="P126" s="211">
        <f t="shared" si="19"/>
        <v>0.43173307997540933</v>
      </c>
      <c r="Q126" s="267">
        <f t="shared" si="16"/>
        <v>0.42916666666666664</v>
      </c>
      <c r="R126" s="177">
        <f t="shared" si="17"/>
        <v>41.04</v>
      </c>
      <c r="S126" s="64"/>
      <c r="Y126" s="25"/>
      <c r="Z126" s="25"/>
      <c r="AA126" s="25"/>
    </row>
    <row r="127" spans="1:27" s="54" customFormat="1" ht="15" customHeight="1">
      <c r="A127" s="155"/>
      <c r="B127" s="13">
        <v>103</v>
      </c>
      <c r="C127" s="8" t="s">
        <v>59</v>
      </c>
      <c r="D127" s="13">
        <v>9133</v>
      </c>
      <c r="E127" s="13" t="s">
        <v>503</v>
      </c>
      <c r="F127" s="13" t="s">
        <v>62</v>
      </c>
      <c r="G127" s="13">
        <v>2022</v>
      </c>
      <c r="H127" s="309" t="s">
        <v>25</v>
      </c>
      <c r="I127" s="53">
        <v>34.5</v>
      </c>
      <c r="J127" s="231">
        <v>10177.5</v>
      </c>
      <c r="K127" s="176">
        <v>245.83333333333334</v>
      </c>
      <c r="L127" s="176">
        <v>4.583333333333333</v>
      </c>
      <c r="M127" s="176">
        <v>349.58333333333331</v>
      </c>
      <c r="N127" s="211">
        <f t="shared" si="13"/>
        <v>0.98169717138103163</v>
      </c>
      <c r="O127" s="211">
        <f t="shared" si="18"/>
        <v>0.99236111111111103</v>
      </c>
      <c r="P127" s="211">
        <f t="shared" si="19"/>
        <v>0.41287613715885241</v>
      </c>
      <c r="Q127" s="267">
        <f t="shared" si="16"/>
        <v>0.40972222222222227</v>
      </c>
      <c r="R127" s="177">
        <f t="shared" si="17"/>
        <v>41.4</v>
      </c>
      <c r="S127" s="64"/>
      <c r="Y127" s="25"/>
      <c r="Z127" s="25"/>
      <c r="AA127" s="25"/>
    </row>
    <row r="128" spans="1:27" s="54" customFormat="1" ht="15" customHeight="1">
      <c r="A128" s="155"/>
      <c r="B128" s="13">
        <v>104</v>
      </c>
      <c r="C128" s="8" t="s">
        <v>59</v>
      </c>
      <c r="D128" s="13">
        <v>9134</v>
      </c>
      <c r="E128" s="13" t="s">
        <v>503</v>
      </c>
      <c r="F128" s="13" t="s">
        <v>62</v>
      </c>
      <c r="G128" s="13">
        <v>2022</v>
      </c>
      <c r="H128" s="309" t="s">
        <v>25</v>
      </c>
      <c r="I128" s="53">
        <v>34.299999999999997</v>
      </c>
      <c r="J128" s="231">
        <v>7511.0000000000009</v>
      </c>
      <c r="K128" s="176">
        <v>182.5</v>
      </c>
      <c r="L128" s="176">
        <v>8.7833333333333332</v>
      </c>
      <c r="M128" s="176">
        <v>408.71666666666664</v>
      </c>
      <c r="N128" s="211">
        <f t="shared" si="13"/>
        <v>0.95408207719787397</v>
      </c>
      <c r="O128" s="211">
        <f t="shared" si="18"/>
        <v>0.98536111111111113</v>
      </c>
      <c r="P128" s="211">
        <f t="shared" si="19"/>
        <v>0.30868547909677779</v>
      </c>
      <c r="Q128" s="267">
        <f t="shared" si="16"/>
        <v>0.30416666666666664</v>
      </c>
      <c r="R128" s="177">
        <f t="shared" si="17"/>
        <v>41.156164383561652</v>
      </c>
      <c r="S128" s="64"/>
      <c r="Y128" s="25"/>
      <c r="Z128" s="25"/>
      <c r="AA128" s="25"/>
    </row>
    <row r="129" spans="1:27" s="54" customFormat="1" ht="15" customHeight="1">
      <c r="A129" s="155"/>
      <c r="B129" s="13">
        <v>105</v>
      </c>
      <c r="C129" s="8" t="s">
        <v>59</v>
      </c>
      <c r="D129" s="13">
        <v>9135</v>
      </c>
      <c r="E129" s="13" t="s">
        <v>503</v>
      </c>
      <c r="F129" s="13" t="s">
        <v>62</v>
      </c>
      <c r="G129" s="13">
        <v>2022</v>
      </c>
      <c r="H129" s="309" t="s">
        <v>25</v>
      </c>
      <c r="I129" s="53">
        <v>34.5</v>
      </c>
      <c r="J129" s="231">
        <v>8832</v>
      </c>
      <c r="K129" s="176">
        <v>213.33333333333334</v>
      </c>
      <c r="L129" s="176">
        <v>1.9833333333333334</v>
      </c>
      <c r="M129" s="176">
        <v>384.68333333333328</v>
      </c>
      <c r="N129" s="211">
        <f t="shared" si="13"/>
        <v>0.99078876073999544</v>
      </c>
      <c r="O129" s="211">
        <f t="shared" si="18"/>
        <v>0.99669444444444444</v>
      </c>
      <c r="P129" s="211">
        <f t="shared" si="19"/>
        <v>0.35673476213037542</v>
      </c>
      <c r="Q129" s="267">
        <f t="shared" si="16"/>
        <v>0.35555555555555557</v>
      </c>
      <c r="R129" s="177">
        <f t="shared" si="17"/>
        <v>41.4</v>
      </c>
      <c r="S129" s="64"/>
      <c r="Y129" s="25"/>
      <c r="Z129" s="25"/>
      <c r="AA129" s="25"/>
    </row>
    <row r="130" spans="1:27" s="54" customFormat="1" ht="15" customHeight="1">
      <c r="A130" s="155"/>
      <c r="B130" s="13">
        <v>106</v>
      </c>
      <c r="C130" s="8" t="s">
        <v>59</v>
      </c>
      <c r="D130" s="13">
        <v>9136</v>
      </c>
      <c r="E130" s="13" t="s">
        <v>503</v>
      </c>
      <c r="F130" s="13" t="s">
        <v>62</v>
      </c>
      <c r="G130" s="13">
        <v>2022</v>
      </c>
      <c r="H130" s="309" t="s">
        <v>25</v>
      </c>
      <c r="I130" s="53">
        <v>34.5</v>
      </c>
      <c r="J130" s="231">
        <v>9172.9000000000015</v>
      </c>
      <c r="K130" s="176">
        <v>224.16666666666666</v>
      </c>
      <c r="L130" s="176">
        <v>3.0166666666666666</v>
      </c>
      <c r="M130" s="176">
        <v>372.81666666666672</v>
      </c>
      <c r="N130" s="211">
        <f t="shared" si="13"/>
        <v>0.98672144376788196</v>
      </c>
      <c r="O130" s="211">
        <f t="shared" si="18"/>
        <v>0.99497222222222226</v>
      </c>
      <c r="P130" s="211">
        <f t="shared" si="19"/>
        <v>0.37549903682403191</v>
      </c>
      <c r="Q130" s="267">
        <f t="shared" si="16"/>
        <v>0.37361111111111112</v>
      </c>
      <c r="R130" s="177">
        <f t="shared" si="17"/>
        <v>40.920000000000009</v>
      </c>
      <c r="S130" s="64"/>
      <c r="Y130" s="25"/>
      <c r="Z130" s="25"/>
      <c r="AA130" s="25"/>
    </row>
    <row r="131" spans="1:27" s="54" customFormat="1" ht="15" customHeight="1">
      <c r="A131" s="155"/>
      <c r="B131" s="13">
        <v>107</v>
      </c>
      <c r="C131" s="8" t="s">
        <v>59</v>
      </c>
      <c r="D131" s="13">
        <v>9137</v>
      </c>
      <c r="E131" s="13" t="s">
        <v>503</v>
      </c>
      <c r="F131" s="13" t="s">
        <v>62</v>
      </c>
      <c r="G131" s="13">
        <v>2022</v>
      </c>
      <c r="H131" s="309" t="s">
        <v>25</v>
      </c>
      <c r="I131" s="53">
        <v>34.5</v>
      </c>
      <c r="J131" s="231">
        <v>8806</v>
      </c>
      <c r="K131" s="176">
        <v>215.83333333333334</v>
      </c>
      <c r="L131" s="176">
        <v>1.45</v>
      </c>
      <c r="M131" s="176">
        <v>382.71666666666664</v>
      </c>
      <c r="N131" s="211">
        <f t="shared" si="13"/>
        <v>0.99332668558717496</v>
      </c>
      <c r="O131" s="211">
        <f t="shared" si="18"/>
        <v>0.99758333333333327</v>
      </c>
      <c r="P131" s="211">
        <f t="shared" si="19"/>
        <v>0.36059365689304712</v>
      </c>
      <c r="Q131" s="267">
        <f t="shared" si="16"/>
        <v>0.35972222222222222</v>
      </c>
      <c r="R131" s="177">
        <f t="shared" si="17"/>
        <v>40.799999999999997</v>
      </c>
      <c r="S131" s="64"/>
      <c r="Y131" s="25"/>
      <c r="Z131" s="25"/>
      <c r="AA131" s="25"/>
    </row>
    <row r="132" spans="1:27" s="54" customFormat="1" ht="15" customHeight="1">
      <c r="A132" s="155"/>
      <c r="B132" s="13">
        <v>108</v>
      </c>
      <c r="C132" s="8" t="s">
        <v>59</v>
      </c>
      <c r="D132" s="13">
        <v>9138</v>
      </c>
      <c r="E132" s="13" t="s">
        <v>503</v>
      </c>
      <c r="F132" s="13" t="s">
        <v>62</v>
      </c>
      <c r="G132" s="13">
        <v>2022</v>
      </c>
      <c r="H132" s="309" t="s">
        <v>25</v>
      </c>
      <c r="I132" s="53">
        <v>34.5</v>
      </c>
      <c r="J132" s="231">
        <v>9712.7999999999993</v>
      </c>
      <c r="K132" s="176">
        <v>236.66666666666666</v>
      </c>
      <c r="L132" s="176">
        <v>3.3833333333333333</v>
      </c>
      <c r="M132" s="176">
        <v>359.95000000000005</v>
      </c>
      <c r="N132" s="211">
        <f t="shared" si="13"/>
        <v>0.98590571408734295</v>
      </c>
      <c r="O132" s="211">
        <f t="shared" si="18"/>
        <v>0.99436111111111114</v>
      </c>
      <c r="P132" s="211">
        <f t="shared" si="19"/>
        <v>0.39668128614129672</v>
      </c>
      <c r="Q132" s="267">
        <f t="shared" si="16"/>
        <v>0.39444444444444443</v>
      </c>
      <c r="R132" s="177">
        <f t="shared" si="17"/>
        <v>41.04</v>
      </c>
      <c r="S132" s="64"/>
      <c r="Y132" s="25"/>
      <c r="Z132" s="25"/>
      <c r="AA132" s="25"/>
    </row>
    <row r="133" spans="1:27" s="54" customFormat="1" ht="15" customHeight="1">
      <c r="A133" s="155"/>
      <c r="B133" s="13">
        <v>109</v>
      </c>
      <c r="C133" s="8" t="s">
        <v>59</v>
      </c>
      <c r="D133" s="13">
        <v>9139</v>
      </c>
      <c r="E133" s="13" t="s">
        <v>503</v>
      </c>
      <c r="F133" s="13" t="s">
        <v>62</v>
      </c>
      <c r="G133" s="13">
        <v>2022</v>
      </c>
      <c r="H133" s="309" t="s">
        <v>25</v>
      </c>
      <c r="I133" s="53">
        <v>34.5</v>
      </c>
      <c r="J133" s="231">
        <v>8840</v>
      </c>
      <c r="K133" s="176">
        <v>216.66666666666666</v>
      </c>
      <c r="L133" s="176">
        <v>2.1333333333333333</v>
      </c>
      <c r="M133" s="176">
        <v>381.20000000000005</v>
      </c>
      <c r="N133" s="211">
        <f t="shared" si="13"/>
        <v>0.99024984765386959</v>
      </c>
      <c r="O133" s="211">
        <f t="shared" si="18"/>
        <v>0.99644444444444447</v>
      </c>
      <c r="P133" s="211">
        <f t="shared" si="19"/>
        <v>0.36239964317573592</v>
      </c>
      <c r="Q133" s="267">
        <f t="shared" si="16"/>
        <v>0.3611111111111111</v>
      </c>
      <c r="R133" s="177">
        <f t="shared" si="17"/>
        <v>40.800000000000004</v>
      </c>
      <c r="S133" s="64"/>
      <c r="Y133" s="25"/>
      <c r="Z133" s="25"/>
      <c r="AA133" s="25"/>
    </row>
    <row r="134" spans="1:27" s="54" customFormat="1" ht="15" customHeight="1">
      <c r="A134" s="155"/>
      <c r="B134" s="13">
        <v>110</v>
      </c>
      <c r="C134" s="8" t="s">
        <v>59</v>
      </c>
      <c r="D134" s="13">
        <v>9140</v>
      </c>
      <c r="E134" s="13" t="s">
        <v>503</v>
      </c>
      <c r="F134" s="13" t="s">
        <v>62</v>
      </c>
      <c r="G134" s="13">
        <v>2022</v>
      </c>
      <c r="H134" s="309" t="s">
        <v>25</v>
      </c>
      <c r="I134" s="53">
        <v>34.5</v>
      </c>
      <c r="J134" s="231">
        <v>10298.200000000001</v>
      </c>
      <c r="K134" s="176">
        <v>251.66666666666666</v>
      </c>
      <c r="L134" s="176">
        <v>4.2666666666666666</v>
      </c>
      <c r="M134" s="176">
        <v>344.06666666666672</v>
      </c>
      <c r="N134" s="211">
        <f t="shared" si="13"/>
        <v>0.98332899192498047</v>
      </c>
      <c r="O134" s="211">
        <f t="shared" si="18"/>
        <v>0.99288888888888893</v>
      </c>
      <c r="P134" s="211">
        <f t="shared" si="19"/>
        <v>0.42244852282900625</v>
      </c>
      <c r="Q134" s="267">
        <f t="shared" si="16"/>
        <v>0.41944444444444445</v>
      </c>
      <c r="R134" s="177">
        <f t="shared" si="17"/>
        <v>40.92</v>
      </c>
      <c r="S134" s="64"/>
      <c r="Y134" s="25"/>
      <c r="Z134" s="25"/>
      <c r="AA134" s="25"/>
    </row>
    <row r="135" spans="1:27" s="54" customFormat="1" ht="15" customHeight="1">
      <c r="A135" s="155"/>
      <c r="B135" s="13">
        <v>111</v>
      </c>
      <c r="C135" s="8" t="s">
        <v>59</v>
      </c>
      <c r="D135" s="13">
        <v>713</v>
      </c>
      <c r="E135" s="13" t="s">
        <v>503</v>
      </c>
      <c r="F135" s="13" t="s">
        <v>61</v>
      </c>
      <c r="G135" s="13">
        <v>2015</v>
      </c>
      <c r="H135" s="309" t="s">
        <v>25</v>
      </c>
      <c r="I135" s="53">
        <v>28.2</v>
      </c>
      <c r="J135" s="231">
        <v>5132.3999999999996</v>
      </c>
      <c r="K135" s="176">
        <v>151.66666666666666</v>
      </c>
      <c r="L135" s="176">
        <v>54.833333333333329</v>
      </c>
      <c r="M135" s="176">
        <v>393.50000000000006</v>
      </c>
      <c r="N135" s="211">
        <f t="shared" si="13"/>
        <v>0.7344632768361582</v>
      </c>
      <c r="O135" s="211">
        <f t="shared" si="18"/>
        <v>0.90861111111111126</v>
      </c>
      <c r="P135" s="211">
        <f t="shared" si="19"/>
        <v>0.27820238459186786</v>
      </c>
      <c r="Q135" s="267">
        <f t="shared" si="16"/>
        <v>0.25277777777777777</v>
      </c>
      <c r="R135" s="177">
        <f t="shared" si="17"/>
        <v>33.839999999999996</v>
      </c>
      <c r="S135" s="64"/>
      <c r="Y135" s="25"/>
      <c r="Z135" s="25"/>
      <c r="AA135" s="25"/>
    </row>
    <row r="136" spans="1:27" s="54" customFormat="1" ht="15" customHeight="1">
      <c r="A136" s="155"/>
      <c r="B136" s="13">
        <v>112</v>
      </c>
      <c r="C136" s="8" t="s">
        <v>59</v>
      </c>
      <c r="D136" s="13">
        <v>714</v>
      </c>
      <c r="E136" s="13" t="s">
        <v>503</v>
      </c>
      <c r="F136" s="13" t="s">
        <v>61</v>
      </c>
      <c r="G136" s="13">
        <v>2015</v>
      </c>
      <c r="H136" s="309" t="s">
        <v>25</v>
      </c>
      <c r="I136" s="53">
        <v>28.3</v>
      </c>
      <c r="J136" s="231">
        <v>2575.3000000000002</v>
      </c>
      <c r="K136" s="176">
        <v>75.833333333333329</v>
      </c>
      <c r="L136" s="176">
        <v>8.3833333333333346</v>
      </c>
      <c r="M136" s="176">
        <v>515.7833333333333</v>
      </c>
      <c r="N136" s="211">
        <f t="shared" ref="N136:N142" si="20">IFERROR(K136/(K136+L136),1)</f>
        <v>0.90045517514347906</v>
      </c>
      <c r="O136" s="211">
        <f t="shared" ref="O136:O142" si="21">IFERROR((K136+M136)/(K136+L136+M136),1)</f>
        <v>0.98602777777777784</v>
      </c>
      <c r="P136" s="211">
        <f t="shared" ref="P136:P142" si="22">IFERROR(K136/(K136+M136),"")</f>
        <v>0.12817984618418457</v>
      </c>
      <c r="Q136" s="267">
        <f t="shared" ref="Q136:Q142" si="23">K136/SUM(K136:M136)</f>
        <v>0.12638888888888888</v>
      </c>
      <c r="R136" s="177">
        <f t="shared" ref="R136:R142" si="24">IFERROR(J136/K136,"")</f>
        <v>33.960000000000008</v>
      </c>
      <c r="S136" s="64"/>
      <c r="Y136" s="25"/>
      <c r="Z136" s="25"/>
      <c r="AA136" s="25"/>
    </row>
    <row r="137" spans="1:27" s="54" customFormat="1" ht="15" customHeight="1">
      <c r="A137" s="155"/>
      <c r="B137" s="13">
        <v>113</v>
      </c>
      <c r="C137" s="8" t="s">
        <v>59</v>
      </c>
      <c r="D137" s="13">
        <v>716</v>
      </c>
      <c r="E137" s="13" t="s">
        <v>503</v>
      </c>
      <c r="F137" s="13" t="s">
        <v>61</v>
      </c>
      <c r="G137" s="13">
        <v>2015</v>
      </c>
      <c r="H137" s="309" t="s">
        <v>25</v>
      </c>
      <c r="I137" s="53">
        <v>28.2</v>
      </c>
      <c r="J137" s="231">
        <v>338.4</v>
      </c>
      <c r="K137" s="176">
        <v>10</v>
      </c>
      <c r="L137" s="176">
        <v>1.5333333333333332</v>
      </c>
      <c r="M137" s="176">
        <v>588.4666666666667</v>
      </c>
      <c r="N137" s="211">
        <f t="shared" si="20"/>
        <v>0.86705202312138729</v>
      </c>
      <c r="O137" s="211">
        <f t="shared" si="21"/>
        <v>0.99744444444444447</v>
      </c>
      <c r="P137" s="211">
        <f t="shared" si="22"/>
        <v>1.6709368385875015E-2</v>
      </c>
      <c r="Q137" s="267">
        <f t="shared" si="23"/>
        <v>1.6666666666666666E-2</v>
      </c>
      <c r="R137" s="177">
        <f t="shared" si="24"/>
        <v>33.839999999999996</v>
      </c>
      <c r="S137" s="64"/>
      <c r="Y137" s="25"/>
      <c r="Z137" s="25"/>
      <c r="AA137" s="25"/>
    </row>
    <row r="138" spans="1:27" s="54" customFormat="1" ht="15" customHeight="1">
      <c r="A138" s="155"/>
      <c r="B138" s="13">
        <v>114</v>
      </c>
      <c r="C138" s="8" t="s">
        <v>59</v>
      </c>
      <c r="D138" s="13">
        <v>717</v>
      </c>
      <c r="E138" s="13" t="s">
        <v>503</v>
      </c>
      <c r="F138" s="13" t="s">
        <v>61</v>
      </c>
      <c r="G138" s="13">
        <v>2015</v>
      </c>
      <c r="H138" s="309" t="s">
        <v>25</v>
      </c>
      <c r="I138" s="53">
        <v>28</v>
      </c>
      <c r="J138" s="231">
        <v>3808</v>
      </c>
      <c r="K138" s="176">
        <v>113.33333333333333</v>
      </c>
      <c r="L138" s="176">
        <v>4.0666666666666664</v>
      </c>
      <c r="M138" s="176">
        <v>482.6</v>
      </c>
      <c r="N138" s="211">
        <f t="shared" si="20"/>
        <v>0.96536059057353785</v>
      </c>
      <c r="O138" s="211">
        <f t="shared" si="21"/>
        <v>0.99322222222222234</v>
      </c>
      <c r="P138" s="211">
        <f t="shared" si="22"/>
        <v>0.19017787224521757</v>
      </c>
      <c r="Q138" s="267">
        <f t="shared" si="23"/>
        <v>0.18888888888888888</v>
      </c>
      <c r="R138" s="177">
        <f t="shared" si="24"/>
        <v>33.6</v>
      </c>
      <c r="S138" s="64"/>
      <c r="Y138" s="25"/>
      <c r="Z138" s="25"/>
      <c r="AA138" s="25"/>
    </row>
    <row r="139" spans="1:27" s="54" customFormat="1" ht="15" customHeight="1">
      <c r="A139" s="155"/>
      <c r="B139" s="13">
        <v>115</v>
      </c>
      <c r="C139" s="8" t="s">
        <v>59</v>
      </c>
      <c r="D139" s="13">
        <v>718</v>
      </c>
      <c r="E139" s="13" t="s">
        <v>503</v>
      </c>
      <c r="F139" s="13" t="s">
        <v>61</v>
      </c>
      <c r="G139" s="13">
        <v>2015</v>
      </c>
      <c r="H139" s="309" t="s">
        <v>25</v>
      </c>
      <c r="I139" s="53">
        <v>28.2</v>
      </c>
      <c r="J139" s="231">
        <v>4088.9999999999995</v>
      </c>
      <c r="K139" s="176">
        <v>120.83333333333333</v>
      </c>
      <c r="L139" s="176">
        <v>10.4</v>
      </c>
      <c r="M139" s="176">
        <v>468.76666666666671</v>
      </c>
      <c r="N139" s="211">
        <f t="shared" si="20"/>
        <v>0.92075184150368306</v>
      </c>
      <c r="O139" s="211">
        <f t="shared" si="21"/>
        <v>0.98266666666666669</v>
      </c>
      <c r="P139" s="211">
        <f t="shared" si="22"/>
        <v>0.20494120307553143</v>
      </c>
      <c r="Q139" s="267">
        <f t="shared" si="23"/>
        <v>0.20138888888888887</v>
      </c>
      <c r="R139" s="177">
        <f t="shared" si="24"/>
        <v>33.839999999999996</v>
      </c>
      <c r="S139" s="64"/>
      <c r="Y139" s="25"/>
      <c r="Z139" s="25"/>
      <c r="AA139" s="25"/>
    </row>
    <row r="140" spans="1:27" s="54" customFormat="1" ht="15" customHeight="1">
      <c r="A140" s="155"/>
      <c r="B140" s="13">
        <v>116</v>
      </c>
      <c r="C140" s="8" t="s">
        <v>59</v>
      </c>
      <c r="D140" s="13">
        <v>719</v>
      </c>
      <c r="E140" s="13" t="s">
        <v>503</v>
      </c>
      <c r="F140" s="13" t="s">
        <v>61</v>
      </c>
      <c r="G140" s="13">
        <v>2015</v>
      </c>
      <c r="H140" s="309" t="s">
        <v>25</v>
      </c>
      <c r="I140" s="53">
        <v>28.2</v>
      </c>
      <c r="J140" s="231">
        <v>2284.1999999999998</v>
      </c>
      <c r="K140" s="176">
        <v>67.5</v>
      </c>
      <c r="L140" s="176">
        <v>15.95</v>
      </c>
      <c r="M140" s="176">
        <v>516.54999999999995</v>
      </c>
      <c r="N140" s="211">
        <f t="shared" si="20"/>
        <v>0.80886758538046732</v>
      </c>
      <c r="O140" s="211">
        <f t="shared" si="21"/>
        <v>0.9734166666666666</v>
      </c>
      <c r="P140" s="211">
        <f t="shared" si="22"/>
        <v>0.11557229689238936</v>
      </c>
      <c r="Q140" s="267">
        <f t="shared" si="23"/>
        <v>0.1125</v>
      </c>
      <c r="R140" s="177">
        <f t="shared" si="24"/>
        <v>33.839999999999996</v>
      </c>
      <c r="S140" s="64"/>
      <c r="Y140" s="25"/>
      <c r="Z140" s="25"/>
      <c r="AA140" s="25"/>
    </row>
    <row r="141" spans="1:27" s="54" customFormat="1" ht="15" customHeight="1">
      <c r="A141" s="155"/>
      <c r="B141" s="13">
        <v>117</v>
      </c>
      <c r="C141" s="297" t="s">
        <v>59</v>
      </c>
      <c r="D141" s="291">
        <v>720</v>
      </c>
      <c r="E141" s="291" t="s">
        <v>503</v>
      </c>
      <c r="F141" s="291" t="s">
        <v>60</v>
      </c>
      <c r="G141" s="291">
        <v>2015</v>
      </c>
      <c r="H141" s="310" t="s">
        <v>25</v>
      </c>
      <c r="I141" s="300">
        <v>28.3</v>
      </c>
      <c r="J141" s="284">
        <v>0</v>
      </c>
      <c r="K141" s="285">
        <v>0</v>
      </c>
      <c r="L141" s="285">
        <v>0</v>
      </c>
      <c r="M141" s="285">
        <v>600</v>
      </c>
      <c r="N141" s="286">
        <f t="shared" si="20"/>
        <v>1</v>
      </c>
      <c r="O141" s="286">
        <f t="shared" si="21"/>
        <v>1</v>
      </c>
      <c r="P141" s="286">
        <f t="shared" si="22"/>
        <v>0</v>
      </c>
      <c r="Q141" s="287">
        <f t="shared" si="23"/>
        <v>0</v>
      </c>
      <c r="R141" s="288" t="str">
        <f t="shared" si="24"/>
        <v/>
      </c>
      <c r="S141" s="64"/>
      <c r="Y141" s="25"/>
      <c r="Z141" s="25"/>
      <c r="AA141" s="25"/>
    </row>
    <row r="142" spans="1:27" s="54" customFormat="1" ht="15" customHeight="1">
      <c r="A142" s="155"/>
      <c r="B142" s="13">
        <v>118</v>
      </c>
      <c r="C142" s="8" t="s">
        <v>59</v>
      </c>
      <c r="D142" s="13">
        <v>721</v>
      </c>
      <c r="E142" s="13" t="s">
        <v>503</v>
      </c>
      <c r="F142" s="13" t="s">
        <v>61</v>
      </c>
      <c r="G142" s="13">
        <v>2015</v>
      </c>
      <c r="H142" s="309" t="s">
        <v>25</v>
      </c>
      <c r="I142" s="53">
        <v>28.4</v>
      </c>
      <c r="J142" s="231">
        <v>3663.6000000000004</v>
      </c>
      <c r="K142" s="176">
        <v>107.5</v>
      </c>
      <c r="L142" s="176">
        <v>41.666666666666671</v>
      </c>
      <c r="M142" s="176">
        <v>450.83333333333331</v>
      </c>
      <c r="N142" s="211">
        <f t="shared" si="20"/>
        <v>0.72067039106145248</v>
      </c>
      <c r="O142" s="211">
        <f t="shared" si="21"/>
        <v>0.93055555555555547</v>
      </c>
      <c r="P142" s="211">
        <f t="shared" si="22"/>
        <v>0.19253731343283584</v>
      </c>
      <c r="Q142" s="267">
        <f t="shared" si="23"/>
        <v>0.17916666666666667</v>
      </c>
      <c r="R142" s="177">
        <f t="shared" si="24"/>
        <v>34.080000000000005</v>
      </c>
      <c r="S142" s="64"/>
      <c r="Y142" s="25"/>
      <c r="Z142" s="25"/>
      <c r="AA142" s="25"/>
    </row>
    <row r="143" spans="1:27" s="54" customFormat="1" ht="15" hidden="1" customHeight="1">
      <c r="A143" s="155"/>
      <c r="B143" s="13"/>
      <c r="C143" s="8"/>
      <c r="D143" s="13"/>
      <c r="E143" s="13"/>
      <c r="F143" s="13"/>
      <c r="G143" s="13"/>
      <c r="H143" s="13"/>
      <c r="I143" s="53"/>
      <c r="J143" s="231"/>
      <c r="K143" s="176"/>
      <c r="L143" s="176"/>
      <c r="M143" s="176"/>
      <c r="N143" s="211"/>
      <c r="O143" s="211"/>
      <c r="P143" s="211"/>
      <c r="Q143" s="267"/>
      <c r="R143" s="177"/>
      <c r="S143" s="64"/>
      <c r="Y143" s="25"/>
      <c r="Z143" s="25"/>
      <c r="AA143" s="25"/>
    </row>
    <row r="144" spans="1:27" s="54" customFormat="1" ht="15" hidden="1" customHeight="1">
      <c r="A144" s="155"/>
      <c r="B144" s="13"/>
      <c r="C144" s="8"/>
      <c r="D144" s="13"/>
      <c r="E144" s="13"/>
      <c r="F144" s="13"/>
      <c r="G144" s="13"/>
      <c r="H144" s="13"/>
      <c r="I144" s="53"/>
      <c r="J144" s="231"/>
      <c r="K144" s="176"/>
      <c r="L144" s="176"/>
      <c r="M144" s="176"/>
      <c r="N144" s="211"/>
      <c r="O144" s="211"/>
      <c r="P144" s="211"/>
      <c r="Q144" s="267"/>
      <c r="R144" s="177"/>
      <c r="S144" s="64"/>
      <c r="Y144" s="25"/>
      <c r="Z144" s="25"/>
      <c r="AA144" s="25"/>
    </row>
    <row r="145" spans="1:27" s="54" customFormat="1" ht="15" hidden="1" customHeight="1">
      <c r="A145" s="155"/>
      <c r="B145" s="13"/>
      <c r="C145" s="8"/>
      <c r="D145" s="13"/>
      <c r="E145" s="13"/>
      <c r="F145" s="13"/>
      <c r="G145" s="13"/>
      <c r="H145" s="13"/>
      <c r="I145" s="53"/>
      <c r="J145" s="231"/>
      <c r="K145" s="176"/>
      <c r="L145" s="176"/>
      <c r="M145" s="176"/>
      <c r="N145" s="211"/>
      <c r="O145" s="211"/>
      <c r="P145" s="211"/>
      <c r="Q145" s="267"/>
      <c r="R145" s="177"/>
      <c r="S145" s="64"/>
      <c r="Y145" s="25"/>
      <c r="Z145" s="25"/>
      <c r="AA145" s="25"/>
    </row>
    <row r="146" spans="1:27" s="54" customFormat="1" ht="15" hidden="1" customHeight="1">
      <c r="A146" s="155"/>
      <c r="B146" s="13"/>
      <c r="C146" s="8"/>
      <c r="D146" s="13"/>
      <c r="E146" s="13"/>
      <c r="F146" s="13"/>
      <c r="G146" s="13"/>
      <c r="H146" s="13"/>
      <c r="I146" s="53"/>
      <c r="J146" s="231"/>
      <c r="K146" s="176"/>
      <c r="L146" s="176"/>
      <c r="M146" s="176"/>
      <c r="N146" s="211"/>
      <c r="O146" s="211"/>
      <c r="P146" s="211"/>
      <c r="Q146" s="267"/>
      <c r="R146" s="177"/>
      <c r="S146" s="64"/>
      <c r="Y146" s="25"/>
      <c r="Z146" s="25"/>
      <c r="AA146" s="25"/>
    </row>
    <row r="147" spans="1:27" s="54" customFormat="1" ht="15" customHeight="1">
      <c r="A147" s="155"/>
      <c r="B147" s="355" t="s">
        <v>150</v>
      </c>
      <c r="C147" s="356"/>
      <c r="D147" s="356"/>
      <c r="E147" s="356"/>
      <c r="F147" s="357"/>
      <c r="G147" s="289">
        <f>+COUNTA(F25:F146)</f>
        <v>118</v>
      </c>
      <c r="H147" s="24"/>
      <c r="I147" s="3"/>
      <c r="J147" s="246">
        <f>SUM(J25:J146)</f>
        <v>863733.90000000014</v>
      </c>
      <c r="K147" s="246">
        <f t="shared" ref="K147:M147" si="25">SUM(K25:K146)</f>
        <v>22174.166666666661</v>
      </c>
      <c r="L147" s="246">
        <f t="shared" si="25"/>
        <v>3524.3606060606053</v>
      </c>
      <c r="M147" s="246">
        <f t="shared" si="25"/>
        <v>45101.47272727271</v>
      </c>
      <c r="N147" s="247">
        <f t="shared" ref="N147" si="26">IFERROR(K147/(K147+L147),1)</f>
        <v>0.86285748717589517</v>
      </c>
      <c r="O147" s="247">
        <f>IFERROR((K147+M147)/(K147+L147+M147),1)</f>
        <v>0.95022089539462429</v>
      </c>
      <c r="P147" s="247">
        <f>IFERROR(K147/(K147+M147),"")</f>
        <v>0.32960172309658126</v>
      </c>
      <c r="Q147" s="268">
        <f t="shared" ref="Q147" si="27">K147/SUM(K147:M147)</f>
        <v>0.3131944444444445</v>
      </c>
      <c r="R147" s="248">
        <f t="shared" ref="R147" si="28">IFERROR(J147/K147,"")</f>
        <v>38.952259761734766</v>
      </c>
      <c r="S147" s="64"/>
      <c r="Y147" s="25"/>
      <c r="Z147" s="25"/>
      <c r="AA147" s="25"/>
    </row>
    <row r="148" spans="1:27" s="54" customFormat="1" ht="15" customHeight="1">
      <c r="A148" s="155"/>
      <c r="B148" s="397" t="s">
        <v>117</v>
      </c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9"/>
      <c r="S148" s="64"/>
      <c r="Y148" s="25"/>
      <c r="Z148" s="25"/>
      <c r="AA148" s="25"/>
    </row>
    <row r="149" spans="1:27" s="54" customFormat="1" ht="15" customHeight="1">
      <c r="A149" s="155"/>
      <c r="B149" s="13">
        <v>1</v>
      </c>
      <c r="C149" s="8" t="s">
        <v>59</v>
      </c>
      <c r="D149" s="13">
        <v>722</v>
      </c>
      <c r="E149" s="13" t="s">
        <v>503</v>
      </c>
      <c r="F149" s="13" t="s">
        <v>61</v>
      </c>
      <c r="G149" s="13">
        <v>2015</v>
      </c>
      <c r="H149" s="13" t="s">
        <v>25</v>
      </c>
      <c r="I149" s="53">
        <v>28.2</v>
      </c>
      <c r="J149" s="231">
        <v>986.99999999999977</v>
      </c>
      <c r="K149" s="176">
        <v>29.166666666666668</v>
      </c>
      <c r="L149" s="176">
        <v>11.166666666666666</v>
      </c>
      <c r="M149" s="176">
        <v>559.66666666666674</v>
      </c>
      <c r="N149" s="211">
        <f t="shared" ref="N149:N161" si="29">IFERROR(K149/(K149+L149),1)</f>
        <v>0.72314049586776863</v>
      </c>
      <c r="O149" s="211">
        <f t="shared" ref="O149:O161" si="30">IFERROR((K149+M149)/(K149+L149+M149),1)</f>
        <v>0.98138888888888876</v>
      </c>
      <c r="P149" s="211">
        <f t="shared" ref="P149:P161" si="31">IFERROR(K149/(K149+M149),"")</f>
        <v>4.9532974808944238E-2</v>
      </c>
      <c r="Q149" s="267">
        <f t="shared" ref="Q149:Q161" si="32">K149/SUM(K149:M149)</f>
        <v>4.8611111111111105E-2</v>
      </c>
      <c r="R149" s="177">
        <f t="shared" ref="R149:R161" si="33">IFERROR(J149/K149,"")</f>
        <v>33.839999999999989</v>
      </c>
      <c r="S149" s="64"/>
      <c r="Y149" s="25"/>
      <c r="Z149" s="25"/>
      <c r="AA149" s="25"/>
    </row>
    <row r="150" spans="1:27" s="54" customFormat="1" ht="15" customHeight="1">
      <c r="A150" s="155"/>
      <c r="B150" s="13">
        <v>2</v>
      </c>
      <c r="C150" s="8" t="s">
        <v>59</v>
      </c>
      <c r="D150" s="13">
        <v>723</v>
      </c>
      <c r="E150" s="13" t="s">
        <v>503</v>
      </c>
      <c r="F150" s="13" t="s">
        <v>61</v>
      </c>
      <c r="G150" s="13">
        <v>2018</v>
      </c>
      <c r="H150" s="13" t="s">
        <v>25</v>
      </c>
      <c r="I150" s="53">
        <v>31.9</v>
      </c>
      <c r="J150" s="231">
        <v>7783.5999999999995</v>
      </c>
      <c r="K150" s="176">
        <v>203.33333333333334</v>
      </c>
      <c r="L150" s="176">
        <v>37.533333333333331</v>
      </c>
      <c r="M150" s="176">
        <v>359.13333333333333</v>
      </c>
      <c r="N150" s="211">
        <f t="shared" si="29"/>
        <v>0.84417381677276504</v>
      </c>
      <c r="O150" s="211">
        <f t="shared" si="30"/>
        <v>0.93744444444444452</v>
      </c>
      <c r="P150" s="211">
        <f t="shared" si="31"/>
        <v>0.36150290387578521</v>
      </c>
      <c r="Q150" s="267">
        <f t="shared" si="32"/>
        <v>0.33888888888888891</v>
      </c>
      <c r="R150" s="177">
        <f t="shared" si="33"/>
        <v>38.279999999999994</v>
      </c>
      <c r="S150" s="64"/>
      <c r="Y150" s="25"/>
      <c r="Z150" s="25"/>
      <c r="AA150" s="25"/>
    </row>
    <row r="151" spans="1:27" s="54" customFormat="1" ht="14.25" customHeight="1">
      <c r="A151" s="155"/>
      <c r="B151" s="13">
        <v>3</v>
      </c>
      <c r="C151" s="8" t="s">
        <v>59</v>
      </c>
      <c r="D151" s="13">
        <v>724</v>
      </c>
      <c r="E151" s="13" t="s">
        <v>503</v>
      </c>
      <c r="F151" s="13" t="s">
        <v>61</v>
      </c>
      <c r="G151" s="13">
        <v>2018</v>
      </c>
      <c r="H151" s="13" t="s">
        <v>25</v>
      </c>
      <c r="I151" s="53">
        <v>31.7</v>
      </c>
      <c r="J151" s="175">
        <v>4913.4999999999991</v>
      </c>
      <c r="K151" s="176">
        <v>129.16666666666666</v>
      </c>
      <c r="L151" s="176">
        <v>32.883333333333333</v>
      </c>
      <c r="M151" s="176">
        <v>437.95000000000005</v>
      </c>
      <c r="N151" s="211">
        <f t="shared" si="29"/>
        <v>0.79707909081559192</v>
      </c>
      <c r="O151" s="211">
        <f t="shared" si="30"/>
        <v>0.94519444444444445</v>
      </c>
      <c r="P151" s="211">
        <f t="shared" si="31"/>
        <v>0.22776030799071323</v>
      </c>
      <c r="Q151" s="267">
        <f t="shared" si="32"/>
        <v>0.21527777777777776</v>
      </c>
      <c r="R151" s="177">
        <f t="shared" si="33"/>
        <v>38.04</v>
      </c>
      <c r="S151" s="64"/>
      <c r="Y151" s="25"/>
      <c r="Z151" s="25"/>
      <c r="AA151" s="25"/>
    </row>
    <row r="152" spans="1:27" s="54" customFormat="1" ht="15" customHeight="1">
      <c r="A152" s="155"/>
      <c r="B152" s="13">
        <v>4</v>
      </c>
      <c r="C152" s="8" t="s">
        <v>59</v>
      </c>
      <c r="D152" s="13">
        <v>725</v>
      </c>
      <c r="E152" s="13" t="s">
        <v>503</v>
      </c>
      <c r="F152" s="13" t="s">
        <v>61</v>
      </c>
      <c r="G152" s="13">
        <v>2018</v>
      </c>
      <c r="H152" s="13" t="s">
        <v>25</v>
      </c>
      <c r="I152" s="53">
        <v>32</v>
      </c>
      <c r="J152" s="175">
        <v>5216</v>
      </c>
      <c r="K152" s="176">
        <v>135.83333333333334</v>
      </c>
      <c r="L152" s="176">
        <v>6.8333333333333339</v>
      </c>
      <c r="M152" s="176">
        <v>457.33333333333331</v>
      </c>
      <c r="N152" s="211">
        <f t="shared" si="29"/>
        <v>0.95210280373831768</v>
      </c>
      <c r="O152" s="211">
        <f t="shared" si="30"/>
        <v>0.988611111111111</v>
      </c>
      <c r="P152" s="211">
        <f t="shared" si="31"/>
        <v>0.22899690924416974</v>
      </c>
      <c r="Q152" s="267">
        <f t="shared" si="32"/>
        <v>0.22638888888888892</v>
      </c>
      <c r="R152" s="177">
        <f t="shared" si="33"/>
        <v>38.4</v>
      </c>
      <c r="S152" s="64"/>
      <c r="Y152" s="25"/>
      <c r="Z152" s="25"/>
      <c r="AA152" s="25"/>
    </row>
    <row r="153" spans="1:27" s="54" customFormat="1" ht="15" customHeight="1">
      <c r="A153" s="155"/>
      <c r="B153" s="13">
        <v>5</v>
      </c>
      <c r="C153" s="8" t="s">
        <v>59</v>
      </c>
      <c r="D153" s="13">
        <v>726</v>
      </c>
      <c r="E153" s="13" t="s">
        <v>503</v>
      </c>
      <c r="F153" s="13" t="s">
        <v>61</v>
      </c>
      <c r="G153" s="13">
        <v>2018</v>
      </c>
      <c r="H153" s="13" t="s">
        <v>25</v>
      </c>
      <c r="I153" s="53">
        <v>32</v>
      </c>
      <c r="J153" s="175">
        <v>4512</v>
      </c>
      <c r="K153" s="176">
        <v>117.5</v>
      </c>
      <c r="L153" s="176">
        <v>20.05</v>
      </c>
      <c r="M153" s="176">
        <v>462.45</v>
      </c>
      <c r="N153" s="211">
        <f t="shared" si="29"/>
        <v>0.85423482370047243</v>
      </c>
      <c r="O153" s="211">
        <f t="shared" si="30"/>
        <v>0.96658333333333346</v>
      </c>
      <c r="P153" s="211">
        <f t="shared" si="31"/>
        <v>0.20260367273040777</v>
      </c>
      <c r="Q153" s="267">
        <f t="shared" si="32"/>
        <v>0.19583333333333333</v>
      </c>
      <c r="R153" s="177">
        <f t="shared" si="33"/>
        <v>38.4</v>
      </c>
      <c r="S153" s="64"/>
      <c r="Y153" s="25"/>
      <c r="Z153" s="25"/>
      <c r="AA153" s="25"/>
    </row>
    <row r="154" spans="1:27" s="54" customFormat="1" ht="15" customHeight="1">
      <c r="A154" s="155"/>
      <c r="B154" s="13">
        <v>6</v>
      </c>
      <c r="C154" s="8" t="s">
        <v>59</v>
      </c>
      <c r="D154" s="13">
        <v>727</v>
      </c>
      <c r="E154" s="13" t="s">
        <v>503</v>
      </c>
      <c r="F154" s="13" t="s">
        <v>61</v>
      </c>
      <c r="G154" s="13">
        <v>2018</v>
      </c>
      <c r="H154" s="13" t="s">
        <v>25</v>
      </c>
      <c r="I154" s="53">
        <v>31.9</v>
      </c>
      <c r="J154" s="175">
        <v>2360.6</v>
      </c>
      <c r="K154" s="176">
        <v>61.666666666666664</v>
      </c>
      <c r="L154" s="176">
        <v>7.5666666666666664</v>
      </c>
      <c r="M154" s="176">
        <v>530.76666666666665</v>
      </c>
      <c r="N154" s="211">
        <f t="shared" si="29"/>
        <v>0.89070775156475679</v>
      </c>
      <c r="O154" s="211">
        <f t="shared" si="30"/>
        <v>0.98738888888888876</v>
      </c>
      <c r="P154" s="211">
        <f t="shared" si="31"/>
        <v>0.10409047431497215</v>
      </c>
      <c r="Q154" s="267">
        <f t="shared" si="32"/>
        <v>0.10277777777777777</v>
      </c>
      <c r="R154" s="177">
        <f t="shared" si="33"/>
        <v>38.28</v>
      </c>
      <c r="S154" s="64"/>
      <c r="Y154" s="25"/>
      <c r="Z154" s="25"/>
      <c r="AA154" s="25"/>
    </row>
    <row r="155" spans="1:27" s="54" customFormat="1" ht="15" customHeight="1">
      <c r="A155" s="155"/>
      <c r="B155" s="13">
        <v>7</v>
      </c>
      <c r="C155" s="8" t="s">
        <v>59</v>
      </c>
      <c r="D155" s="13">
        <v>728</v>
      </c>
      <c r="E155" s="13" t="s">
        <v>503</v>
      </c>
      <c r="F155" s="13" t="s">
        <v>61</v>
      </c>
      <c r="G155" s="13">
        <v>2018</v>
      </c>
      <c r="H155" s="13" t="s">
        <v>25</v>
      </c>
      <c r="I155" s="53">
        <v>31.7</v>
      </c>
      <c r="J155" s="175">
        <v>5484.0999999999995</v>
      </c>
      <c r="K155" s="176">
        <v>144.16666666666666</v>
      </c>
      <c r="L155" s="176">
        <v>15.4</v>
      </c>
      <c r="M155" s="176">
        <v>440.43333333333339</v>
      </c>
      <c r="N155" s="211">
        <f t="shared" si="29"/>
        <v>0.9034886149989555</v>
      </c>
      <c r="O155" s="211">
        <f t="shared" si="30"/>
        <v>0.97433333333333338</v>
      </c>
      <c r="P155" s="211">
        <f t="shared" si="31"/>
        <v>0.24660736686053139</v>
      </c>
      <c r="Q155" s="267">
        <f t="shared" si="32"/>
        <v>0.24027777777777776</v>
      </c>
      <c r="R155" s="177">
        <f t="shared" si="33"/>
        <v>38.04</v>
      </c>
      <c r="S155" s="64"/>
      <c r="Y155" s="25"/>
      <c r="Z155" s="25"/>
      <c r="AA155" s="25"/>
    </row>
    <row r="156" spans="1:27" s="54" customFormat="1" ht="15" customHeight="1">
      <c r="A156" s="155"/>
      <c r="B156" s="13">
        <v>8</v>
      </c>
      <c r="C156" s="8" t="s">
        <v>59</v>
      </c>
      <c r="D156" s="13">
        <v>729</v>
      </c>
      <c r="E156" s="13" t="s">
        <v>503</v>
      </c>
      <c r="F156" s="13" t="s">
        <v>61</v>
      </c>
      <c r="G156" s="13">
        <v>2018</v>
      </c>
      <c r="H156" s="13" t="s">
        <v>25</v>
      </c>
      <c r="I156" s="53">
        <v>31.8</v>
      </c>
      <c r="J156" s="175">
        <v>4960.7999999999993</v>
      </c>
      <c r="K156" s="176">
        <v>130</v>
      </c>
      <c r="L156" s="176">
        <v>11.316666666666665</v>
      </c>
      <c r="M156" s="176">
        <v>458.68333333333334</v>
      </c>
      <c r="N156" s="211">
        <f t="shared" si="29"/>
        <v>0.91991980186342737</v>
      </c>
      <c r="O156" s="211">
        <f t="shared" si="30"/>
        <v>0.981138888888889</v>
      </c>
      <c r="P156" s="211">
        <f t="shared" si="31"/>
        <v>0.22083179977916817</v>
      </c>
      <c r="Q156" s="267">
        <f t="shared" si="32"/>
        <v>0.21666666666666667</v>
      </c>
      <c r="R156" s="177">
        <f t="shared" si="33"/>
        <v>38.159999999999997</v>
      </c>
      <c r="S156" s="64"/>
      <c r="Y156" s="25"/>
      <c r="Z156" s="25"/>
      <c r="AA156" s="25"/>
    </row>
    <row r="157" spans="1:27" s="54" customFormat="1" ht="15" customHeight="1">
      <c r="A157" s="155"/>
      <c r="B157" s="13">
        <v>9</v>
      </c>
      <c r="C157" s="8" t="s">
        <v>59</v>
      </c>
      <c r="D157" s="13">
        <v>730</v>
      </c>
      <c r="E157" s="13" t="s">
        <v>503</v>
      </c>
      <c r="F157" s="13" t="s">
        <v>61</v>
      </c>
      <c r="G157" s="13">
        <v>2018</v>
      </c>
      <c r="H157" s="13" t="s">
        <v>25</v>
      </c>
      <c r="I157" s="53">
        <v>31.9</v>
      </c>
      <c r="J157" s="175">
        <v>5263.5</v>
      </c>
      <c r="K157" s="176">
        <v>137.5</v>
      </c>
      <c r="L157" s="176">
        <v>20.266666666666669</v>
      </c>
      <c r="M157" s="176">
        <v>442.23333333333335</v>
      </c>
      <c r="N157" s="211">
        <f t="shared" si="29"/>
        <v>0.87154024931333185</v>
      </c>
      <c r="O157" s="211">
        <f t="shared" si="30"/>
        <v>0.9662222222222222</v>
      </c>
      <c r="P157" s="211">
        <f t="shared" si="31"/>
        <v>0.23717801287948481</v>
      </c>
      <c r="Q157" s="267">
        <f t="shared" si="32"/>
        <v>0.22916666666666666</v>
      </c>
      <c r="R157" s="177">
        <f t="shared" si="33"/>
        <v>38.28</v>
      </c>
      <c r="S157" s="64"/>
      <c r="Y157" s="25"/>
      <c r="Z157" s="25"/>
      <c r="AA157" s="25"/>
    </row>
    <row r="158" spans="1:27" s="54" customFormat="1" ht="15" customHeight="1">
      <c r="A158" s="155"/>
      <c r="B158" s="13">
        <v>10</v>
      </c>
      <c r="C158" s="8" t="s">
        <v>59</v>
      </c>
      <c r="D158" s="13">
        <v>731</v>
      </c>
      <c r="E158" s="13" t="s">
        <v>503</v>
      </c>
      <c r="F158" s="13" t="s">
        <v>61</v>
      </c>
      <c r="G158" s="13">
        <v>2018</v>
      </c>
      <c r="H158" s="13" t="s">
        <v>25</v>
      </c>
      <c r="I158" s="53">
        <v>31.3</v>
      </c>
      <c r="J158" s="175">
        <v>6603.5</v>
      </c>
      <c r="K158" s="176">
        <v>175.83333333333334</v>
      </c>
      <c r="L158" s="176">
        <v>19.016666666666669</v>
      </c>
      <c r="M158" s="176">
        <v>405.15</v>
      </c>
      <c r="N158" s="211">
        <f t="shared" si="29"/>
        <v>0.90240355829270369</v>
      </c>
      <c r="O158" s="211">
        <f t="shared" si="30"/>
        <v>0.96830555555555553</v>
      </c>
      <c r="P158" s="211">
        <f t="shared" si="31"/>
        <v>0.30264780974784133</v>
      </c>
      <c r="Q158" s="267">
        <f t="shared" si="32"/>
        <v>0.29305555555555557</v>
      </c>
      <c r="R158" s="177">
        <f t="shared" si="33"/>
        <v>37.55545023696682</v>
      </c>
      <c r="S158" s="64"/>
      <c r="Y158" s="25"/>
      <c r="Z158" s="25"/>
      <c r="AA158" s="25"/>
    </row>
    <row r="159" spans="1:27" s="54" customFormat="1" ht="15" hidden="1" customHeight="1">
      <c r="A159" s="155"/>
      <c r="B159" s="13">
        <v>11</v>
      </c>
      <c r="C159" s="8"/>
      <c r="D159" s="13"/>
      <c r="E159" s="13"/>
      <c r="F159" s="13"/>
      <c r="G159" s="13"/>
      <c r="H159" s="13"/>
      <c r="I159" s="53"/>
      <c r="J159" s="175"/>
      <c r="K159" s="176"/>
      <c r="L159" s="176"/>
      <c r="M159" s="176"/>
      <c r="N159" s="211">
        <f t="shared" si="29"/>
        <v>1</v>
      </c>
      <c r="O159" s="211">
        <f t="shared" si="30"/>
        <v>1</v>
      </c>
      <c r="P159" s="211" t="str">
        <f t="shared" si="31"/>
        <v/>
      </c>
      <c r="Q159" s="267" t="e">
        <f t="shared" si="32"/>
        <v>#DIV/0!</v>
      </c>
      <c r="R159" s="177" t="str">
        <f t="shared" si="33"/>
        <v/>
      </c>
      <c r="S159" s="64"/>
      <c r="Y159" s="25"/>
      <c r="Z159" s="25"/>
      <c r="AA159" s="25"/>
    </row>
    <row r="160" spans="1:27" s="54" customFormat="1" ht="15" hidden="1" customHeight="1">
      <c r="A160" s="155"/>
      <c r="B160" s="13">
        <v>12</v>
      </c>
      <c r="C160" s="8"/>
      <c r="D160" s="13"/>
      <c r="E160" s="13"/>
      <c r="F160" s="13"/>
      <c r="G160" s="13"/>
      <c r="H160" s="13"/>
      <c r="I160" s="53"/>
      <c r="J160" s="175"/>
      <c r="K160" s="176"/>
      <c r="L160" s="176"/>
      <c r="M160" s="176"/>
      <c r="N160" s="211">
        <f t="shared" si="29"/>
        <v>1</v>
      </c>
      <c r="O160" s="211">
        <f t="shared" si="30"/>
        <v>1</v>
      </c>
      <c r="P160" s="211" t="str">
        <f t="shared" si="31"/>
        <v/>
      </c>
      <c r="Q160" s="267" t="e">
        <f t="shared" si="32"/>
        <v>#DIV/0!</v>
      </c>
      <c r="R160" s="177" t="str">
        <f t="shared" si="33"/>
        <v/>
      </c>
      <c r="S160" s="64"/>
      <c r="Y160" s="25"/>
      <c r="Z160" s="25"/>
      <c r="AA160" s="25"/>
    </row>
    <row r="161" spans="1:27" s="54" customFormat="1" ht="15" hidden="1" customHeight="1">
      <c r="A161" s="155"/>
      <c r="B161" s="13">
        <v>13</v>
      </c>
      <c r="C161" s="8"/>
      <c r="D161" s="13"/>
      <c r="E161" s="13"/>
      <c r="F161" s="13"/>
      <c r="G161" s="13"/>
      <c r="H161" s="13"/>
      <c r="I161" s="53"/>
      <c r="J161" s="175"/>
      <c r="K161" s="176"/>
      <c r="L161" s="176"/>
      <c r="M161" s="176"/>
      <c r="N161" s="211">
        <f t="shared" si="29"/>
        <v>1</v>
      </c>
      <c r="O161" s="211">
        <f t="shared" si="30"/>
        <v>1</v>
      </c>
      <c r="P161" s="211" t="str">
        <f t="shared" si="31"/>
        <v/>
      </c>
      <c r="Q161" s="267" t="e">
        <f t="shared" si="32"/>
        <v>#DIV/0!</v>
      </c>
      <c r="R161" s="177" t="str">
        <f t="shared" si="33"/>
        <v/>
      </c>
      <c r="S161" s="64"/>
      <c r="Y161" s="25"/>
      <c r="Z161" s="25"/>
      <c r="AA161" s="25"/>
    </row>
    <row r="162" spans="1:27" s="54" customFormat="1" ht="15" hidden="1" customHeight="1">
      <c r="A162" s="155"/>
      <c r="B162" s="13">
        <v>14</v>
      </c>
      <c r="C162" s="8"/>
      <c r="D162" s="13"/>
      <c r="E162" s="13"/>
      <c r="F162" s="13"/>
      <c r="G162" s="13"/>
      <c r="H162" s="13"/>
      <c r="I162" s="53"/>
      <c r="J162" s="175"/>
      <c r="K162" s="176"/>
      <c r="L162" s="176"/>
      <c r="M162" s="176"/>
      <c r="N162" s="211">
        <f t="shared" ref="N162:N167" si="34">IFERROR(K162/(K162+L162),1)</f>
        <v>1</v>
      </c>
      <c r="O162" s="211">
        <f t="shared" ref="O162:O167" si="35">IFERROR((K162+M162)/(K162+L162+M162),1)</f>
        <v>1</v>
      </c>
      <c r="P162" s="211" t="str">
        <f t="shared" ref="P162:P167" si="36">IFERROR(K162/(K162+M162),"")</f>
        <v/>
      </c>
      <c r="Q162" s="267" t="e">
        <f t="shared" ref="Q162:Q167" si="37">K162/SUM(K162:M162)</f>
        <v>#DIV/0!</v>
      </c>
      <c r="R162" s="177" t="str">
        <f t="shared" ref="R162:R167" si="38">IFERROR(J162/K162,"")</f>
        <v/>
      </c>
      <c r="S162" s="64"/>
      <c r="Y162" s="25"/>
      <c r="Z162" s="25"/>
      <c r="AA162" s="25"/>
    </row>
    <row r="163" spans="1:27" s="54" customFormat="1" ht="15" hidden="1" customHeight="1">
      <c r="A163" s="155"/>
      <c r="B163" s="13">
        <v>15</v>
      </c>
      <c r="C163" s="8"/>
      <c r="D163" s="13"/>
      <c r="E163" s="13"/>
      <c r="F163" s="13"/>
      <c r="G163" s="13"/>
      <c r="H163" s="13"/>
      <c r="I163" s="53"/>
      <c r="J163" s="175"/>
      <c r="K163" s="176"/>
      <c r="L163" s="176"/>
      <c r="M163" s="176"/>
      <c r="N163" s="211">
        <f t="shared" si="34"/>
        <v>1</v>
      </c>
      <c r="O163" s="211">
        <f t="shared" si="35"/>
        <v>1</v>
      </c>
      <c r="P163" s="211" t="str">
        <f t="shared" si="36"/>
        <v/>
      </c>
      <c r="Q163" s="267" t="e">
        <f t="shared" si="37"/>
        <v>#DIV/0!</v>
      </c>
      <c r="R163" s="177" t="str">
        <f t="shared" si="38"/>
        <v/>
      </c>
      <c r="S163" s="64"/>
      <c r="Y163" s="25"/>
      <c r="Z163" s="25"/>
      <c r="AA163" s="25"/>
    </row>
    <row r="164" spans="1:27" s="54" customFormat="1" ht="15" hidden="1" customHeight="1">
      <c r="A164" s="155"/>
      <c r="B164" s="13">
        <v>16</v>
      </c>
      <c r="C164" s="8"/>
      <c r="D164" s="13"/>
      <c r="E164" s="13"/>
      <c r="F164" s="13"/>
      <c r="G164" s="13"/>
      <c r="H164" s="13"/>
      <c r="I164" s="53"/>
      <c r="J164" s="175"/>
      <c r="K164" s="176"/>
      <c r="L164" s="176"/>
      <c r="M164" s="176"/>
      <c r="N164" s="211">
        <f t="shared" si="34"/>
        <v>1</v>
      </c>
      <c r="O164" s="211">
        <f t="shared" si="35"/>
        <v>1</v>
      </c>
      <c r="P164" s="211" t="str">
        <f t="shared" si="36"/>
        <v/>
      </c>
      <c r="Q164" s="267" t="e">
        <f t="shared" si="37"/>
        <v>#DIV/0!</v>
      </c>
      <c r="R164" s="177" t="str">
        <f t="shared" si="38"/>
        <v/>
      </c>
      <c r="S164" s="64"/>
      <c r="Y164" s="25"/>
      <c r="Z164" s="25"/>
      <c r="AA164" s="25"/>
    </row>
    <row r="165" spans="1:27" s="54" customFormat="1" ht="15" hidden="1" customHeight="1">
      <c r="A165" s="155"/>
      <c r="B165" s="13">
        <v>17</v>
      </c>
      <c r="C165" s="8"/>
      <c r="D165" s="13"/>
      <c r="E165" s="13"/>
      <c r="F165" s="13"/>
      <c r="G165" s="13"/>
      <c r="H165" s="13"/>
      <c r="I165" s="53"/>
      <c r="J165" s="175"/>
      <c r="K165" s="176"/>
      <c r="L165" s="176"/>
      <c r="M165" s="176"/>
      <c r="N165" s="211">
        <f t="shared" si="34"/>
        <v>1</v>
      </c>
      <c r="O165" s="211">
        <f t="shared" si="35"/>
        <v>1</v>
      </c>
      <c r="P165" s="211" t="str">
        <f t="shared" si="36"/>
        <v/>
      </c>
      <c r="Q165" s="267" t="e">
        <f t="shared" si="37"/>
        <v>#DIV/0!</v>
      </c>
      <c r="R165" s="177" t="str">
        <f t="shared" si="38"/>
        <v/>
      </c>
      <c r="S165" s="64"/>
      <c r="Y165" s="25"/>
      <c r="Z165" s="25"/>
      <c r="AA165" s="25"/>
    </row>
    <row r="166" spans="1:27" s="54" customFormat="1" ht="15" hidden="1" customHeight="1">
      <c r="A166" s="155"/>
      <c r="B166" s="13">
        <v>18</v>
      </c>
      <c r="C166" s="8"/>
      <c r="D166" s="13"/>
      <c r="E166" s="13"/>
      <c r="F166" s="13"/>
      <c r="G166" s="13"/>
      <c r="H166" s="13"/>
      <c r="I166" s="53"/>
      <c r="J166" s="175"/>
      <c r="K166" s="176"/>
      <c r="L166" s="176"/>
      <c r="M166" s="176"/>
      <c r="N166" s="211">
        <f t="shared" si="34"/>
        <v>1</v>
      </c>
      <c r="O166" s="211">
        <f t="shared" si="35"/>
        <v>1</v>
      </c>
      <c r="P166" s="211" t="str">
        <f t="shared" si="36"/>
        <v/>
      </c>
      <c r="Q166" s="267" t="e">
        <f t="shared" si="37"/>
        <v>#DIV/0!</v>
      </c>
      <c r="R166" s="177" t="str">
        <f t="shared" si="38"/>
        <v/>
      </c>
      <c r="S166" s="64"/>
      <c r="Y166" s="25"/>
      <c r="Z166" s="25"/>
      <c r="AA166" s="25"/>
    </row>
    <row r="167" spans="1:27" s="54" customFormat="1" ht="15" hidden="1" customHeight="1">
      <c r="A167" s="155"/>
      <c r="B167" s="13">
        <v>19</v>
      </c>
      <c r="C167" s="8"/>
      <c r="D167" s="13"/>
      <c r="E167" s="13"/>
      <c r="F167" s="13"/>
      <c r="G167" s="13"/>
      <c r="H167" s="13"/>
      <c r="I167" s="53"/>
      <c r="J167" s="175"/>
      <c r="K167" s="176"/>
      <c r="L167" s="176"/>
      <c r="M167" s="176"/>
      <c r="N167" s="211">
        <f t="shared" si="34"/>
        <v>1</v>
      </c>
      <c r="O167" s="211">
        <f t="shared" si="35"/>
        <v>1</v>
      </c>
      <c r="P167" s="211" t="str">
        <f t="shared" si="36"/>
        <v/>
      </c>
      <c r="Q167" s="267" t="e">
        <f t="shared" si="37"/>
        <v>#DIV/0!</v>
      </c>
      <c r="R167" s="177" t="str">
        <f t="shared" si="38"/>
        <v/>
      </c>
      <c r="S167" s="64"/>
      <c r="Y167" s="25"/>
      <c r="Z167" s="25"/>
      <c r="AA167" s="25"/>
    </row>
    <row r="168" spans="1:27" s="54" customFormat="1" ht="15" hidden="1" customHeight="1">
      <c r="A168" s="155"/>
      <c r="B168" s="13"/>
      <c r="C168" s="8"/>
      <c r="D168" s="13"/>
      <c r="E168" s="13"/>
      <c r="F168" s="13"/>
      <c r="G168" s="13"/>
      <c r="H168" s="13"/>
      <c r="I168" s="53"/>
      <c r="J168" s="175"/>
      <c r="K168" s="176"/>
      <c r="L168" s="176"/>
      <c r="M168" s="176"/>
      <c r="N168" s="211"/>
      <c r="O168" s="211"/>
      <c r="P168" s="211"/>
      <c r="Q168" s="267"/>
      <c r="R168" s="177"/>
      <c r="S168" s="64"/>
      <c r="Y168" s="25"/>
      <c r="Z168" s="25"/>
      <c r="AA168" s="25"/>
    </row>
    <row r="169" spans="1:27" s="54" customFormat="1" ht="15" hidden="1" customHeight="1">
      <c r="A169" s="155"/>
      <c r="B169" s="13"/>
      <c r="C169" s="8"/>
      <c r="D169" s="13"/>
      <c r="E169" s="13"/>
      <c r="F169" s="13"/>
      <c r="G169" s="13"/>
      <c r="H169" s="13"/>
      <c r="I169" s="53"/>
      <c r="J169" s="175"/>
      <c r="K169" s="176"/>
      <c r="L169" s="176"/>
      <c r="M169" s="176"/>
      <c r="N169" s="211"/>
      <c r="O169" s="211"/>
      <c r="P169" s="211"/>
      <c r="Q169" s="267"/>
      <c r="R169" s="177"/>
      <c r="S169" s="64"/>
      <c r="Y169" s="25"/>
      <c r="Z169" s="25"/>
      <c r="AA169" s="25"/>
    </row>
    <row r="170" spans="1:27" s="54" customFormat="1" ht="15" hidden="1" customHeight="1">
      <c r="A170" s="155"/>
      <c r="B170" s="13"/>
      <c r="C170" s="8"/>
      <c r="D170" s="13"/>
      <c r="E170" s="13"/>
      <c r="F170" s="13"/>
      <c r="G170" s="13"/>
      <c r="H170" s="13"/>
      <c r="I170" s="53"/>
      <c r="J170" s="175"/>
      <c r="K170" s="176"/>
      <c r="L170" s="176"/>
      <c r="M170" s="176"/>
      <c r="N170" s="211"/>
      <c r="O170" s="211"/>
      <c r="P170" s="211"/>
      <c r="Q170" s="267"/>
      <c r="R170" s="177"/>
      <c r="S170" s="64"/>
      <c r="Y170" s="25"/>
      <c r="Z170" s="25"/>
      <c r="AA170" s="25"/>
    </row>
    <row r="171" spans="1:27" s="54" customFormat="1" ht="15" hidden="1" customHeight="1">
      <c r="A171" s="155"/>
      <c r="B171" s="13"/>
      <c r="C171" s="8"/>
      <c r="D171" s="13"/>
      <c r="E171" s="13"/>
      <c r="F171" s="13"/>
      <c r="G171" s="13"/>
      <c r="H171" s="13"/>
      <c r="I171" s="53"/>
      <c r="J171" s="175"/>
      <c r="K171" s="176"/>
      <c r="L171" s="176"/>
      <c r="M171" s="176"/>
      <c r="N171" s="211"/>
      <c r="O171" s="211"/>
      <c r="P171" s="211"/>
      <c r="Q171" s="267"/>
      <c r="R171" s="177"/>
      <c r="S171" s="64"/>
      <c r="Y171" s="25"/>
      <c r="Z171" s="25"/>
      <c r="AA171" s="25"/>
    </row>
    <row r="172" spans="1:27" s="54" customFormat="1" ht="15" hidden="1" customHeight="1">
      <c r="A172" s="155"/>
      <c r="B172" s="13"/>
      <c r="C172" s="8"/>
      <c r="D172" s="13"/>
      <c r="E172" s="13"/>
      <c r="F172" s="13"/>
      <c r="G172" s="13"/>
      <c r="H172" s="13"/>
      <c r="I172" s="53"/>
      <c r="J172" s="175"/>
      <c r="K172" s="176"/>
      <c r="L172" s="176"/>
      <c r="M172" s="176"/>
      <c r="N172" s="211"/>
      <c r="O172" s="211"/>
      <c r="P172" s="211"/>
      <c r="Q172" s="267"/>
      <c r="R172" s="177"/>
      <c r="S172" s="64"/>
      <c r="Y172" s="25"/>
      <c r="Z172" s="25"/>
      <c r="AA172" s="25"/>
    </row>
    <row r="173" spans="1:27" s="54" customFormat="1" ht="15" hidden="1" customHeight="1">
      <c r="A173" s="155"/>
      <c r="B173" s="13"/>
      <c r="C173" s="8"/>
      <c r="D173" s="13"/>
      <c r="E173" s="13"/>
      <c r="F173" s="13"/>
      <c r="G173" s="13"/>
      <c r="H173" s="13"/>
      <c r="I173" s="53"/>
      <c r="J173" s="175"/>
      <c r="K173" s="176"/>
      <c r="L173" s="176"/>
      <c r="M173" s="176"/>
      <c r="N173" s="211"/>
      <c r="O173" s="211"/>
      <c r="P173" s="211"/>
      <c r="Q173" s="267"/>
      <c r="R173" s="177"/>
      <c r="S173" s="64"/>
      <c r="Y173" s="25"/>
      <c r="Z173" s="25"/>
      <c r="AA173" s="25"/>
    </row>
    <row r="174" spans="1:27" s="54" customFormat="1" ht="15" hidden="1" customHeight="1">
      <c r="A174" s="155"/>
      <c r="B174" s="13"/>
      <c r="C174" s="8"/>
      <c r="D174" s="13"/>
      <c r="E174" s="13"/>
      <c r="F174" s="13"/>
      <c r="G174" s="13"/>
      <c r="H174" s="13"/>
      <c r="I174" s="53"/>
      <c r="J174" s="175"/>
      <c r="K174" s="176"/>
      <c r="L174" s="176"/>
      <c r="M174" s="176"/>
      <c r="N174" s="211"/>
      <c r="O174" s="211"/>
      <c r="P174" s="211"/>
      <c r="Q174" s="267"/>
      <c r="R174" s="177"/>
      <c r="S174" s="64"/>
      <c r="Y174" s="25"/>
      <c r="Z174" s="25"/>
      <c r="AA174" s="25"/>
    </row>
    <row r="175" spans="1:27" s="54" customFormat="1" ht="15" hidden="1" customHeight="1">
      <c r="A175" s="155"/>
      <c r="B175" s="13"/>
      <c r="C175" s="8"/>
      <c r="D175" s="13"/>
      <c r="E175" s="13"/>
      <c r="F175" s="13"/>
      <c r="G175" s="13"/>
      <c r="H175" s="13"/>
      <c r="I175" s="53"/>
      <c r="J175" s="175"/>
      <c r="K175" s="176"/>
      <c r="L175" s="176"/>
      <c r="M175" s="176"/>
      <c r="N175" s="211"/>
      <c r="O175" s="211"/>
      <c r="P175" s="211"/>
      <c r="Q175" s="267"/>
      <c r="R175" s="177"/>
      <c r="S175" s="64"/>
      <c r="Y175" s="25"/>
      <c r="Z175" s="25"/>
      <c r="AA175" s="25"/>
    </row>
    <row r="176" spans="1:27" s="54" customFormat="1" ht="15" hidden="1" customHeight="1">
      <c r="A176" s="155"/>
      <c r="B176" s="13"/>
      <c r="C176" s="8"/>
      <c r="D176" s="13"/>
      <c r="E176" s="13"/>
      <c r="F176" s="13"/>
      <c r="G176" s="13"/>
      <c r="H176" s="13"/>
      <c r="I176" s="53"/>
      <c r="J176" s="175"/>
      <c r="K176" s="176"/>
      <c r="L176" s="176"/>
      <c r="M176" s="176"/>
      <c r="N176" s="211" t="str">
        <f t="shared" ref="N176" si="39">IFERROR(K176/(K176+L176),"")</f>
        <v/>
      </c>
      <c r="O176" s="211" t="str">
        <f t="shared" ref="O176" si="40">IFERROR((K176+M176)/(K176+L176+M176),"")</f>
        <v/>
      </c>
      <c r="P176" s="211" t="str">
        <f t="shared" ref="P176" si="41">IFERROR(K176/(K176+M176),"")</f>
        <v/>
      </c>
      <c r="Q176" s="267"/>
      <c r="R176" s="177" t="str">
        <f t="shared" ref="R176:R177" si="42">IFERROR(J176/K176,"")</f>
        <v/>
      </c>
      <c r="S176" s="64"/>
      <c r="Y176" s="25"/>
      <c r="Z176" s="25"/>
      <c r="AA176" s="25"/>
    </row>
    <row r="177" spans="1:27" s="54" customFormat="1" ht="15" customHeight="1">
      <c r="A177" s="111"/>
      <c r="B177" s="355" t="s">
        <v>150</v>
      </c>
      <c r="C177" s="356"/>
      <c r="D177" s="356"/>
      <c r="E177" s="356"/>
      <c r="F177" s="357"/>
      <c r="G177" s="289">
        <f>+COUNTA(G149:G176)</f>
        <v>10</v>
      </c>
      <c r="H177" s="24"/>
      <c r="I177" s="3"/>
      <c r="J177" s="246">
        <f>SUM(J149:J176)</f>
        <v>48084.599999999991</v>
      </c>
      <c r="K177" s="246">
        <f>SUM(K149:K176)</f>
        <v>1264.1666666666665</v>
      </c>
      <c r="L177" s="246">
        <f>SUM(L149:L176)</f>
        <v>182.03333333333333</v>
      </c>
      <c r="M177" s="246">
        <f>SUM(M149:M176)</f>
        <v>4553.8</v>
      </c>
      <c r="N177" s="247">
        <f t="shared" ref="N177" si="43">IFERROR(K177/(K177+L177),1)</f>
        <v>0.87412990365555709</v>
      </c>
      <c r="O177" s="247">
        <f>IFERROR((K177+M177)/(K177+L177+M177),1)</f>
        <v>0.9696611111111112</v>
      </c>
      <c r="P177" s="247">
        <f>IFERROR(K177/(K177+M177),"")</f>
        <v>0.21728668091372125</v>
      </c>
      <c r="Q177" s="268">
        <f t="shared" ref="Q177" si="44">K177/SUM(K177:M177)</f>
        <v>0.21069444444444441</v>
      </c>
      <c r="R177" s="248">
        <f t="shared" si="42"/>
        <v>38.03659854976928</v>
      </c>
      <c r="S177" s="64"/>
      <c r="Y177" s="25"/>
      <c r="Z177" s="25"/>
      <c r="AA177" s="25"/>
    </row>
    <row r="178" spans="1:27" s="54" customFormat="1" ht="15" hidden="1" customHeight="1">
      <c r="A178" s="111"/>
      <c r="B178" s="355" t="s">
        <v>504</v>
      </c>
      <c r="C178" s="356"/>
      <c r="D178" s="356"/>
      <c r="E178" s="356"/>
      <c r="F178" s="356"/>
      <c r="G178" s="356"/>
      <c r="H178" s="356"/>
      <c r="I178" s="356"/>
      <c r="J178" s="356"/>
      <c r="K178" s="356"/>
      <c r="L178" s="356"/>
      <c r="M178" s="356"/>
      <c r="N178" s="356"/>
      <c r="O178" s="356"/>
      <c r="P178" s="356"/>
      <c r="Q178" s="356"/>
      <c r="R178" s="387"/>
      <c r="S178" s="64"/>
      <c r="Y178" s="25"/>
      <c r="Z178" s="25"/>
      <c r="AA178" s="25"/>
    </row>
    <row r="179" spans="1:27" s="54" customFormat="1" ht="15" hidden="1" customHeight="1">
      <c r="A179" s="155"/>
      <c r="B179" s="237">
        <v>1</v>
      </c>
      <c r="C179" s="238"/>
      <c r="D179" s="237"/>
      <c r="E179" s="237"/>
      <c r="F179" s="237"/>
      <c r="G179" s="237"/>
      <c r="H179" s="237"/>
      <c r="I179" s="239"/>
      <c r="J179" s="240"/>
      <c r="K179" s="241"/>
      <c r="L179" s="241"/>
      <c r="M179" s="241"/>
      <c r="N179" s="242"/>
      <c r="O179" s="242"/>
      <c r="P179" s="242"/>
      <c r="Q179" s="269"/>
      <c r="R179" s="243"/>
      <c r="S179" s="64"/>
      <c r="Y179" s="25"/>
      <c r="Z179" s="25"/>
      <c r="AA179" s="25"/>
    </row>
    <row r="180" spans="1:27" s="54" customFormat="1" ht="15" hidden="1" customHeight="1">
      <c r="A180" s="155"/>
      <c r="B180" s="13">
        <f t="shared" ref="B180:B182" si="45">+B179+1</f>
        <v>2</v>
      </c>
      <c r="C180" s="8"/>
      <c r="D180" s="13"/>
      <c r="E180" s="13"/>
      <c r="F180" s="13"/>
      <c r="G180" s="13"/>
      <c r="H180" s="13"/>
      <c r="I180" s="53"/>
      <c r="J180" s="175"/>
      <c r="K180" s="176"/>
      <c r="L180" s="176"/>
      <c r="M180" s="176"/>
      <c r="N180" s="211"/>
      <c r="O180" s="211"/>
      <c r="P180" s="211"/>
      <c r="Q180" s="267"/>
      <c r="R180" s="177"/>
      <c r="S180" s="64"/>
      <c r="Y180" s="25"/>
      <c r="Z180" s="25"/>
      <c r="AA180" s="25"/>
    </row>
    <row r="181" spans="1:27" s="54" customFormat="1" ht="15" hidden="1" customHeight="1">
      <c r="A181" s="155"/>
      <c r="B181" s="13">
        <f t="shared" si="45"/>
        <v>3</v>
      </c>
      <c r="C181" s="8"/>
      <c r="D181" s="13"/>
      <c r="E181" s="13"/>
      <c r="F181" s="13"/>
      <c r="G181" s="13"/>
      <c r="H181" s="13"/>
      <c r="I181" s="53"/>
      <c r="J181" s="175"/>
      <c r="K181" s="176"/>
      <c r="L181" s="176"/>
      <c r="M181" s="176"/>
      <c r="N181" s="211"/>
      <c r="O181" s="211"/>
      <c r="P181" s="211"/>
      <c r="Q181" s="267"/>
      <c r="R181" s="177"/>
      <c r="S181" s="64"/>
      <c r="Y181" s="25"/>
      <c r="Z181" s="25"/>
      <c r="AA181" s="25"/>
    </row>
    <row r="182" spans="1:27" s="54" customFormat="1" ht="15" hidden="1" customHeight="1">
      <c r="A182" s="155"/>
      <c r="B182" s="13">
        <f t="shared" si="45"/>
        <v>4</v>
      </c>
      <c r="C182" s="8"/>
      <c r="D182" s="13"/>
      <c r="E182" s="13"/>
      <c r="F182" s="13"/>
      <c r="G182" s="13"/>
      <c r="H182" s="13"/>
      <c r="I182" s="53"/>
      <c r="J182" s="175"/>
      <c r="K182" s="176"/>
      <c r="L182" s="176"/>
      <c r="M182" s="176"/>
      <c r="N182" s="211"/>
      <c r="O182" s="211"/>
      <c r="P182" s="211"/>
      <c r="Q182" s="267"/>
      <c r="R182" s="177"/>
      <c r="S182" s="64"/>
      <c r="Y182" s="25"/>
      <c r="Z182" s="25"/>
      <c r="AA182" s="25"/>
    </row>
    <row r="183" spans="1:27" s="54" customFormat="1" ht="15" hidden="1" customHeight="1">
      <c r="A183" s="155"/>
      <c r="B183" s="13">
        <f>+B182+1</f>
        <v>5</v>
      </c>
      <c r="C183" s="8"/>
      <c r="D183" s="13"/>
      <c r="E183" s="13"/>
      <c r="F183" s="13"/>
      <c r="G183" s="13"/>
      <c r="H183" s="13"/>
      <c r="I183" s="53"/>
      <c r="J183" s="175"/>
      <c r="K183" s="176"/>
      <c r="L183" s="176"/>
      <c r="M183" s="176"/>
      <c r="N183" s="211"/>
      <c r="O183" s="211"/>
      <c r="P183" s="211"/>
      <c r="Q183" s="267"/>
      <c r="R183" s="177"/>
      <c r="S183" s="64"/>
      <c r="Y183" s="25"/>
      <c r="Z183" s="25"/>
      <c r="AA183" s="25"/>
    </row>
    <row r="184" spans="1:27" s="54" customFormat="1" ht="15" hidden="1" customHeight="1">
      <c r="A184" s="111"/>
      <c r="B184" s="355" t="s">
        <v>150</v>
      </c>
      <c r="C184" s="356"/>
      <c r="D184" s="356"/>
      <c r="E184" s="356"/>
      <c r="F184" s="357"/>
      <c r="G184" s="18">
        <f>+COUNTA(G179:G183)</f>
        <v>0</v>
      </c>
      <c r="H184" s="24"/>
      <c r="I184" s="3"/>
      <c r="J184" s="3"/>
      <c r="K184" s="152"/>
      <c r="L184" s="152"/>
      <c r="M184" s="152"/>
      <c r="N184" s="152"/>
      <c r="O184" s="152"/>
      <c r="P184" s="152"/>
      <c r="Q184" s="270"/>
      <c r="R184" s="156"/>
      <c r="S184" s="64"/>
      <c r="Y184" s="25"/>
      <c r="Z184" s="25"/>
      <c r="AA184" s="25"/>
    </row>
    <row r="185" spans="1:27" s="54" customFormat="1" ht="15" customHeight="1">
      <c r="A185" s="111"/>
      <c r="B185" s="380" t="s">
        <v>113</v>
      </c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2"/>
      <c r="Y185" s="25"/>
      <c r="Z185" s="25"/>
      <c r="AA185" s="25"/>
    </row>
    <row r="186" spans="1:27" s="54" customFormat="1" ht="15" customHeight="1">
      <c r="A186" s="155"/>
      <c r="B186" s="13">
        <v>1</v>
      </c>
      <c r="C186" s="8" t="s">
        <v>498</v>
      </c>
      <c r="D186" s="13" t="s">
        <v>505</v>
      </c>
      <c r="E186" s="8" t="s">
        <v>503</v>
      </c>
      <c r="F186" s="13" t="s">
        <v>60</v>
      </c>
      <c r="G186" s="201">
        <v>2018</v>
      </c>
      <c r="H186" s="13" t="s">
        <v>37</v>
      </c>
      <c r="I186" s="53">
        <v>31.8</v>
      </c>
      <c r="J186" s="175">
        <v>3752.4000000000005</v>
      </c>
      <c r="K186" s="176">
        <v>134</v>
      </c>
      <c r="L186" s="176">
        <v>14.433333333333334</v>
      </c>
      <c r="M186" s="176">
        <v>511.56666666666666</v>
      </c>
      <c r="N186" s="211">
        <f t="shared" ref="N186:N228" si="46">IFERROR(K186/(K186+L186),1)</f>
        <v>0.9027621827981136</v>
      </c>
      <c r="O186" s="211">
        <f t="shared" ref="O186:O228" si="47">IFERROR((K186+M186)/(K186+L186+M186),1)</f>
        <v>0.97813131313131307</v>
      </c>
      <c r="P186" s="211">
        <f t="shared" ref="P186:P228" si="48">IFERROR(K186/(K186+M186),"")</f>
        <v>0.20756957711571231</v>
      </c>
      <c r="Q186" s="267">
        <f t="shared" ref="Q186:Q228" si="49">K186/SUM(K186:M186)</f>
        <v>0.20303030303030303</v>
      </c>
      <c r="R186" s="177">
        <f t="shared" ref="R186:R228" si="50">IFERROR(J186/K186,"")</f>
        <v>28.002985074626871</v>
      </c>
      <c r="Y186" s="25"/>
      <c r="Z186" s="25"/>
      <c r="AA186" s="25"/>
    </row>
    <row r="187" spans="1:27" s="11" customFormat="1" ht="15" customHeight="1">
      <c r="A187" s="155"/>
      <c r="B187" s="13">
        <f t="shared" ref="B187:B227" si="51">+B186+1</f>
        <v>2</v>
      </c>
      <c r="C187" s="8" t="s">
        <v>498</v>
      </c>
      <c r="D187" s="13" t="s">
        <v>506</v>
      </c>
      <c r="E187" s="13" t="s">
        <v>503</v>
      </c>
      <c r="F187" s="13" t="s">
        <v>60</v>
      </c>
      <c r="G187" s="201">
        <v>2018</v>
      </c>
      <c r="H187" s="13" t="s">
        <v>37</v>
      </c>
      <c r="I187" s="53">
        <v>31.6</v>
      </c>
      <c r="J187" s="175">
        <v>1200.8</v>
      </c>
      <c r="K187" s="176">
        <v>60</v>
      </c>
      <c r="L187" s="176">
        <v>135.5</v>
      </c>
      <c r="M187" s="176">
        <v>464.5</v>
      </c>
      <c r="N187" s="211">
        <f t="shared" si="46"/>
        <v>0.30690537084398978</v>
      </c>
      <c r="O187" s="211">
        <f t="shared" si="47"/>
        <v>0.79469696969696968</v>
      </c>
      <c r="P187" s="211">
        <f t="shared" si="48"/>
        <v>0.11439466158245949</v>
      </c>
      <c r="Q187" s="267">
        <f t="shared" si="49"/>
        <v>9.0909090909090912E-2</v>
      </c>
      <c r="R187" s="177">
        <f t="shared" si="50"/>
        <v>20.013333333333332</v>
      </c>
      <c r="V187" s="54"/>
      <c r="W187" s="54"/>
      <c r="Y187" s="25"/>
      <c r="Z187" s="25"/>
      <c r="AA187" s="25"/>
    </row>
    <row r="188" spans="1:27" s="54" customFormat="1" ht="15" customHeight="1">
      <c r="A188" s="155"/>
      <c r="B188" s="13">
        <f t="shared" si="51"/>
        <v>3</v>
      </c>
      <c r="C188" s="8" t="s">
        <v>498</v>
      </c>
      <c r="D188" s="13" t="s">
        <v>507</v>
      </c>
      <c r="E188" s="13" t="s">
        <v>503</v>
      </c>
      <c r="F188" s="13" t="s">
        <v>60</v>
      </c>
      <c r="G188" s="201">
        <v>2018</v>
      </c>
      <c r="H188" s="13" t="s">
        <v>37</v>
      </c>
      <c r="I188" s="53">
        <v>31.5</v>
      </c>
      <c r="J188" s="175">
        <v>3496.5</v>
      </c>
      <c r="K188" s="176">
        <v>131</v>
      </c>
      <c r="L188" s="176">
        <v>14.8</v>
      </c>
      <c r="M188" s="176">
        <v>514.20000000000005</v>
      </c>
      <c r="N188" s="211">
        <f t="shared" si="46"/>
        <v>0.89849108367626884</v>
      </c>
      <c r="O188" s="211">
        <f t="shared" si="47"/>
        <v>0.97757575757575765</v>
      </c>
      <c r="P188" s="211">
        <f t="shared" si="48"/>
        <v>0.20303781773093613</v>
      </c>
      <c r="Q188" s="267">
        <f t="shared" si="49"/>
        <v>0.19848484848484849</v>
      </c>
      <c r="R188" s="177">
        <f t="shared" si="50"/>
        <v>26.690839694656489</v>
      </c>
      <c r="S188" s="64"/>
      <c r="Y188" s="25"/>
      <c r="Z188" s="25"/>
      <c r="AA188" s="25"/>
    </row>
    <row r="189" spans="1:27" s="54" customFormat="1" ht="15" customHeight="1">
      <c r="A189" s="155"/>
      <c r="B189" s="13">
        <f t="shared" si="51"/>
        <v>4</v>
      </c>
      <c r="C189" s="8" t="s">
        <v>498</v>
      </c>
      <c r="D189" s="13" t="s">
        <v>508</v>
      </c>
      <c r="E189" s="13" t="s">
        <v>503</v>
      </c>
      <c r="F189" s="13" t="s">
        <v>60</v>
      </c>
      <c r="G189" s="201">
        <v>2018</v>
      </c>
      <c r="H189" s="13" t="s">
        <v>37</v>
      </c>
      <c r="I189" s="53">
        <v>31.4</v>
      </c>
      <c r="J189" s="175">
        <v>3516.8</v>
      </c>
      <c r="K189" s="176">
        <v>136</v>
      </c>
      <c r="L189" s="176">
        <v>12.75</v>
      </c>
      <c r="M189" s="176">
        <v>511.25</v>
      </c>
      <c r="N189" s="211">
        <f t="shared" si="46"/>
        <v>0.91428571428571426</v>
      </c>
      <c r="O189" s="211">
        <f t="shared" si="47"/>
        <v>0.98068181818181821</v>
      </c>
      <c r="P189" s="211">
        <f t="shared" si="48"/>
        <v>0.21011973735032832</v>
      </c>
      <c r="Q189" s="267">
        <f t="shared" si="49"/>
        <v>0.20606060606060606</v>
      </c>
      <c r="R189" s="177">
        <f t="shared" si="50"/>
        <v>25.858823529411765</v>
      </c>
      <c r="S189" s="64"/>
      <c r="V189" s="11"/>
      <c r="W189" s="11"/>
      <c r="Y189" s="25"/>
      <c r="Z189" s="25"/>
      <c r="AA189" s="25"/>
    </row>
    <row r="190" spans="1:27" s="54" customFormat="1" ht="15" customHeight="1">
      <c r="A190" s="155"/>
      <c r="B190" s="13">
        <f t="shared" si="51"/>
        <v>5</v>
      </c>
      <c r="C190" s="8" t="s">
        <v>498</v>
      </c>
      <c r="D190" s="13" t="s">
        <v>509</v>
      </c>
      <c r="E190" s="13" t="s">
        <v>503</v>
      </c>
      <c r="F190" s="13" t="s">
        <v>60</v>
      </c>
      <c r="G190" s="201">
        <v>2018</v>
      </c>
      <c r="H190" s="13" t="s">
        <v>37</v>
      </c>
      <c r="I190" s="53">
        <v>31.4</v>
      </c>
      <c r="J190" s="175">
        <v>3548.2000000000003</v>
      </c>
      <c r="K190" s="176">
        <v>134</v>
      </c>
      <c r="L190" s="176">
        <v>7.3333333333333339</v>
      </c>
      <c r="M190" s="176">
        <v>518.66666666666663</v>
      </c>
      <c r="N190" s="211">
        <f t="shared" si="46"/>
        <v>0.94811320754716977</v>
      </c>
      <c r="O190" s="211">
        <f t="shared" si="47"/>
        <v>0.98888888888888882</v>
      </c>
      <c r="P190" s="211">
        <f t="shared" si="48"/>
        <v>0.20531154239019409</v>
      </c>
      <c r="Q190" s="267">
        <f t="shared" si="49"/>
        <v>0.20303030303030303</v>
      </c>
      <c r="R190" s="177">
        <f t="shared" si="50"/>
        <v>26.479104477611941</v>
      </c>
      <c r="S190" s="64"/>
      <c r="Y190" s="25"/>
      <c r="Z190" s="25"/>
      <c r="AA190" s="25"/>
    </row>
    <row r="191" spans="1:27" s="54" customFormat="1" ht="15" customHeight="1">
      <c r="A191" s="155"/>
      <c r="B191" s="13">
        <f t="shared" si="51"/>
        <v>6</v>
      </c>
      <c r="C191" s="8" t="s">
        <v>498</v>
      </c>
      <c r="D191" s="13" t="s">
        <v>510</v>
      </c>
      <c r="E191" s="13" t="s">
        <v>503</v>
      </c>
      <c r="F191" s="13" t="s">
        <v>60</v>
      </c>
      <c r="G191" s="201">
        <v>2018</v>
      </c>
      <c r="H191" s="13" t="s">
        <v>37</v>
      </c>
      <c r="I191" s="53">
        <v>31.4</v>
      </c>
      <c r="J191" s="175">
        <v>3862.2000000000007</v>
      </c>
      <c r="K191" s="176">
        <v>138</v>
      </c>
      <c r="L191" s="176">
        <v>6.6666666666666661</v>
      </c>
      <c r="M191" s="176">
        <v>515.33333333333337</v>
      </c>
      <c r="N191" s="211">
        <f t="shared" si="46"/>
        <v>0.95391705069124433</v>
      </c>
      <c r="O191" s="211">
        <f t="shared" si="47"/>
        <v>0.98989898989898994</v>
      </c>
      <c r="P191" s="211">
        <f t="shared" si="48"/>
        <v>0.21122448979591835</v>
      </c>
      <c r="Q191" s="267">
        <f t="shared" si="49"/>
        <v>0.20909090909090908</v>
      </c>
      <c r="R191" s="177">
        <f t="shared" si="50"/>
        <v>27.986956521739135</v>
      </c>
      <c r="S191" s="64"/>
      <c r="Y191" s="25"/>
      <c r="Z191" s="25"/>
      <c r="AA191" s="25"/>
    </row>
    <row r="192" spans="1:27" s="54" customFormat="1" ht="15" customHeight="1">
      <c r="A192" s="155"/>
      <c r="B192" s="13">
        <f t="shared" si="51"/>
        <v>7</v>
      </c>
      <c r="C192" s="8" t="s">
        <v>498</v>
      </c>
      <c r="D192" s="13" t="s">
        <v>511</v>
      </c>
      <c r="E192" s="13" t="s">
        <v>503</v>
      </c>
      <c r="F192" s="13" t="s">
        <v>60</v>
      </c>
      <c r="G192" s="201">
        <v>2018</v>
      </c>
      <c r="H192" s="13" t="s">
        <v>37</v>
      </c>
      <c r="I192" s="53">
        <v>30.3</v>
      </c>
      <c r="J192" s="175">
        <v>3211.8</v>
      </c>
      <c r="K192" s="176">
        <v>127</v>
      </c>
      <c r="L192" s="176">
        <v>34.63333333333334</v>
      </c>
      <c r="M192" s="176">
        <v>498.36666666666667</v>
      </c>
      <c r="N192" s="211">
        <f t="shared" si="46"/>
        <v>0.78572901629201897</v>
      </c>
      <c r="O192" s="211">
        <f t="shared" si="47"/>
        <v>0.94752525252525255</v>
      </c>
      <c r="P192" s="211">
        <f t="shared" si="48"/>
        <v>0.20308085922925218</v>
      </c>
      <c r="Q192" s="267">
        <f t="shared" si="49"/>
        <v>0.19242424242424241</v>
      </c>
      <c r="R192" s="177">
        <f t="shared" si="50"/>
        <v>25.289763779527561</v>
      </c>
      <c r="S192" s="64"/>
      <c r="Y192" s="25"/>
      <c r="Z192" s="25"/>
      <c r="AA192" s="25"/>
    </row>
    <row r="193" spans="1:27" s="54" customFormat="1" ht="15" customHeight="1">
      <c r="A193" s="155"/>
      <c r="B193" s="13">
        <f>+B192+1</f>
        <v>8</v>
      </c>
      <c r="C193" s="8" t="s">
        <v>498</v>
      </c>
      <c r="D193" s="13" t="s">
        <v>512</v>
      </c>
      <c r="E193" s="13" t="s">
        <v>503</v>
      </c>
      <c r="F193" s="13" t="s">
        <v>60</v>
      </c>
      <c r="G193" s="201">
        <v>2018</v>
      </c>
      <c r="H193" s="13" t="s">
        <v>37</v>
      </c>
      <c r="I193" s="53">
        <v>30.7</v>
      </c>
      <c r="J193" s="175">
        <v>3377</v>
      </c>
      <c r="K193" s="176">
        <v>154</v>
      </c>
      <c r="L193" s="176">
        <v>11.883333333333333</v>
      </c>
      <c r="M193" s="176">
        <v>494.11666666666667</v>
      </c>
      <c r="N193" s="211">
        <f t="shared" si="46"/>
        <v>0.9283633075454637</v>
      </c>
      <c r="O193" s="211">
        <f t="shared" si="47"/>
        <v>0.98199494949494948</v>
      </c>
      <c r="P193" s="211">
        <f t="shared" si="48"/>
        <v>0.23761154113199784</v>
      </c>
      <c r="Q193" s="267">
        <f t="shared" si="49"/>
        <v>0.23333333333333334</v>
      </c>
      <c r="R193" s="177">
        <f t="shared" si="50"/>
        <v>21.928571428571427</v>
      </c>
      <c r="S193" s="64"/>
      <c r="Y193" s="25"/>
      <c r="Z193" s="25"/>
      <c r="AA193" s="25"/>
    </row>
    <row r="194" spans="1:27" s="54" customFormat="1" ht="15" customHeight="1">
      <c r="A194" s="155"/>
      <c r="B194" s="13">
        <f t="shared" si="51"/>
        <v>9</v>
      </c>
      <c r="C194" s="8" t="s">
        <v>498</v>
      </c>
      <c r="D194" s="13" t="s">
        <v>513</v>
      </c>
      <c r="E194" s="13" t="s">
        <v>503</v>
      </c>
      <c r="F194" s="13" t="s">
        <v>60</v>
      </c>
      <c r="G194" s="201">
        <v>2018</v>
      </c>
      <c r="H194" s="13" t="s">
        <v>37</v>
      </c>
      <c r="I194" s="53">
        <v>30.8</v>
      </c>
      <c r="J194" s="175">
        <v>2925.9999999999995</v>
      </c>
      <c r="K194" s="176">
        <v>120</v>
      </c>
      <c r="L194" s="176">
        <v>27.9</v>
      </c>
      <c r="M194" s="176">
        <v>512.1</v>
      </c>
      <c r="N194" s="211">
        <f t="shared" si="46"/>
        <v>0.81135902636916835</v>
      </c>
      <c r="O194" s="211">
        <f t="shared" si="47"/>
        <v>0.95772727272727276</v>
      </c>
      <c r="P194" s="211">
        <f t="shared" si="48"/>
        <v>0.18984337921214997</v>
      </c>
      <c r="Q194" s="267">
        <f t="shared" si="49"/>
        <v>0.18181818181818182</v>
      </c>
      <c r="R194" s="177">
        <f t="shared" si="50"/>
        <v>24.383333333333329</v>
      </c>
      <c r="S194" s="64"/>
      <c r="Y194" s="25"/>
      <c r="Z194" s="25"/>
      <c r="AA194" s="25"/>
    </row>
    <row r="195" spans="1:27" s="54" customFormat="1" ht="15" customHeight="1">
      <c r="A195" s="155"/>
      <c r="B195" s="13">
        <f t="shared" si="51"/>
        <v>10</v>
      </c>
      <c r="C195" s="8" t="s">
        <v>498</v>
      </c>
      <c r="D195" s="13" t="s">
        <v>514</v>
      </c>
      <c r="E195" s="13" t="s">
        <v>503</v>
      </c>
      <c r="F195" s="13" t="s">
        <v>60</v>
      </c>
      <c r="G195" s="201">
        <v>2018</v>
      </c>
      <c r="H195" s="13" t="s">
        <v>37</v>
      </c>
      <c r="I195" s="53">
        <v>30.5</v>
      </c>
      <c r="J195" s="175">
        <v>3507.5</v>
      </c>
      <c r="K195" s="176">
        <v>132</v>
      </c>
      <c r="L195" s="176">
        <v>22.616666666666667</v>
      </c>
      <c r="M195" s="176">
        <v>505.38333333333333</v>
      </c>
      <c r="N195" s="211">
        <f t="shared" si="46"/>
        <v>0.85372426430958281</v>
      </c>
      <c r="O195" s="211">
        <f t="shared" si="47"/>
        <v>0.96573232323232328</v>
      </c>
      <c r="P195" s="211">
        <f t="shared" si="48"/>
        <v>0.20709672358340089</v>
      </c>
      <c r="Q195" s="267">
        <f t="shared" si="49"/>
        <v>0.2</v>
      </c>
      <c r="R195" s="177">
        <f t="shared" si="50"/>
        <v>26.571969696969695</v>
      </c>
      <c r="S195" s="64"/>
      <c r="Y195" s="25"/>
      <c r="Z195" s="25"/>
      <c r="AA195" s="25"/>
    </row>
    <row r="196" spans="1:27" s="54" customFormat="1" ht="15" customHeight="1">
      <c r="A196" s="155"/>
      <c r="B196" s="13">
        <f t="shared" si="51"/>
        <v>11</v>
      </c>
      <c r="C196" s="8" t="s">
        <v>498</v>
      </c>
      <c r="D196" s="13" t="s">
        <v>515</v>
      </c>
      <c r="E196" s="13" t="s">
        <v>503</v>
      </c>
      <c r="F196" s="13" t="s">
        <v>60</v>
      </c>
      <c r="G196" s="201">
        <v>2018</v>
      </c>
      <c r="H196" s="13" t="s">
        <v>37</v>
      </c>
      <c r="I196" s="53">
        <v>30.7</v>
      </c>
      <c r="J196" s="175">
        <v>3653.2999999999997</v>
      </c>
      <c r="K196" s="176">
        <v>142</v>
      </c>
      <c r="L196" s="176">
        <v>12.7</v>
      </c>
      <c r="M196" s="176">
        <v>505.3</v>
      </c>
      <c r="N196" s="211">
        <f t="shared" si="46"/>
        <v>0.9179056237879768</v>
      </c>
      <c r="O196" s="211">
        <f t="shared" si="47"/>
        <v>0.98075757575757572</v>
      </c>
      <c r="P196" s="211">
        <f t="shared" si="48"/>
        <v>0.21937277923682993</v>
      </c>
      <c r="Q196" s="267">
        <f t="shared" si="49"/>
        <v>0.21515151515151515</v>
      </c>
      <c r="R196" s="177">
        <f t="shared" si="50"/>
        <v>25.727464788732391</v>
      </c>
      <c r="S196" s="64"/>
      <c r="Y196" s="25"/>
      <c r="Z196" s="25"/>
      <c r="AA196" s="25"/>
    </row>
    <row r="197" spans="1:27" s="54" customFormat="1" ht="15" customHeight="1">
      <c r="A197" s="155"/>
      <c r="B197" s="13">
        <f t="shared" si="51"/>
        <v>12</v>
      </c>
      <c r="C197" s="8" t="s">
        <v>498</v>
      </c>
      <c r="D197" s="13" t="s">
        <v>516</v>
      </c>
      <c r="E197" s="13" t="s">
        <v>503</v>
      </c>
      <c r="F197" s="13" t="s">
        <v>60</v>
      </c>
      <c r="G197" s="201">
        <v>2018</v>
      </c>
      <c r="H197" s="13" t="s">
        <v>37</v>
      </c>
      <c r="I197" s="53">
        <v>30.4</v>
      </c>
      <c r="J197" s="175">
        <v>3526.4000000000005</v>
      </c>
      <c r="K197" s="176">
        <v>96</v>
      </c>
      <c r="L197" s="176">
        <v>12.916666666666666</v>
      </c>
      <c r="M197" s="176">
        <v>551.08333333333337</v>
      </c>
      <c r="N197" s="211">
        <f t="shared" si="46"/>
        <v>0.88140780413159903</v>
      </c>
      <c r="O197" s="211">
        <f t="shared" si="47"/>
        <v>0.98042929292929304</v>
      </c>
      <c r="P197" s="211">
        <f t="shared" si="48"/>
        <v>0.14835801674179008</v>
      </c>
      <c r="Q197" s="267">
        <f t="shared" si="49"/>
        <v>0.14545454545454545</v>
      </c>
      <c r="R197" s="177">
        <f t="shared" si="50"/>
        <v>36.733333333333341</v>
      </c>
      <c r="S197" s="64"/>
      <c r="Y197" s="25"/>
      <c r="Z197" s="25"/>
      <c r="AA197" s="25"/>
    </row>
    <row r="198" spans="1:27" s="54" customFormat="1" ht="15" customHeight="1">
      <c r="A198" s="155"/>
      <c r="B198" s="13">
        <f t="shared" si="51"/>
        <v>13</v>
      </c>
      <c r="C198" s="8" t="s">
        <v>498</v>
      </c>
      <c r="D198" s="13" t="s">
        <v>517</v>
      </c>
      <c r="E198" s="13" t="s">
        <v>503</v>
      </c>
      <c r="F198" s="13" t="s">
        <v>60</v>
      </c>
      <c r="G198" s="201">
        <v>2018</v>
      </c>
      <c r="H198" s="13" t="s">
        <v>37</v>
      </c>
      <c r="I198" s="53">
        <v>30.5</v>
      </c>
      <c r="J198" s="175">
        <v>2440</v>
      </c>
      <c r="K198" s="176">
        <v>115</v>
      </c>
      <c r="L198" s="176">
        <v>60.016666666666666</v>
      </c>
      <c r="M198" s="176">
        <v>484.98333333333335</v>
      </c>
      <c r="N198" s="211">
        <f t="shared" si="46"/>
        <v>0.65708027806875546</v>
      </c>
      <c r="O198" s="211">
        <f t="shared" si="47"/>
        <v>0.90906565656565663</v>
      </c>
      <c r="P198" s="211">
        <f t="shared" si="48"/>
        <v>0.19167199088863579</v>
      </c>
      <c r="Q198" s="267">
        <f t="shared" si="49"/>
        <v>0.17424242424242425</v>
      </c>
      <c r="R198" s="177">
        <f t="shared" si="50"/>
        <v>21.217391304347824</v>
      </c>
      <c r="S198" s="64"/>
      <c r="Y198" s="25"/>
      <c r="Z198" s="25"/>
      <c r="AA198" s="25"/>
    </row>
    <row r="199" spans="1:27" s="54" customFormat="1" ht="15" customHeight="1">
      <c r="A199" s="155"/>
      <c r="B199" s="13">
        <f t="shared" si="51"/>
        <v>14</v>
      </c>
      <c r="C199" s="297" t="s">
        <v>498</v>
      </c>
      <c r="D199" s="291" t="s">
        <v>518</v>
      </c>
      <c r="E199" s="291" t="s">
        <v>503</v>
      </c>
      <c r="F199" s="291" t="s">
        <v>60</v>
      </c>
      <c r="G199" s="299">
        <v>2018</v>
      </c>
      <c r="H199" s="291" t="s">
        <v>37</v>
      </c>
      <c r="I199" s="300">
        <v>30.3</v>
      </c>
      <c r="J199" s="284">
        <v>0</v>
      </c>
      <c r="K199" s="285">
        <v>0</v>
      </c>
      <c r="L199" s="285">
        <v>220</v>
      </c>
      <c r="M199" s="285">
        <v>440</v>
      </c>
      <c r="N199" s="286">
        <f t="shared" si="46"/>
        <v>0</v>
      </c>
      <c r="O199" s="286">
        <f t="shared" si="47"/>
        <v>0.66666666666666663</v>
      </c>
      <c r="P199" s="286">
        <f t="shared" si="48"/>
        <v>0</v>
      </c>
      <c r="Q199" s="287">
        <f t="shared" si="49"/>
        <v>0</v>
      </c>
      <c r="R199" s="288" t="str">
        <f t="shared" si="50"/>
        <v/>
      </c>
      <c r="S199" s="64"/>
      <c r="Y199" s="25"/>
      <c r="Z199" s="25"/>
      <c r="AA199" s="25"/>
    </row>
    <row r="200" spans="1:27" s="54" customFormat="1" ht="15" customHeight="1">
      <c r="A200" s="155"/>
      <c r="B200" s="13">
        <f t="shared" si="51"/>
        <v>15</v>
      </c>
      <c r="C200" s="8" t="s">
        <v>498</v>
      </c>
      <c r="D200" s="13" t="s">
        <v>519</v>
      </c>
      <c r="E200" s="13" t="s">
        <v>503</v>
      </c>
      <c r="F200" s="13" t="s">
        <v>60</v>
      </c>
      <c r="G200" s="201">
        <v>2018</v>
      </c>
      <c r="H200" s="13" t="s">
        <v>37</v>
      </c>
      <c r="I200" s="53">
        <v>30.4</v>
      </c>
      <c r="J200" s="175">
        <v>1854.4000000000003</v>
      </c>
      <c r="K200" s="176">
        <v>82</v>
      </c>
      <c r="L200" s="176">
        <v>7.7833333333333341</v>
      </c>
      <c r="M200" s="176">
        <v>570.2166666666667</v>
      </c>
      <c r="N200" s="211">
        <f t="shared" si="46"/>
        <v>0.91330981993688509</v>
      </c>
      <c r="O200" s="211">
        <f t="shared" si="47"/>
        <v>0.9882070707070707</v>
      </c>
      <c r="P200" s="211">
        <f t="shared" si="48"/>
        <v>0.12572509135512228</v>
      </c>
      <c r="Q200" s="267">
        <f t="shared" si="49"/>
        <v>0.12424242424242424</v>
      </c>
      <c r="R200" s="177">
        <f t="shared" si="50"/>
        <v>22.614634146341466</v>
      </c>
      <c r="S200" s="64"/>
      <c r="Y200" s="25"/>
      <c r="Z200" s="25"/>
      <c r="AA200" s="25"/>
    </row>
    <row r="201" spans="1:27" s="54" customFormat="1" ht="15" customHeight="1">
      <c r="A201" s="155"/>
      <c r="B201" s="13">
        <f t="shared" si="51"/>
        <v>16</v>
      </c>
      <c r="C201" s="8" t="s">
        <v>498</v>
      </c>
      <c r="D201" s="13" t="s">
        <v>520</v>
      </c>
      <c r="E201" s="13" t="s">
        <v>503</v>
      </c>
      <c r="F201" s="13" t="s">
        <v>60</v>
      </c>
      <c r="G201" s="201">
        <v>2019</v>
      </c>
      <c r="H201" s="13" t="s">
        <v>37</v>
      </c>
      <c r="I201" s="53">
        <v>31.9</v>
      </c>
      <c r="J201" s="175">
        <v>3572.8000000000006</v>
      </c>
      <c r="K201" s="176">
        <v>133</v>
      </c>
      <c r="L201" s="176">
        <v>23.583333333333332</v>
      </c>
      <c r="M201" s="176">
        <v>503.41666666666669</v>
      </c>
      <c r="N201" s="211">
        <f t="shared" si="46"/>
        <v>0.84938797232570507</v>
      </c>
      <c r="O201" s="211">
        <f t="shared" si="47"/>
        <v>0.96426767676767688</v>
      </c>
      <c r="P201" s="211">
        <f t="shared" si="48"/>
        <v>0.20898258478460127</v>
      </c>
      <c r="Q201" s="267">
        <f t="shared" si="49"/>
        <v>0.20151515151515151</v>
      </c>
      <c r="R201" s="177">
        <f t="shared" si="50"/>
        <v>26.863157894736847</v>
      </c>
      <c r="S201" s="64"/>
      <c r="Y201" s="25"/>
      <c r="Z201" s="25"/>
      <c r="AA201" s="25"/>
    </row>
    <row r="202" spans="1:27" s="54" customFormat="1" ht="15" customHeight="1">
      <c r="A202" s="155"/>
      <c r="B202" s="13">
        <f t="shared" si="51"/>
        <v>17</v>
      </c>
      <c r="C202" s="8" t="s">
        <v>498</v>
      </c>
      <c r="D202" s="13" t="s">
        <v>521</v>
      </c>
      <c r="E202" s="13" t="s">
        <v>503</v>
      </c>
      <c r="F202" s="13" t="s">
        <v>60</v>
      </c>
      <c r="G202" s="201">
        <v>2019</v>
      </c>
      <c r="H202" s="13" t="s">
        <v>37</v>
      </c>
      <c r="I202" s="53">
        <v>31.7</v>
      </c>
      <c r="J202" s="175">
        <v>3740.6</v>
      </c>
      <c r="K202" s="176">
        <v>150</v>
      </c>
      <c r="L202" s="176">
        <v>15.75</v>
      </c>
      <c r="M202" s="176">
        <v>494.25</v>
      </c>
      <c r="N202" s="211">
        <f t="shared" si="46"/>
        <v>0.90497737556561086</v>
      </c>
      <c r="O202" s="211">
        <f t="shared" si="47"/>
        <v>0.97613636363636369</v>
      </c>
      <c r="P202" s="211">
        <f t="shared" si="48"/>
        <v>0.23282887077997672</v>
      </c>
      <c r="Q202" s="267">
        <f t="shared" si="49"/>
        <v>0.22727272727272727</v>
      </c>
      <c r="R202" s="177">
        <f t="shared" si="50"/>
        <v>24.937333333333331</v>
      </c>
      <c r="S202" s="64"/>
      <c r="Y202" s="25"/>
      <c r="Z202" s="25"/>
      <c r="AA202" s="25"/>
    </row>
    <row r="203" spans="1:27" s="54" customFormat="1" ht="15" customHeight="1">
      <c r="A203" s="155"/>
      <c r="B203" s="13">
        <f t="shared" si="51"/>
        <v>18</v>
      </c>
      <c r="C203" s="8" t="s">
        <v>498</v>
      </c>
      <c r="D203" s="13" t="s">
        <v>522</v>
      </c>
      <c r="E203" s="13" t="s">
        <v>503</v>
      </c>
      <c r="F203" s="13" t="s">
        <v>60</v>
      </c>
      <c r="G203" s="201">
        <v>2019</v>
      </c>
      <c r="H203" s="13" t="s">
        <v>37</v>
      </c>
      <c r="I203" s="53">
        <v>31.7</v>
      </c>
      <c r="J203" s="175">
        <v>3803.9999999999986</v>
      </c>
      <c r="K203" s="176">
        <v>133</v>
      </c>
      <c r="L203" s="176">
        <v>59.416666666666664</v>
      </c>
      <c r="M203" s="176">
        <v>467.58333333333331</v>
      </c>
      <c r="N203" s="211">
        <f t="shared" si="46"/>
        <v>0.69120831528800353</v>
      </c>
      <c r="O203" s="211">
        <f t="shared" si="47"/>
        <v>0.90997474747474738</v>
      </c>
      <c r="P203" s="211">
        <f t="shared" si="48"/>
        <v>0.22145136672679341</v>
      </c>
      <c r="Q203" s="267">
        <f t="shared" si="49"/>
        <v>0.20151515151515151</v>
      </c>
      <c r="R203" s="177">
        <f t="shared" si="50"/>
        <v>28.601503759398486</v>
      </c>
      <c r="S203" s="64"/>
      <c r="Y203" s="25"/>
      <c r="Z203" s="25"/>
      <c r="AA203" s="25"/>
    </row>
    <row r="204" spans="1:27" s="54" customFormat="1" ht="15" customHeight="1">
      <c r="A204" s="155"/>
      <c r="B204" s="13">
        <f t="shared" si="51"/>
        <v>19</v>
      </c>
      <c r="C204" s="8" t="s">
        <v>498</v>
      </c>
      <c r="D204" s="13" t="s">
        <v>523</v>
      </c>
      <c r="E204" s="13" t="s">
        <v>503</v>
      </c>
      <c r="F204" s="13" t="s">
        <v>60</v>
      </c>
      <c r="G204" s="201">
        <v>2019</v>
      </c>
      <c r="H204" s="13" t="s">
        <v>37</v>
      </c>
      <c r="I204" s="53">
        <v>31.3</v>
      </c>
      <c r="J204" s="175">
        <v>3693.4</v>
      </c>
      <c r="K204" s="176">
        <v>132</v>
      </c>
      <c r="L204" s="176">
        <v>8.4833333333333343</v>
      </c>
      <c r="M204" s="176">
        <v>519.51666666666665</v>
      </c>
      <c r="N204" s="211">
        <f t="shared" si="46"/>
        <v>0.93961324000474544</v>
      </c>
      <c r="O204" s="211">
        <f t="shared" si="47"/>
        <v>0.98714646464646461</v>
      </c>
      <c r="P204" s="211">
        <f t="shared" si="48"/>
        <v>0.2026041799902791</v>
      </c>
      <c r="Q204" s="267">
        <f t="shared" si="49"/>
        <v>0.2</v>
      </c>
      <c r="R204" s="177">
        <f t="shared" si="50"/>
        <v>27.98030303030303</v>
      </c>
      <c r="S204" s="64"/>
      <c r="Y204" s="25"/>
      <c r="Z204" s="25"/>
      <c r="AA204" s="25"/>
    </row>
    <row r="205" spans="1:27" s="54" customFormat="1" ht="15" customHeight="1">
      <c r="A205" s="155"/>
      <c r="B205" s="13">
        <f t="shared" si="51"/>
        <v>20</v>
      </c>
      <c r="C205" s="8" t="s">
        <v>498</v>
      </c>
      <c r="D205" s="13" t="s">
        <v>524</v>
      </c>
      <c r="E205" s="13" t="s">
        <v>503</v>
      </c>
      <c r="F205" s="13" t="s">
        <v>60</v>
      </c>
      <c r="G205" s="201">
        <v>2019</v>
      </c>
      <c r="H205" s="13" t="s">
        <v>37</v>
      </c>
      <c r="I205" s="53">
        <v>31.3</v>
      </c>
      <c r="J205" s="175">
        <v>3662.1000000000008</v>
      </c>
      <c r="K205" s="176">
        <v>134</v>
      </c>
      <c r="L205" s="176">
        <v>8.7666666666666657</v>
      </c>
      <c r="M205" s="176">
        <v>517.23333333333335</v>
      </c>
      <c r="N205" s="211">
        <f t="shared" si="46"/>
        <v>0.93859444314732676</v>
      </c>
      <c r="O205" s="211">
        <f t="shared" si="47"/>
        <v>0.98671717171717177</v>
      </c>
      <c r="P205" s="211">
        <f t="shared" si="48"/>
        <v>0.20576342324819571</v>
      </c>
      <c r="Q205" s="267">
        <f t="shared" si="49"/>
        <v>0.20303030303030303</v>
      </c>
      <c r="R205" s="177">
        <f t="shared" si="50"/>
        <v>27.329104477611946</v>
      </c>
      <c r="S205" s="64"/>
      <c r="Y205" s="25"/>
      <c r="Z205" s="25"/>
      <c r="AA205" s="25"/>
    </row>
    <row r="206" spans="1:27" s="54" customFormat="1" ht="15" customHeight="1">
      <c r="A206" s="155"/>
      <c r="B206" s="13">
        <f t="shared" si="51"/>
        <v>21</v>
      </c>
      <c r="C206" s="8" t="s">
        <v>498</v>
      </c>
      <c r="D206" s="13" t="s">
        <v>525</v>
      </c>
      <c r="E206" s="13" t="s">
        <v>503</v>
      </c>
      <c r="F206" s="13" t="s">
        <v>60</v>
      </c>
      <c r="G206" s="201">
        <v>2021</v>
      </c>
      <c r="H206" s="13" t="s">
        <v>37</v>
      </c>
      <c r="I206" s="53">
        <v>30.2</v>
      </c>
      <c r="J206" s="175">
        <v>3170.9999999999995</v>
      </c>
      <c r="K206" s="176">
        <v>122</v>
      </c>
      <c r="L206" s="176">
        <v>10.916666666666666</v>
      </c>
      <c r="M206" s="176">
        <v>527.08333333333337</v>
      </c>
      <c r="N206" s="211">
        <f t="shared" si="46"/>
        <v>0.91786833855799377</v>
      </c>
      <c r="O206" s="211">
        <f t="shared" si="47"/>
        <v>0.98345959595959598</v>
      </c>
      <c r="P206" s="211">
        <f t="shared" si="48"/>
        <v>0.18795737578636537</v>
      </c>
      <c r="Q206" s="267">
        <f t="shared" si="49"/>
        <v>0.18484848484848485</v>
      </c>
      <c r="R206" s="177">
        <f t="shared" si="50"/>
        <v>25.991803278688522</v>
      </c>
      <c r="S206" s="64"/>
      <c r="Y206" s="25"/>
      <c r="Z206" s="25"/>
      <c r="AA206" s="25"/>
    </row>
    <row r="207" spans="1:27" s="54" customFormat="1" ht="15" hidden="1" customHeight="1">
      <c r="A207" s="155"/>
      <c r="B207" s="13">
        <f t="shared" si="51"/>
        <v>22</v>
      </c>
      <c r="C207" s="8"/>
      <c r="D207" s="13"/>
      <c r="E207" s="13"/>
      <c r="F207" s="13"/>
      <c r="G207" s="201"/>
      <c r="H207" s="13"/>
      <c r="I207" s="53"/>
      <c r="J207" s="231"/>
      <c r="K207" s="176"/>
      <c r="L207" s="176"/>
      <c r="M207" s="176"/>
      <c r="N207" s="211"/>
      <c r="O207" s="211"/>
      <c r="P207" s="211"/>
      <c r="Q207" s="267"/>
      <c r="R207" s="177"/>
      <c r="S207" s="64"/>
      <c r="Y207" s="25"/>
      <c r="Z207" s="25"/>
      <c r="AA207" s="25"/>
    </row>
    <row r="208" spans="1:27" s="54" customFormat="1" ht="15" hidden="1" customHeight="1">
      <c r="A208" s="155"/>
      <c r="B208" s="13">
        <f t="shared" si="51"/>
        <v>23</v>
      </c>
      <c r="C208" s="8"/>
      <c r="D208" s="13"/>
      <c r="E208" s="13"/>
      <c r="F208" s="13"/>
      <c r="G208" s="201"/>
      <c r="H208" s="13"/>
      <c r="I208" s="53"/>
      <c r="J208" s="231"/>
      <c r="K208" s="176"/>
      <c r="L208" s="176"/>
      <c r="M208" s="176"/>
      <c r="N208" s="211"/>
      <c r="O208" s="211"/>
      <c r="P208" s="211"/>
      <c r="Q208" s="267"/>
      <c r="R208" s="177"/>
      <c r="S208" s="64"/>
      <c r="Y208" s="25"/>
      <c r="Z208" s="25"/>
      <c r="AA208" s="25"/>
    </row>
    <row r="209" spans="1:27" s="54" customFormat="1" ht="15" hidden="1" customHeight="1">
      <c r="A209" s="155"/>
      <c r="B209" s="13">
        <f t="shared" si="51"/>
        <v>24</v>
      </c>
      <c r="C209" s="8"/>
      <c r="D209" s="13"/>
      <c r="E209" s="13"/>
      <c r="F209" s="13"/>
      <c r="G209" s="201"/>
      <c r="H209" s="13"/>
      <c r="I209" s="53"/>
      <c r="J209" s="231"/>
      <c r="K209" s="176"/>
      <c r="L209" s="176"/>
      <c r="M209" s="176"/>
      <c r="N209" s="211"/>
      <c r="O209" s="211"/>
      <c r="P209" s="211"/>
      <c r="Q209" s="267"/>
      <c r="R209" s="177"/>
      <c r="S209" s="64"/>
      <c r="Y209" s="25"/>
      <c r="Z209" s="25"/>
      <c r="AA209" s="25"/>
    </row>
    <row r="210" spans="1:27" s="54" customFormat="1" ht="15" hidden="1" customHeight="1">
      <c r="A210" s="155"/>
      <c r="B210" s="13">
        <f t="shared" si="51"/>
        <v>25</v>
      </c>
      <c r="C210" s="8"/>
      <c r="D210" s="13"/>
      <c r="E210" s="13"/>
      <c r="F210" s="13"/>
      <c r="G210" s="201"/>
      <c r="H210" s="13"/>
      <c r="I210" s="53"/>
      <c r="J210" s="231"/>
      <c r="K210" s="176"/>
      <c r="L210" s="176"/>
      <c r="M210" s="176"/>
      <c r="N210" s="211"/>
      <c r="O210" s="211"/>
      <c r="P210" s="211"/>
      <c r="Q210" s="267"/>
      <c r="R210" s="177"/>
      <c r="S210" s="64"/>
      <c r="Y210" s="25"/>
      <c r="Z210" s="25"/>
      <c r="AA210" s="25"/>
    </row>
    <row r="211" spans="1:27" s="54" customFormat="1" ht="15" hidden="1" customHeight="1">
      <c r="A211" s="155"/>
      <c r="B211" s="13">
        <f t="shared" si="51"/>
        <v>26</v>
      </c>
      <c r="C211" s="8"/>
      <c r="D211" s="13"/>
      <c r="E211" s="13"/>
      <c r="F211" s="13"/>
      <c r="G211" s="201"/>
      <c r="H211" s="13"/>
      <c r="I211" s="53"/>
      <c r="J211" s="231"/>
      <c r="K211" s="176"/>
      <c r="L211" s="176"/>
      <c r="M211" s="176"/>
      <c r="N211" s="211"/>
      <c r="O211" s="211"/>
      <c r="P211" s="211"/>
      <c r="Q211" s="267"/>
      <c r="R211" s="177"/>
      <c r="S211" s="64"/>
      <c r="Y211" s="25"/>
      <c r="Z211" s="25"/>
      <c r="AA211" s="25"/>
    </row>
    <row r="212" spans="1:27" s="54" customFormat="1" ht="15" hidden="1" customHeight="1">
      <c r="A212" s="155"/>
      <c r="B212" s="13">
        <f t="shared" si="51"/>
        <v>27</v>
      </c>
      <c r="C212" s="8"/>
      <c r="D212" s="13"/>
      <c r="E212" s="13"/>
      <c r="F212" s="13"/>
      <c r="G212" s="201"/>
      <c r="H212" s="13"/>
      <c r="I212" s="53"/>
      <c r="J212" s="231"/>
      <c r="K212" s="176"/>
      <c r="L212" s="176"/>
      <c r="M212" s="176"/>
      <c r="N212" s="211"/>
      <c r="O212" s="211"/>
      <c r="P212" s="211"/>
      <c r="Q212" s="267"/>
      <c r="R212" s="177"/>
      <c r="S212" s="64"/>
      <c r="Y212" s="25"/>
      <c r="Z212" s="25"/>
      <c r="AA212" s="25"/>
    </row>
    <row r="213" spans="1:27" s="54" customFormat="1" ht="15" hidden="1" customHeight="1">
      <c r="A213" s="155"/>
      <c r="B213" s="13">
        <f t="shared" si="51"/>
        <v>28</v>
      </c>
      <c r="C213" s="8"/>
      <c r="D213" s="13"/>
      <c r="E213" s="13"/>
      <c r="F213" s="13"/>
      <c r="G213" s="201"/>
      <c r="H213" s="13"/>
      <c r="I213" s="53"/>
      <c r="J213" s="231"/>
      <c r="K213" s="176"/>
      <c r="L213" s="176"/>
      <c r="M213" s="176"/>
      <c r="N213" s="211"/>
      <c r="O213" s="211"/>
      <c r="P213" s="211"/>
      <c r="Q213" s="267"/>
      <c r="R213" s="177"/>
      <c r="S213" s="64"/>
      <c r="Y213" s="25"/>
      <c r="Z213" s="25"/>
      <c r="AA213" s="25"/>
    </row>
    <row r="214" spans="1:27" s="54" customFormat="1" ht="15" hidden="1" customHeight="1">
      <c r="A214" s="155"/>
      <c r="B214" s="13">
        <f t="shared" si="51"/>
        <v>29</v>
      </c>
      <c r="C214" s="8"/>
      <c r="D214" s="13"/>
      <c r="E214" s="13"/>
      <c r="F214" s="13"/>
      <c r="G214" s="201"/>
      <c r="H214" s="13"/>
      <c r="I214" s="53"/>
      <c r="J214" s="231"/>
      <c r="K214" s="176"/>
      <c r="L214" s="176"/>
      <c r="M214" s="176"/>
      <c r="N214" s="211"/>
      <c r="O214" s="211"/>
      <c r="P214" s="211"/>
      <c r="Q214" s="267"/>
      <c r="R214" s="177"/>
      <c r="S214" s="64"/>
      <c r="Y214" s="25"/>
      <c r="Z214" s="25"/>
      <c r="AA214" s="25"/>
    </row>
    <row r="215" spans="1:27" s="54" customFormat="1" ht="15" hidden="1" customHeight="1">
      <c r="A215" s="155"/>
      <c r="B215" s="13">
        <f t="shared" si="51"/>
        <v>30</v>
      </c>
      <c r="C215" s="8"/>
      <c r="D215" s="13"/>
      <c r="E215" s="13"/>
      <c r="F215" s="13"/>
      <c r="G215" s="201"/>
      <c r="H215" s="13"/>
      <c r="I215" s="53"/>
      <c r="J215" s="231"/>
      <c r="K215" s="176"/>
      <c r="L215" s="176"/>
      <c r="M215" s="176"/>
      <c r="N215" s="211"/>
      <c r="O215" s="211"/>
      <c r="P215" s="211"/>
      <c r="Q215" s="267"/>
      <c r="R215" s="177"/>
      <c r="S215" s="64"/>
      <c r="Y215" s="25"/>
      <c r="Z215" s="25"/>
      <c r="AA215" s="25"/>
    </row>
    <row r="216" spans="1:27" s="54" customFormat="1" ht="15" hidden="1" customHeight="1">
      <c r="A216" s="155"/>
      <c r="B216" s="13">
        <f t="shared" si="51"/>
        <v>31</v>
      </c>
      <c r="C216" s="8"/>
      <c r="D216" s="13"/>
      <c r="E216" s="13"/>
      <c r="F216" s="13"/>
      <c r="G216" s="201"/>
      <c r="H216" s="13"/>
      <c r="I216" s="53"/>
      <c r="J216" s="231"/>
      <c r="K216" s="176"/>
      <c r="L216" s="176"/>
      <c r="M216" s="176"/>
      <c r="N216" s="211"/>
      <c r="O216" s="211"/>
      <c r="P216" s="211"/>
      <c r="Q216" s="267"/>
      <c r="R216" s="177"/>
      <c r="S216" s="64"/>
      <c r="Y216" s="25"/>
      <c r="Z216" s="25"/>
      <c r="AA216" s="25"/>
    </row>
    <row r="217" spans="1:27" s="54" customFormat="1" ht="15" hidden="1" customHeight="1">
      <c r="A217" s="155"/>
      <c r="B217" s="13">
        <f t="shared" si="51"/>
        <v>32</v>
      </c>
      <c r="C217" s="8"/>
      <c r="D217" s="13"/>
      <c r="E217" s="13"/>
      <c r="F217" s="13"/>
      <c r="G217" s="201"/>
      <c r="H217" s="13"/>
      <c r="I217" s="53"/>
      <c r="J217" s="231"/>
      <c r="K217" s="176"/>
      <c r="L217" s="176"/>
      <c r="M217" s="176"/>
      <c r="N217" s="211"/>
      <c r="O217" s="211"/>
      <c r="P217" s="211"/>
      <c r="Q217" s="267"/>
      <c r="R217" s="177"/>
      <c r="S217" s="64"/>
      <c r="Y217" s="25"/>
      <c r="Z217" s="25"/>
      <c r="AA217" s="25"/>
    </row>
    <row r="218" spans="1:27" s="54" customFormat="1" ht="15" hidden="1" customHeight="1">
      <c r="A218" s="155"/>
      <c r="B218" s="13">
        <f t="shared" si="51"/>
        <v>33</v>
      </c>
      <c r="C218" s="8"/>
      <c r="D218" s="13"/>
      <c r="E218" s="13"/>
      <c r="F218" s="13"/>
      <c r="G218" s="201"/>
      <c r="H218" s="13"/>
      <c r="I218" s="53"/>
      <c r="J218" s="231"/>
      <c r="K218" s="176"/>
      <c r="L218" s="176"/>
      <c r="M218" s="176"/>
      <c r="N218" s="211"/>
      <c r="O218" s="211"/>
      <c r="P218" s="211"/>
      <c r="Q218" s="267"/>
      <c r="R218" s="177"/>
      <c r="S218" s="64"/>
      <c r="Y218" s="25"/>
      <c r="Z218" s="25"/>
      <c r="AA218" s="25"/>
    </row>
    <row r="219" spans="1:27" s="54" customFormat="1" ht="15" hidden="1" customHeight="1">
      <c r="A219" s="155"/>
      <c r="B219" s="13">
        <f t="shared" si="51"/>
        <v>34</v>
      </c>
      <c r="C219" s="8"/>
      <c r="D219" s="13"/>
      <c r="E219" s="13"/>
      <c r="F219" s="13"/>
      <c r="G219" s="201"/>
      <c r="H219" s="13"/>
      <c r="I219" s="53"/>
      <c r="J219" s="231"/>
      <c r="K219" s="176"/>
      <c r="L219" s="176"/>
      <c r="M219" s="176"/>
      <c r="N219" s="211"/>
      <c r="O219" s="211"/>
      <c r="P219" s="211"/>
      <c r="Q219" s="267"/>
      <c r="R219" s="177"/>
      <c r="S219" s="64"/>
      <c r="Y219" s="25"/>
      <c r="Z219" s="25"/>
      <c r="AA219" s="25"/>
    </row>
    <row r="220" spans="1:27" s="54" customFormat="1" ht="15" hidden="1" customHeight="1">
      <c r="A220" s="155"/>
      <c r="B220" s="13">
        <f t="shared" si="51"/>
        <v>35</v>
      </c>
      <c r="C220" s="8"/>
      <c r="D220" s="13"/>
      <c r="E220" s="13"/>
      <c r="F220" s="13"/>
      <c r="G220" s="201"/>
      <c r="H220" s="13"/>
      <c r="I220" s="53"/>
      <c r="J220" s="231"/>
      <c r="K220" s="176"/>
      <c r="L220" s="176"/>
      <c r="M220" s="176"/>
      <c r="N220" s="211"/>
      <c r="O220" s="211"/>
      <c r="P220" s="211"/>
      <c r="Q220" s="267"/>
      <c r="R220" s="177"/>
      <c r="S220" s="64"/>
      <c r="Y220" s="25"/>
      <c r="Z220" s="25"/>
      <c r="AA220" s="25"/>
    </row>
    <row r="221" spans="1:27" s="54" customFormat="1" ht="15" hidden="1" customHeight="1">
      <c r="A221" s="155"/>
      <c r="B221" s="13">
        <f t="shared" si="51"/>
        <v>36</v>
      </c>
      <c r="C221" s="8"/>
      <c r="D221" s="13"/>
      <c r="E221" s="13"/>
      <c r="F221" s="13"/>
      <c r="G221" s="201"/>
      <c r="H221" s="13"/>
      <c r="I221" s="53"/>
      <c r="J221" s="231"/>
      <c r="K221" s="176"/>
      <c r="L221" s="176"/>
      <c r="M221" s="176"/>
      <c r="N221" s="211"/>
      <c r="O221" s="211"/>
      <c r="P221" s="211"/>
      <c r="Q221" s="267"/>
      <c r="R221" s="177"/>
      <c r="S221" s="64"/>
      <c r="Y221" s="25"/>
      <c r="Z221" s="25"/>
      <c r="AA221" s="25"/>
    </row>
    <row r="222" spans="1:27" s="54" customFormat="1" ht="15" hidden="1" customHeight="1">
      <c r="A222" s="155"/>
      <c r="B222" s="13">
        <f t="shared" si="51"/>
        <v>37</v>
      </c>
      <c r="C222" s="8"/>
      <c r="D222" s="13"/>
      <c r="E222" s="13"/>
      <c r="F222" s="13"/>
      <c r="G222" s="201"/>
      <c r="H222" s="13"/>
      <c r="I222" s="53"/>
      <c r="J222" s="231"/>
      <c r="K222" s="176"/>
      <c r="L222" s="176"/>
      <c r="M222" s="176"/>
      <c r="N222" s="211"/>
      <c r="O222" s="211"/>
      <c r="P222" s="211"/>
      <c r="Q222" s="267"/>
      <c r="R222" s="177"/>
      <c r="S222" s="64"/>
      <c r="Y222" s="25"/>
      <c r="Z222" s="25"/>
      <c r="AA222" s="25"/>
    </row>
    <row r="223" spans="1:27" s="54" customFormat="1" ht="15" hidden="1" customHeight="1">
      <c r="A223" s="155"/>
      <c r="B223" s="13">
        <f t="shared" si="51"/>
        <v>38</v>
      </c>
      <c r="C223" s="8"/>
      <c r="D223" s="13"/>
      <c r="E223" s="13"/>
      <c r="F223" s="13"/>
      <c r="G223" s="201"/>
      <c r="H223" s="13"/>
      <c r="I223" s="53"/>
      <c r="J223" s="231"/>
      <c r="K223" s="176"/>
      <c r="L223" s="176"/>
      <c r="M223" s="176"/>
      <c r="N223" s="211"/>
      <c r="O223" s="211"/>
      <c r="P223" s="211"/>
      <c r="Q223" s="267"/>
      <c r="R223" s="177"/>
      <c r="S223" s="64"/>
      <c r="Y223" s="25"/>
      <c r="Z223" s="25"/>
      <c r="AA223" s="25"/>
    </row>
    <row r="224" spans="1:27" s="54" customFormat="1" ht="15" hidden="1" customHeight="1">
      <c r="A224" s="155"/>
      <c r="B224" s="13">
        <f t="shared" si="51"/>
        <v>39</v>
      </c>
      <c r="C224" s="8"/>
      <c r="D224" s="13"/>
      <c r="E224" s="13"/>
      <c r="F224" s="13"/>
      <c r="G224" s="201"/>
      <c r="H224" s="13"/>
      <c r="I224" s="53"/>
      <c r="J224" s="231"/>
      <c r="K224" s="176"/>
      <c r="L224" s="176"/>
      <c r="M224" s="176"/>
      <c r="N224" s="211"/>
      <c r="O224" s="211"/>
      <c r="P224" s="211"/>
      <c r="Q224" s="267"/>
      <c r="R224" s="177"/>
      <c r="S224" s="64"/>
      <c r="Y224" s="25"/>
      <c r="Z224" s="25"/>
      <c r="AA224" s="25"/>
    </row>
    <row r="225" spans="1:27" s="54" customFormat="1" ht="15" hidden="1" customHeight="1">
      <c r="A225" s="155"/>
      <c r="B225" s="13">
        <f t="shared" si="51"/>
        <v>40</v>
      </c>
      <c r="C225" s="8"/>
      <c r="D225" s="13"/>
      <c r="E225" s="13"/>
      <c r="F225" s="13"/>
      <c r="G225" s="201"/>
      <c r="H225" s="13"/>
      <c r="I225" s="53"/>
      <c r="J225" s="231"/>
      <c r="K225" s="176"/>
      <c r="L225" s="176"/>
      <c r="M225" s="176"/>
      <c r="N225" s="211"/>
      <c r="O225" s="211"/>
      <c r="P225" s="211"/>
      <c r="Q225" s="267"/>
      <c r="R225" s="177"/>
      <c r="S225" s="64"/>
      <c r="Y225" s="25"/>
      <c r="Z225" s="25"/>
      <c r="AA225" s="25"/>
    </row>
    <row r="226" spans="1:27" s="54" customFormat="1" ht="15" hidden="1" customHeight="1">
      <c r="A226" s="155"/>
      <c r="B226" s="13">
        <f t="shared" si="51"/>
        <v>41</v>
      </c>
      <c r="C226" s="8"/>
      <c r="D226" s="13"/>
      <c r="E226" s="13"/>
      <c r="F226" s="13"/>
      <c r="G226" s="201"/>
      <c r="H226" s="13"/>
      <c r="I226" s="53"/>
      <c r="J226" s="231"/>
      <c r="K226" s="176"/>
      <c r="L226" s="176"/>
      <c r="M226" s="176"/>
      <c r="N226" s="211"/>
      <c r="O226" s="211"/>
      <c r="P226" s="211"/>
      <c r="Q226" s="267"/>
      <c r="R226" s="177"/>
      <c r="S226" s="64"/>
      <c r="Y226" s="25"/>
      <c r="Z226" s="25"/>
      <c r="AA226" s="25"/>
    </row>
    <row r="227" spans="1:27" s="54" customFormat="1" ht="15" hidden="1" customHeight="1">
      <c r="A227" s="155"/>
      <c r="B227" s="13">
        <f t="shared" si="51"/>
        <v>42</v>
      </c>
      <c r="C227" s="8"/>
      <c r="D227" s="13"/>
      <c r="E227" s="13"/>
      <c r="F227" s="13"/>
      <c r="G227" s="201"/>
      <c r="H227" s="13"/>
      <c r="I227" s="53"/>
      <c r="J227" s="231"/>
      <c r="K227" s="176"/>
      <c r="L227" s="176"/>
      <c r="M227" s="176"/>
      <c r="N227" s="211"/>
      <c r="O227" s="211"/>
      <c r="P227" s="211"/>
      <c r="Q227" s="267"/>
      <c r="R227" s="177"/>
      <c r="S227" s="64"/>
      <c r="Y227" s="25"/>
      <c r="Z227" s="25"/>
      <c r="AA227" s="25"/>
    </row>
    <row r="228" spans="1:27" s="54" customFormat="1" ht="15" customHeight="1">
      <c r="A228" s="111"/>
      <c r="B228" s="355" t="s">
        <v>150</v>
      </c>
      <c r="C228" s="356"/>
      <c r="D228" s="356"/>
      <c r="E228" s="356"/>
      <c r="F228" s="357"/>
      <c r="G228" s="289">
        <f>+COUNTA(F186:F227)</f>
        <v>21</v>
      </c>
      <c r="H228" s="24"/>
      <c r="I228" s="3"/>
      <c r="J228" s="263">
        <f>SUM(J186:J206)</f>
        <v>65517.200000000004</v>
      </c>
      <c r="K228" s="246">
        <f t="shared" ref="K228:M228" si="52">SUM(K186:K206)</f>
        <v>2505</v>
      </c>
      <c r="L228" s="246">
        <f t="shared" si="52"/>
        <v>728.84999999999991</v>
      </c>
      <c r="M228" s="246">
        <f t="shared" si="52"/>
        <v>10626.150000000001</v>
      </c>
      <c r="N228" s="247">
        <f t="shared" si="46"/>
        <v>0.77461848879818174</v>
      </c>
      <c r="O228" s="247">
        <f t="shared" si="47"/>
        <v>0.94741341991341987</v>
      </c>
      <c r="P228" s="247">
        <f t="shared" si="48"/>
        <v>0.19076775453787367</v>
      </c>
      <c r="Q228" s="268">
        <f t="shared" si="49"/>
        <v>0.18073593073593072</v>
      </c>
      <c r="R228" s="248">
        <f t="shared" si="50"/>
        <v>26.154570858283435</v>
      </c>
      <c r="S228" s="64"/>
      <c r="Y228" s="25"/>
      <c r="Z228" s="25"/>
      <c r="AA228" s="25"/>
    </row>
    <row r="229" spans="1:27" s="54" customFormat="1" ht="15" hidden="1" customHeight="1">
      <c r="A229" s="111"/>
      <c r="B229" s="355" t="s">
        <v>526</v>
      </c>
      <c r="C229" s="356"/>
      <c r="D229" s="356"/>
      <c r="E229" s="356"/>
      <c r="F229" s="356"/>
      <c r="G229" s="356"/>
      <c r="H229" s="356"/>
      <c r="I229" s="356"/>
      <c r="J229" s="356"/>
      <c r="K229" s="356"/>
      <c r="L229" s="356"/>
      <c r="M229" s="356"/>
      <c r="N229" s="356"/>
      <c r="O229" s="356"/>
      <c r="P229" s="356"/>
      <c r="Q229" s="356"/>
      <c r="R229" s="387"/>
      <c r="S229" s="64"/>
      <c r="Y229" s="25"/>
      <c r="Z229" s="25"/>
      <c r="AA229" s="25"/>
    </row>
    <row r="230" spans="1:27" s="54" customFormat="1" ht="15" hidden="1" customHeight="1">
      <c r="A230" s="155"/>
      <c r="B230" s="237">
        <v>1</v>
      </c>
      <c r="C230" s="238"/>
      <c r="D230" s="237"/>
      <c r="E230" s="237"/>
      <c r="F230" s="237"/>
      <c r="G230" s="237"/>
      <c r="H230" s="237"/>
      <c r="I230" s="239"/>
      <c r="J230" s="240"/>
      <c r="K230" s="241"/>
      <c r="L230" s="241"/>
      <c r="M230" s="241"/>
      <c r="N230" s="242"/>
      <c r="O230" s="242"/>
      <c r="P230" s="242"/>
      <c r="Q230" s="269"/>
      <c r="R230" s="243"/>
      <c r="S230" s="64"/>
      <c r="Y230" s="25"/>
      <c r="Z230" s="25"/>
      <c r="AA230" s="25"/>
    </row>
    <row r="231" spans="1:27" s="54" customFormat="1" ht="15" hidden="1" customHeight="1">
      <c r="A231" s="155"/>
      <c r="B231" s="13">
        <v>2</v>
      </c>
      <c r="C231" s="8"/>
      <c r="D231" s="13"/>
      <c r="E231" s="13"/>
      <c r="F231" s="13"/>
      <c r="G231" s="13"/>
      <c r="H231" s="13"/>
      <c r="I231" s="53"/>
      <c r="J231" s="175"/>
      <c r="K231" s="176"/>
      <c r="L231" s="176"/>
      <c r="M231" s="176"/>
      <c r="N231" s="211"/>
      <c r="O231" s="211"/>
      <c r="P231" s="211"/>
      <c r="Q231" s="267"/>
      <c r="R231" s="177"/>
      <c r="S231" s="64"/>
      <c r="Y231" s="25"/>
      <c r="Z231" s="25"/>
      <c r="AA231" s="25"/>
    </row>
    <row r="232" spans="1:27" s="54" customFormat="1" ht="15" hidden="1" customHeight="1">
      <c r="A232" s="155"/>
      <c r="B232" s="13">
        <v>3</v>
      </c>
      <c r="C232" s="8"/>
      <c r="D232" s="13"/>
      <c r="E232" s="13"/>
      <c r="F232" s="13"/>
      <c r="G232" s="13"/>
      <c r="H232" s="13"/>
      <c r="I232" s="53"/>
      <c r="J232" s="175"/>
      <c r="K232" s="176"/>
      <c r="L232" s="176"/>
      <c r="M232" s="176"/>
      <c r="N232" s="211"/>
      <c r="O232" s="211"/>
      <c r="P232" s="211"/>
      <c r="Q232" s="267"/>
      <c r="R232" s="177"/>
      <c r="S232" s="64"/>
      <c r="Y232" s="25"/>
      <c r="Z232" s="25"/>
      <c r="AA232" s="25"/>
    </row>
    <row r="233" spans="1:27" s="54" customFormat="1" ht="15" hidden="1" customHeight="1">
      <c r="A233" s="155"/>
      <c r="B233" s="13">
        <v>4</v>
      </c>
      <c r="C233" s="8"/>
      <c r="D233" s="13"/>
      <c r="E233" s="13"/>
      <c r="F233" s="13"/>
      <c r="G233" s="13"/>
      <c r="H233" s="13"/>
      <c r="I233" s="53"/>
      <c r="J233" s="175"/>
      <c r="K233" s="176"/>
      <c r="L233" s="176"/>
      <c r="M233" s="176"/>
      <c r="N233" s="211"/>
      <c r="O233" s="211"/>
      <c r="P233" s="211"/>
      <c r="Q233" s="267"/>
      <c r="R233" s="177"/>
      <c r="S233" s="64"/>
      <c r="Y233" s="25"/>
      <c r="Z233" s="25"/>
      <c r="AA233" s="25"/>
    </row>
    <row r="234" spans="1:27" s="54" customFormat="1" ht="15" hidden="1" customHeight="1">
      <c r="A234" s="155"/>
      <c r="B234" s="13">
        <v>5</v>
      </c>
      <c r="C234" s="8"/>
      <c r="D234" s="13"/>
      <c r="E234" s="13"/>
      <c r="F234" s="13"/>
      <c r="G234" s="13"/>
      <c r="H234" s="13"/>
      <c r="I234" s="53"/>
      <c r="J234" s="175"/>
      <c r="K234" s="176"/>
      <c r="L234" s="176"/>
      <c r="M234" s="176"/>
      <c r="N234" s="211"/>
      <c r="O234" s="211"/>
      <c r="P234" s="211"/>
      <c r="Q234" s="267"/>
      <c r="R234" s="177"/>
      <c r="S234" s="64"/>
      <c r="Y234" s="25"/>
      <c r="Z234" s="25"/>
      <c r="AA234" s="25"/>
    </row>
    <row r="235" spans="1:27" s="54" customFormat="1" ht="15" hidden="1" customHeight="1">
      <c r="A235" s="155"/>
      <c r="B235" s="13">
        <v>6</v>
      </c>
      <c r="C235" s="8"/>
      <c r="D235" s="13"/>
      <c r="E235" s="13"/>
      <c r="F235" s="13"/>
      <c r="G235" s="13"/>
      <c r="H235" s="13"/>
      <c r="I235" s="53"/>
      <c r="J235" s="175"/>
      <c r="K235" s="176"/>
      <c r="L235" s="176"/>
      <c r="M235" s="176"/>
      <c r="N235" s="211"/>
      <c r="O235" s="211"/>
      <c r="P235" s="211"/>
      <c r="Q235" s="267"/>
      <c r="R235" s="177"/>
      <c r="S235" s="64"/>
      <c r="Y235" s="25"/>
      <c r="Z235" s="25"/>
      <c r="AA235" s="25"/>
    </row>
    <row r="236" spans="1:27" s="54" customFormat="1" ht="15" hidden="1" customHeight="1">
      <c r="A236" s="155"/>
      <c r="B236" s="13">
        <v>7</v>
      </c>
      <c r="C236" s="8"/>
      <c r="D236" s="13"/>
      <c r="E236" s="13"/>
      <c r="F236" s="13"/>
      <c r="G236" s="13"/>
      <c r="H236" s="13"/>
      <c r="I236" s="53"/>
      <c r="J236" s="175"/>
      <c r="K236" s="176"/>
      <c r="L236" s="176"/>
      <c r="M236" s="176"/>
      <c r="N236" s="211"/>
      <c r="O236" s="211"/>
      <c r="P236" s="211"/>
      <c r="Q236" s="267"/>
      <c r="R236" s="177"/>
      <c r="S236" s="64"/>
      <c r="Y236" s="25"/>
      <c r="Z236" s="25"/>
      <c r="AA236" s="25"/>
    </row>
    <row r="237" spans="1:27" s="54" customFormat="1" ht="15" hidden="1" customHeight="1">
      <c r="A237" s="155"/>
      <c r="B237" s="13">
        <v>8</v>
      </c>
      <c r="C237" s="8"/>
      <c r="D237" s="13"/>
      <c r="E237" s="13"/>
      <c r="F237" s="13"/>
      <c r="G237" s="13"/>
      <c r="H237" s="13"/>
      <c r="I237" s="53"/>
      <c r="J237" s="175"/>
      <c r="K237" s="176"/>
      <c r="L237" s="176"/>
      <c r="M237" s="176"/>
      <c r="N237" s="211"/>
      <c r="O237" s="211"/>
      <c r="P237" s="211"/>
      <c r="Q237" s="267"/>
      <c r="R237" s="177"/>
      <c r="S237" s="64"/>
      <c r="Y237" s="25"/>
      <c r="Z237" s="25"/>
      <c r="AA237" s="25"/>
    </row>
    <row r="238" spans="1:27" s="54" customFormat="1" ht="15" hidden="1" customHeight="1">
      <c r="A238" s="111"/>
      <c r="B238" s="355" t="s">
        <v>150</v>
      </c>
      <c r="C238" s="356"/>
      <c r="D238" s="356"/>
      <c r="E238" s="356"/>
      <c r="F238" s="357"/>
      <c r="G238" s="18">
        <f>+COUNTA(D230:D237)</f>
        <v>0</v>
      </c>
      <c r="H238" s="24"/>
      <c r="I238" s="3"/>
      <c r="J238" s="3"/>
      <c r="K238" s="152"/>
      <c r="L238" s="152"/>
      <c r="M238" s="152"/>
      <c r="N238" s="152"/>
      <c r="O238" s="152"/>
      <c r="P238" s="152"/>
      <c r="Q238" s="270"/>
      <c r="R238" s="156"/>
      <c r="S238" s="64"/>
      <c r="Y238" s="25"/>
      <c r="Z238" s="25"/>
      <c r="AA238" s="25"/>
    </row>
    <row r="239" spans="1:27" s="54" customFormat="1" ht="15" customHeight="1">
      <c r="A239" s="111"/>
      <c r="B239" s="355" t="s">
        <v>527</v>
      </c>
      <c r="C239" s="356"/>
      <c r="D239" s="356"/>
      <c r="E239" s="356"/>
      <c r="F239" s="357"/>
      <c r="G239" s="289">
        <f>SUM(G238,G228,G184,G177,G147)</f>
        <v>149</v>
      </c>
      <c r="H239" s="24"/>
      <c r="I239" s="3"/>
      <c r="J239" s="263">
        <f t="shared" ref="J239:M239" si="53">SUM(J238,J228,J184,J177,J147)</f>
        <v>977335.70000000019</v>
      </c>
      <c r="K239" s="246">
        <f t="shared" si="53"/>
        <v>25943.333333333328</v>
      </c>
      <c r="L239" s="246">
        <f t="shared" si="53"/>
        <v>4435.2439393939385</v>
      </c>
      <c r="M239" s="246">
        <f t="shared" si="53"/>
        <v>60281.422727272715</v>
      </c>
      <c r="N239" s="247">
        <f t="shared" ref="N239" si="54">IFERROR(K239/(K239+L239),1)</f>
        <v>0.854000932974049</v>
      </c>
      <c r="O239" s="247">
        <f t="shared" ref="O239" si="55">IFERROR((K239+M239)/(K239+L239+M239),1)</f>
        <v>0.95107827112956167</v>
      </c>
      <c r="P239" s="247">
        <f t="shared" ref="P239" si="56">IFERROR(K239/(K239+M239),"")</f>
        <v>0.30088033319686242</v>
      </c>
      <c r="Q239" s="268">
        <f t="shared" ref="Q239" si="57">K239/SUM(K239:M239)</f>
        <v>0.28616074711375838</v>
      </c>
      <c r="R239" s="248">
        <f t="shared" ref="R239" si="58">IFERROR(J239/K239,"")</f>
        <v>37.671940125915469</v>
      </c>
      <c r="S239" s="64"/>
      <c r="Y239" s="25"/>
      <c r="Z239" s="25"/>
      <c r="AA239" s="25"/>
    </row>
    <row r="240" spans="1:27" s="54" customFormat="1" ht="15" customHeight="1">
      <c r="A240" s="111"/>
      <c r="B240" s="10"/>
      <c r="C240" s="10"/>
      <c r="D240" s="10"/>
      <c r="E240" s="10"/>
      <c r="F240" s="10"/>
      <c r="G240" s="10"/>
      <c r="H240" s="9"/>
      <c r="I240" s="10"/>
      <c r="J240" s="10"/>
      <c r="K240" s="30"/>
      <c r="L240" s="30"/>
      <c r="M240" s="30"/>
      <c r="N240" s="30"/>
      <c r="O240" s="30"/>
      <c r="P240" s="30"/>
      <c r="Q240" s="30"/>
      <c r="R240" s="157"/>
      <c r="S240" s="93" t="s">
        <v>1</v>
      </c>
      <c r="Y240" s="25"/>
      <c r="Z240" s="25"/>
      <c r="AA240" s="25"/>
    </row>
    <row r="241" spans="1:27" s="54" customFormat="1" ht="15" customHeight="1">
      <c r="A241" s="112" t="s">
        <v>237</v>
      </c>
      <c r="B241" s="2" t="s">
        <v>238</v>
      </c>
      <c r="C241" s="2"/>
      <c r="D241" s="2"/>
      <c r="E241" s="2"/>
      <c r="F241" s="2"/>
      <c r="G241" s="1"/>
      <c r="H241" s="2"/>
      <c r="I241" s="2"/>
      <c r="J241" s="2"/>
      <c r="K241" s="30"/>
      <c r="L241" s="30"/>
      <c r="M241" s="30"/>
      <c r="N241" s="30"/>
      <c r="O241" s="30"/>
      <c r="P241" s="30"/>
      <c r="Q241" s="30"/>
      <c r="R241" s="157"/>
      <c r="Y241" s="25"/>
      <c r="Z241" s="25"/>
      <c r="AA241" s="25"/>
    </row>
    <row r="242" spans="1:27" s="11" customFormat="1" ht="15" customHeight="1">
      <c r="A242" s="111"/>
      <c r="B242" s="3" t="s">
        <v>122</v>
      </c>
      <c r="C242" s="3" t="s">
        <v>123</v>
      </c>
      <c r="D242" s="3" t="s">
        <v>124</v>
      </c>
      <c r="E242" s="3" t="s">
        <v>125</v>
      </c>
      <c r="F242" s="3" t="s">
        <v>28</v>
      </c>
      <c r="G242" s="3" t="s">
        <v>126</v>
      </c>
      <c r="H242" s="3" t="s">
        <v>127</v>
      </c>
      <c r="I242" s="3" t="s">
        <v>128</v>
      </c>
      <c r="J242" s="3" t="s">
        <v>129</v>
      </c>
      <c r="K242" s="3" t="s">
        <v>130</v>
      </c>
      <c r="L242" s="3" t="s">
        <v>131</v>
      </c>
      <c r="M242" s="3" t="s">
        <v>132</v>
      </c>
      <c r="N242" s="3" t="s">
        <v>133</v>
      </c>
      <c r="O242" s="3" t="s">
        <v>134</v>
      </c>
      <c r="P242" s="3" t="s">
        <v>135</v>
      </c>
      <c r="Q242" s="265" t="s">
        <v>136</v>
      </c>
      <c r="R242" s="113" t="s">
        <v>137</v>
      </c>
      <c r="V242" s="54"/>
      <c r="W242" s="54"/>
      <c r="Y242" s="25"/>
      <c r="Z242" s="25"/>
      <c r="AA242" s="25"/>
    </row>
    <row r="243" spans="1:27" s="11" customFormat="1" ht="15" customHeight="1">
      <c r="A243" s="148"/>
      <c r="B243" s="397" t="s">
        <v>113</v>
      </c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9"/>
      <c r="V243" s="4"/>
      <c r="W243" s="4"/>
      <c r="Y243" s="25"/>
      <c r="Z243" s="25"/>
      <c r="AA243" s="25"/>
    </row>
    <row r="244" spans="1:27" s="25" customFormat="1" ht="15" customHeight="1">
      <c r="A244" s="148"/>
      <c r="B244" s="13">
        <v>1</v>
      </c>
      <c r="C244" s="8" t="s">
        <v>498</v>
      </c>
      <c r="D244" s="13" t="s">
        <v>560</v>
      </c>
      <c r="E244" s="13" t="s">
        <v>461</v>
      </c>
      <c r="F244" s="13" t="s">
        <v>500</v>
      </c>
      <c r="G244" s="13">
        <v>2020</v>
      </c>
      <c r="H244" s="13" t="s">
        <v>40</v>
      </c>
      <c r="I244" s="13" t="s">
        <v>501</v>
      </c>
      <c r="J244" s="231">
        <v>0</v>
      </c>
      <c r="K244" s="176">
        <v>135.5</v>
      </c>
      <c r="L244" s="176">
        <v>9.5</v>
      </c>
      <c r="M244" s="176">
        <v>515</v>
      </c>
      <c r="N244" s="211">
        <f t="shared" ref="N244" si="59">IFERROR(K244/(K244+L244),1)</f>
        <v>0.93448275862068964</v>
      </c>
      <c r="O244" s="211">
        <f>IFERROR((K244+M244)/(K244+L244+M244),1)</f>
        <v>0.9856060606060606</v>
      </c>
      <c r="P244" s="211">
        <f>IFERROR(K244/(K244+M244),"")</f>
        <v>0.20830130668716371</v>
      </c>
      <c r="Q244" s="267">
        <f t="shared" ref="Q244" si="60">K244/SUM(K244:M244)</f>
        <v>0.20530303030303029</v>
      </c>
      <c r="R244" s="177">
        <f t="shared" ref="R244" si="61">IFERROR(J244/K244,"")</f>
        <v>0</v>
      </c>
      <c r="V244" s="11"/>
      <c r="W244" s="11"/>
    </row>
    <row r="245" spans="1:27" s="25" customFormat="1" ht="15" customHeight="1">
      <c r="A245" s="148"/>
      <c r="B245" s="13">
        <v>2</v>
      </c>
      <c r="C245" s="8" t="s">
        <v>498</v>
      </c>
      <c r="D245" s="13" t="s">
        <v>542</v>
      </c>
      <c r="E245" s="13" t="s">
        <v>529</v>
      </c>
      <c r="F245" s="13" t="s">
        <v>528</v>
      </c>
      <c r="G245" s="13">
        <v>2020</v>
      </c>
      <c r="H245" s="13" t="s">
        <v>40</v>
      </c>
      <c r="I245" s="13"/>
      <c r="J245" s="231">
        <v>0</v>
      </c>
      <c r="K245" s="176">
        <v>145.5</v>
      </c>
      <c r="L245" s="176">
        <v>10.56</v>
      </c>
      <c r="M245" s="176">
        <v>503.94</v>
      </c>
      <c r="N245" s="211">
        <f t="shared" ref="N245" si="62">IFERROR(K245/(K245+L245),1)</f>
        <v>0.93233371780084584</v>
      </c>
      <c r="O245" s="211">
        <f>IFERROR((K245+M245)/(K245+L245+M245),1)</f>
        <v>0.9840000000000001</v>
      </c>
      <c r="P245" s="211">
        <f>IFERROR(K245/(K245+M245),"")</f>
        <v>0.22403917220990391</v>
      </c>
      <c r="Q245" s="267">
        <f t="shared" ref="Q245" si="63">K245/SUM(K245:M245)</f>
        <v>0.22045454545454546</v>
      </c>
      <c r="R245" s="177">
        <f t="shared" ref="R245" si="64">IFERROR(J245/K245,"")</f>
        <v>0</v>
      </c>
      <c r="V245" s="11"/>
      <c r="W245" s="11"/>
    </row>
    <row r="246" spans="1:27" s="25" customFormat="1" ht="15" customHeight="1">
      <c r="A246" s="111"/>
      <c r="B246" s="383" t="s">
        <v>150</v>
      </c>
      <c r="C246" s="383"/>
      <c r="D246" s="383"/>
      <c r="E246" s="383"/>
      <c r="F246" s="383"/>
      <c r="G246" s="289">
        <f>+COUNTA(G243:G245)</f>
        <v>2</v>
      </c>
      <c r="H246" s="24"/>
      <c r="I246" s="3"/>
      <c r="J246" s="246">
        <f>SUM(J244:J245)</f>
        <v>0</v>
      </c>
      <c r="K246" s="246">
        <f>SUM(K244:K245)</f>
        <v>281</v>
      </c>
      <c r="L246" s="246">
        <f t="shared" ref="L246:M246" si="65">SUM(L244:L245)</f>
        <v>20.060000000000002</v>
      </c>
      <c r="M246" s="246">
        <f t="shared" si="65"/>
        <v>1018.94</v>
      </c>
      <c r="N246" s="247">
        <f t="shared" ref="N246" si="66">IFERROR(K246/(K246+L246),1)</f>
        <v>0.93336876370158772</v>
      </c>
      <c r="O246" s="247">
        <f>IFERROR((K246+M246)/(K246+L246+M246),1)</f>
        <v>0.98480303030303029</v>
      </c>
      <c r="P246" s="247">
        <f>IFERROR(K246/(K246+M246),"")</f>
        <v>0.21616382294567441</v>
      </c>
      <c r="Q246" s="268">
        <f t="shared" ref="Q246" si="67">K246/SUM(K246:M246)</f>
        <v>0.21287878787878789</v>
      </c>
      <c r="R246" s="248">
        <f t="shared" ref="R246" si="68">IFERROR(J246/K246,"")</f>
        <v>0</v>
      </c>
      <c r="V246" s="11"/>
      <c r="W246" s="11"/>
    </row>
    <row r="247" spans="1:27" s="25" customFormat="1" ht="15" customHeight="1">
      <c r="A247" s="150"/>
      <c r="B247" s="29"/>
      <c r="C247" s="29"/>
      <c r="D247" s="29"/>
      <c r="E247" s="29"/>
      <c r="F247" s="29"/>
      <c r="G247" s="29"/>
      <c r="H247" s="29"/>
      <c r="I247" s="29"/>
      <c r="J247" s="29"/>
      <c r="K247" s="30"/>
      <c r="L247" s="30"/>
      <c r="M247" s="30"/>
      <c r="N247" s="30"/>
      <c r="O247" s="30"/>
      <c r="P247" s="30"/>
      <c r="Q247" s="30"/>
      <c r="R247" s="157"/>
    </row>
    <row r="248" spans="1:27" s="52" customFormat="1" ht="15" customHeight="1">
      <c r="A248" s="112" t="s">
        <v>244</v>
      </c>
      <c r="B248" s="2" t="s">
        <v>245</v>
      </c>
      <c r="C248" s="2"/>
      <c r="D248" s="2"/>
      <c r="E248" s="2"/>
      <c r="F248" s="2"/>
      <c r="G248" s="1"/>
      <c r="H248" s="2"/>
      <c r="I248" s="2"/>
      <c r="J248" s="2"/>
      <c r="K248" s="30"/>
      <c r="L248" s="30"/>
      <c r="M248" s="30"/>
      <c r="N248" s="30"/>
      <c r="O248" s="30"/>
      <c r="P248" s="30"/>
      <c r="Q248" s="30"/>
      <c r="R248" s="157"/>
      <c r="V248" s="6"/>
      <c r="W248" s="6"/>
      <c r="Y248" s="25"/>
      <c r="Z248" s="25"/>
      <c r="AA248" s="25"/>
    </row>
    <row r="249" spans="1:27" s="52" customFormat="1" ht="15" customHeight="1">
      <c r="A249" s="111"/>
      <c r="B249" s="3" t="s">
        <v>122</v>
      </c>
      <c r="C249" s="3" t="s">
        <v>123</v>
      </c>
      <c r="D249" s="3" t="s">
        <v>124</v>
      </c>
      <c r="E249" s="3" t="s">
        <v>125</v>
      </c>
      <c r="F249" s="3" t="s">
        <v>28</v>
      </c>
      <c r="G249" s="3" t="s">
        <v>126</v>
      </c>
      <c r="H249" s="3" t="s">
        <v>127</v>
      </c>
      <c r="I249" s="3" t="s">
        <v>128</v>
      </c>
      <c r="J249" s="3"/>
      <c r="K249" s="3" t="s">
        <v>130</v>
      </c>
      <c r="L249" s="3" t="s">
        <v>131</v>
      </c>
      <c r="M249" s="3" t="s">
        <v>132</v>
      </c>
      <c r="N249" s="3" t="s">
        <v>133</v>
      </c>
      <c r="O249" s="3" t="s">
        <v>134</v>
      </c>
      <c r="P249" s="3" t="s">
        <v>135</v>
      </c>
      <c r="Q249" s="265" t="s">
        <v>136</v>
      </c>
      <c r="R249" s="113" t="s">
        <v>137</v>
      </c>
      <c r="V249" s="6"/>
      <c r="W249" s="6"/>
      <c r="Y249" s="25"/>
      <c r="Z249" s="25"/>
      <c r="AA249" s="25"/>
    </row>
    <row r="250" spans="1:27" s="52" customFormat="1" ht="15" customHeight="1">
      <c r="A250" s="111"/>
      <c r="B250" s="380" t="s">
        <v>113</v>
      </c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81"/>
      <c r="P250" s="381"/>
      <c r="Q250" s="381"/>
      <c r="R250" s="382"/>
      <c r="V250" s="6"/>
      <c r="W250" s="6"/>
      <c r="Y250" s="25"/>
      <c r="Z250" s="25"/>
      <c r="AA250" s="25"/>
    </row>
    <row r="251" spans="1:27" s="25" customFormat="1" ht="15" customHeight="1">
      <c r="A251" s="111"/>
      <c r="B251" s="8">
        <v>1</v>
      </c>
      <c r="C251" s="8" t="s">
        <v>498</v>
      </c>
      <c r="D251" s="8" t="s">
        <v>542</v>
      </c>
      <c r="E251" s="8" t="s">
        <v>529</v>
      </c>
      <c r="F251" s="8" t="s">
        <v>528</v>
      </c>
      <c r="G251" s="8">
        <v>2020</v>
      </c>
      <c r="H251" s="8" t="s">
        <v>40</v>
      </c>
      <c r="I251" s="8"/>
      <c r="J251" s="175"/>
      <c r="K251" s="176">
        <v>327.39999999999964</v>
      </c>
      <c r="L251" s="176">
        <v>34.9</v>
      </c>
      <c r="M251" s="176">
        <v>319.70000000000039</v>
      </c>
      <c r="N251" s="211">
        <f t="shared" ref="N251" si="69">IFERROR(K251/(K251+L251),1)</f>
        <v>0.90367099089152636</v>
      </c>
      <c r="O251" s="211">
        <f>IFERROR((K251+M251)/(K251+L251+M251),1)</f>
        <v>0.94882697947214079</v>
      </c>
      <c r="P251" s="211">
        <f>IFERROR(K251/(K251+M251),"")</f>
        <v>0.50594962138772925</v>
      </c>
      <c r="Q251" s="267">
        <f t="shared" ref="Q251" si="70">K251/SUM(K251:M251)</f>
        <v>0.48005865102639245</v>
      </c>
      <c r="R251" s="177">
        <f t="shared" ref="R251" si="71">IFERROR(J251/K251,"")</f>
        <v>0</v>
      </c>
    </row>
    <row r="252" spans="1:27" s="25" customFormat="1" ht="15" customHeight="1">
      <c r="A252" s="111"/>
      <c r="B252" s="8">
        <f>+B251+1</f>
        <v>2</v>
      </c>
      <c r="C252" s="8" t="s">
        <v>498</v>
      </c>
      <c r="D252" s="8" t="s">
        <v>530</v>
      </c>
      <c r="E252" s="8" t="s">
        <v>399</v>
      </c>
      <c r="F252" s="8" t="s">
        <v>531</v>
      </c>
      <c r="G252" s="8">
        <v>2015</v>
      </c>
      <c r="H252" s="8" t="s">
        <v>397</v>
      </c>
      <c r="I252" s="8" t="s">
        <v>532</v>
      </c>
      <c r="J252" s="175"/>
      <c r="K252" s="176"/>
      <c r="L252" s="176"/>
      <c r="M252" s="176"/>
      <c r="N252" s="211"/>
      <c r="O252" s="211"/>
      <c r="P252" s="211"/>
      <c r="Q252" s="267"/>
      <c r="R252" s="177"/>
      <c r="V252" s="52"/>
      <c r="W252" s="52"/>
    </row>
    <row r="253" spans="1:27" s="25" customFormat="1" ht="15" customHeight="1">
      <c r="A253" s="111"/>
      <c r="B253" s="8">
        <f>+B252+1</f>
        <v>3</v>
      </c>
      <c r="C253" s="8" t="s">
        <v>498</v>
      </c>
      <c r="D253" s="8" t="s">
        <v>533</v>
      </c>
      <c r="E253" s="8" t="s">
        <v>399</v>
      </c>
      <c r="F253" s="8" t="s">
        <v>534</v>
      </c>
      <c r="G253" s="8">
        <v>2015</v>
      </c>
      <c r="H253" s="8" t="s">
        <v>251</v>
      </c>
      <c r="I253" s="8" t="s">
        <v>535</v>
      </c>
      <c r="J253" s="10"/>
      <c r="K253" s="30"/>
      <c r="L253" s="30"/>
      <c r="M253" s="30"/>
      <c r="N253" s="30"/>
      <c r="O253" s="30"/>
      <c r="P253" s="30"/>
      <c r="Q253" s="30"/>
      <c r="R253" s="157"/>
    </row>
    <row r="254" spans="1:27" s="25" customFormat="1" ht="15" customHeight="1">
      <c r="A254" s="111"/>
      <c r="B254" s="8">
        <f t="shared" ref="B254:B257" si="72">+B253+1</f>
        <v>4</v>
      </c>
      <c r="C254" s="8" t="s">
        <v>498</v>
      </c>
      <c r="D254" s="8" t="s">
        <v>536</v>
      </c>
      <c r="E254" s="8" t="s">
        <v>333</v>
      </c>
      <c r="F254" s="8"/>
      <c r="G254" s="8">
        <v>2008</v>
      </c>
      <c r="H254" s="8" t="s">
        <v>537</v>
      </c>
      <c r="I254" s="8" t="s">
        <v>538</v>
      </c>
      <c r="J254" s="10"/>
      <c r="K254" s="30"/>
      <c r="L254" s="30"/>
      <c r="M254" s="30"/>
      <c r="N254" s="30"/>
      <c r="O254" s="30"/>
      <c r="P254" s="30"/>
      <c r="Q254" s="30"/>
      <c r="R254" s="157"/>
    </row>
    <row r="255" spans="1:27" s="25" customFormat="1" ht="15" customHeight="1">
      <c r="A255" s="111"/>
      <c r="B255" s="8">
        <f t="shared" si="72"/>
        <v>5</v>
      </c>
      <c r="C255" s="8" t="s">
        <v>498</v>
      </c>
      <c r="D255" s="8" t="s">
        <v>539</v>
      </c>
      <c r="E255" s="8" t="s">
        <v>333</v>
      </c>
      <c r="F255" s="8"/>
      <c r="G255" s="8">
        <v>2018</v>
      </c>
      <c r="H255" s="8" t="s">
        <v>537</v>
      </c>
      <c r="I255" s="8" t="s">
        <v>538</v>
      </c>
      <c r="J255" s="10"/>
      <c r="K255" s="30"/>
      <c r="L255" s="30"/>
      <c r="M255" s="30"/>
      <c r="N255" s="30"/>
      <c r="O255" s="30"/>
      <c r="P255" s="30"/>
      <c r="Q255" s="30"/>
      <c r="R255" s="157"/>
    </row>
    <row r="256" spans="1:27" s="25" customFormat="1" ht="15" customHeight="1">
      <c r="A256" s="111"/>
      <c r="B256" s="8">
        <f t="shared" si="72"/>
        <v>6</v>
      </c>
      <c r="C256" s="8" t="s">
        <v>498</v>
      </c>
      <c r="D256" s="8" t="s">
        <v>540</v>
      </c>
      <c r="E256" s="8" t="s">
        <v>333</v>
      </c>
      <c r="F256" s="8"/>
      <c r="G256" s="8">
        <v>2019</v>
      </c>
      <c r="H256" s="8" t="s">
        <v>537</v>
      </c>
      <c r="I256" s="8" t="s">
        <v>538</v>
      </c>
      <c r="J256" s="10"/>
      <c r="K256" s="30"/>
      <c r="L256" s="30"/>
      <c r="M256" s="30"/>
      <c r="N256" s="30"/>
      <c r="O256" s="30"/>
      <c r="P256" s="30"/>
      <c r="Q256" s="30"/>
      <c r="R256" s="157"/>
    </row>
    <row r="257" spans="1:27" s="25" customFormat="1" ht="15" customHeight="1">
      <c r="A257" s="111"/>
      <c r="B257" s="8">
        <f t="shared" si="72"/>
        <v>7</v>
      </c>
      <c r="C257" s="8" t="s">
        <v>498</v>
      </c>
      <c r="D257" s="8" t="s">
        <v>541</v>
      </c>
      <c r="E257" s="8" t="s">
        <v>333</v>
      </c>
      <c r="F257" s="8"/>
      <c r="G257" s="8">
        <v>2019</v>
      </c>
      <c r="H257" s="8" t="s">
        <v>537</v>
      </c>
      <c r="I257" s="8" t="s">
        <v>538</v>
      </c>
      <c r="J257" s="10"/>
      <c r="K257" s="30"/>
      <c r="L257" s="30"/>
      <c r="M257" s="30"/>
      <c r="N257" s="30"/>
      <c r="O257" s="30"/>
      <c r="P257" s="30"/>
      <c r="Q257" s="30"/>
      <c r="R257" s="157"/>
    </row>
    <row r="258" spans="1:27" s="25" customFormat="1" ht="15" customHeight="1">
      <c r="A258" s="111"/>
      <c r="B258" s="8"/>
      <c r="C258" s="8"/>
      <c r="D258" s="8"/>
      <c r="E258" s="8"/>
      <c r="F258" s="8"/>
      <c r="G258" s="8"/>
      <c r="H258" s="8"/>
      <c r="I258" s="8"/>
      <c r="J258" s="10"/>
      <c r="K258" s="30"/>
      <c r="L258" s="30"/>
      <c r="M258" s="30"/>
      <c r="N258" s="30"/>
      <c r="O258" s="30"/>
      <c r="P258" s="30"/>
      <c r="Q258" s="30"/>
      <c r="R258" s="157"/>
    </row>
    <row r="259" spans="1:27" s="6" customFormat="1" ht="15" customHeight="1" thickBot="1">
      <c r="A259" s="118"/>
      <c r="B259" s="396" t="s">
        <v>150</v>
      </c>
      <c r="C259" s="396"/>
      <c r="D259" s="396"/>
      <c r="E259" s="396"/>
      <c r="F259" s="396"/>
      <c r="G259" s="290">
        <f>+COUNTA(D251:D258)</f>
        <v>7</v>
      </c>
      <c r="H259" s="158"/>
      <c r="I259" s="159"/>
      <c r="J259" s="173"/>
      <c r="K259" s="160"/>
      <c r="L259" s="160"/>
      <c r="M259" s="160"/>
      <c r="N259" s="160"/>
      <c r="O259" s="160"/>
      <c r="P259" s="160"/>
      <c r="Q259" s="160"/>
      <c r="R259" s="161"/>
      <c r="V259" s="25"/>
      <c r="W259" s="25"/>
      <c r="Y259" s="25"/>
      <c r="Z259" s="25"/>
      <c r="AA259" s="25"/>
    </row>
    <row r="260" spans="1:27" s="2" customFormat="1" ht="15" customHeight="1">
      <c r="B260" s="1"/>
      <c r="C260" s="1"/>
      <c r="D260" s="1"/>
      <c r="E260" s="1"/>
      <c r="F260" s="1"/>
      <c r="G260" s="1"/>
      <c r="H260" s="5"/>
      <c r="I260" s="1"/>
      <c r="J260" s="1"/>
      <c r="K260" s="30"/>
      <c r="L260" s="30"/>
      <c r="M260" s="30"/>
      <c r="N260" s="30"/>
      <c r="O260" s="30"/>
      <c r="P260" s="30"/>
      <c r="Q260" s="30"/>
      <c r="R260" s="30"/>
      <c r="S260" s="1"/>
      <c r="V260" s="25"/>
      <c r="W260" s="25"/>
      <c r="Y260" s="25"/>
      <c r="Z260" s="25"/>
      <c r="AA260" s="25"/>
    </row>
    <row r="261" spans="1:27" s="2" customFormat="1" ht="15" customHeight="1">
      <c r="B261" s="1"/>
      <c r="C261" s="1"/>
      <c r="D261" s="1"/>
      <c r="E261" s="1"/>
      <c r="F261" s="1"/>
      <c r="G261" s="1"/>
      <c r="H261" s="5"/>
      <c r="I261" s="1"/>
      <c r="J261" s="1"/>
      <c r="K261" s="30"/>
      <c r="L261" s="30"/>
      <c r="M261" s="30"/>
      <c r="N261" s="30"/>
      <c r="O261" s="30"/>
      <c r="P261" s="30"/>
      <c r="Q261" s="30"/>
      <c r="R261" s="30"/>
      <c r="S261" s="1"/>
      <c r="V261" s="6"/>
      <c r="W261" s="6"/>
      <c r="Y261" s="25"/>
      <c r="Z261" s="25"/>
      <c r="AA261" s="25"/>
    </row>
    <row r="262" spans="1:27" ht="15" customHeight="1">
      <c r="A262" s="4"/>
      <c r="K262" s="55"/>
      <c r="L262" s="55"/>
      <c r="M262" s="55"/>
      <c r="N262" s="55"/>
      <c r="O262" s="55"/>
      <c r="P262" s="55"/>
      <c r="Q262" s="55"/>
      <c r="R262" s="55"/>
      <c r="V262" s="2"/>
      <c r="W262" s="2"/>
      <c r="Y262" s="25"/>
      <c r="Z262" s="25"/>
      <c r="AA262" s="25"/>
    </row>
    <row r="263" spans="1:27" ht="15" customHeight="1">
      <c r="A263" s="4"/>
      <c r="K263" s="55"/>
      <c r="L263" s="55"/>
      <c r="M263" s="55"/>
      <c r="N263" s="55"/>
      <c r="O263" s="55"/>
      <c r="P263" s="55"/>
      <c r="Q263" s="55"/>
      <c r="R263" s="55"/>
      <c r="V263" s="2"/>
      <c r="W263" s="2"/>
      <c r="Y263" s="25"/>
      <c r="Z263" s="25"/>
      <c r="AA263" s="25"/>
    </row>
    <row r="264" spans="1:27" ht="15" customHeight="1">
      <c r="A264" s="4"/>
      <c r="K264" s="55"/>
      <c r="L264" s="55"/>
      <c r="M264" s="55"/>
      <c r="N264" s="55"/>
      <c r="O264" s="55"/>
      <c r="P264" s="55"/>
      <c r="Q264" s="55"/>
      <c r="R264" s="55"/>
      <c r="Y264" s="25"/>
      <c r="Z264" s="25"/>
      <c r="AA264" s="25"/>
    </row>
    <row r="265" spans="1:27" ht="15" customHeight="1">
      <c r="A265" s="4"/>
      <c r="K265" s="55"/>
      <c r="L265" s="55"/>
      <c r="M265" s="55"/>
      <c r="N265" s="55"/>
      <c r="O265" s="55"/>
      <c r="P265" s="55"/>
      <c r="Q265" s="55"/>
      <c r="R265" s="55"/>
      <c r="Y265" s="25"/>
      <c r="Z265" s="25"/>
      <c r="AA265" s="25"/>
    </row>
    <row r="266" spans="1:27" ht="15" customHeight="1">
      <c r="A266" s="4"/>
      <c r="K266" s="55"/>
      <c r="L266" s="55"/>
      <c r="M266" s="55"/>
      <c r="N266" s="55"/>
      <c r="O266" s="55"/>
      <c r="P266" s="55"/>
      <c r="Q266" s="55"/>
      <c r="R266" s="55"/>
      <c r="Y266" s="25"/>
      <c r="Z266" s="25"/>
      <c r="AA266" s="25"/>
    </row>
    <row r="267" spans="1:27" ht="15" customHeight="1">
      <c r="A267" s="4"/>
      <c r="K267" s="55"/>
      <c r="L267" s="55"/>
      <c r="M267" s="55"/>
      <c r="N267" s="55"/>
      <c r="O267" s="55"/>
      <c r="P267" s="55"/>
      <c r="Q267" s="55"/>
      <c r="R267" s="55"/>
      <c r="Y267" s="25"/>
      <c r="Z267" s="25"/>
      <c r="AA267" s="25"/>
    </row>
    <row r="268" spans="1:27" ht="15" customHeight="1">
      <c r="A268" s="4"/>
      <c r="K268" s="55"/>
      <c r="L268" s="55"/>
      <c r="M268" s="55"/>
      <c r="N268" s="55"/>
      <c r="O268" s="55"/>
      <c r="P268" s="55"/>
      <c r="Q268" s="55"/>
      <c r="R268" s="55"/>
      <c r="Y268" s="25"/>
      <c r="Z268" s="25"/>
      <c r="AA268" s="25"/>
    </row>
    <row r="269" spans="1:27" ht="15" customHeight="1">
      <c r="A269" s="4"/>
      <c r="K269" s="55"/>
      <c r="L269" s="55"/>
      <c r="M269" s="55"/>
      <c r="N269" s="55"/>
      <c r="O269" s="55"/>
      <c r="P269" s="55"/>
      <c r="Q269" s="55"/>
      <c r="R269" s="55"/>
      <c r="Y269" s="25"/>
      <c r="Z269" s="25"/>
      <c r="AA269" s="25"/>
    </row>
    <row r="270" spans="1:27" ht="15" customHeight="1">
      <c r="A270" s="4"/>
      <c r="K270" s="55"/>
      <c r="L270" s="55"/>
      <c r="M270" s="55"/>
      <c r="N270" s="55"/>
      <c r="O270" s="55"/>
      <c r="P270" s="55"/>
      <c r="Q270" s="55"/>
      <c r="R270" s="55"/>
      <c r="Y270" s="25"/>
      <c r="Z270" s="25"/>
      <c r="AA270" s="25"/>
    </row>
    <row r="271" spans="1:27" ht="15" customHeight="1">
      <c r="A271" s="4"/>
      <c r="K271" s="55"/>
      <c r="L271" s="55"/>
      <c r="M271" s="55"/>
      <c r="N271" s="55"/>
      <c r="O271" s="55"/>
      <c r="P271" s="55"/>
      <c r="Q271" s="55"/>
      <c r="R271" s="55"/>
      <c r="Y271" s="25"/>
      <c r="Z271" s="25"/>
      <c r="AA271" s="25"/>
    </row>
    <row r="272" spans="1:27" ht="15" customHeight="1">
      <c r="A272" s="4"/>
      <c r="K272" s="55"/>
      <c r="L272" s="55"/>
      <c r="M272" s="55"/>
      <c r="N272" s="55"/>
      <c r="O272" s="55"/>
      <c r="P272" s="55"/>
      <c r="Q272" s="55"/>
      <c r="R272" s="55"/>
      <c r="Y272" s="25"/>
      <c r="Z272" s="25"/>
      <c r="AA272" s="25"/>
    </row>
    <row r="273" spans="1:27" ht="15" customHeight="1">
      <c r="A273" s="4"/>
      <c r="K273" s="55"/>
      <c r="L273" s="55"/>
      <c r="M273" s="55"/>
      <c r="N273" s="55"/>
      <c r="O273" s="55"/>
      <c r="P273" s="55"/>
      <c r="Q273" s="55"/>
      <c r="R273" s="55"/>
      <c r="Y273" s="25"/>
      <c r="Z273" s="25"/>
      <c r="AA273" s="25"/>
    </row>
    <row r="274" spans="1:27" ht="15" customHeight="1">
      <c r="A274" s="4"/>
      <c r="K274" s="55"/>
      <c r="L274" s="55"/>
      <c r="M274" s="55"/>
      <c r="N274" s="55"/>
      <c r="O274" s="55"/>
      <c r="P274" s="55"/>
      <c r="Q274" s="55"/>
      <c r="R274" s="55"/>
      <c r="Y274" s="25"/>
      <c r="Z274" s="25"/>
      <c r="AA274" s="25"/>
    </row>
    <row r="275" spans="1:27" ht="15" customHeight="1">
      <c r="A275" s="4"/>
      <c r="K275" s="55"/>
      <c r="L275" s="55"/>
      <c r="M275" s="55"/>
      <c r="N275" s="55"/>
      <c r="O275" s="55"/>
      <c r="P275" s="55"/>
      <c r="Q275" s="55"/>
      <c r="R275" s="55"/>
      <c r="Y275" s="25"/>
      <c r="Z275" s="25"/>
      <c r="AA275" s="25"/>
    </row>
    <row r="276" spans="1:27" ht="15" customHeight="1">
      <c r="A276" s="4"/>
      <c r="K276" s="55"/>
      <c r="L276" s="55"/>
      <c r="M276" s="55"/>
      <c r="N276" s="55"/>
      <c r="O276" s="55"/>
      <c r="P276" s="55"/>
      <c r="Q276" s="55"/>
      <c r="R276" s="55"/>
      <c r="Y276" s="25"/>
      <c r="Z276" s="25"/>
      <c r="AA276" s="25"/>
    </row>
    <row r="277" spans="1:27" ht="15" customHeight="1">
      <c r="A277" s="4"/>
      <c r="K277" s="55"/>
      <c r="L277" s="55"/>
      <c r="M277" s="55"/>
      <c r="N277" s="55"/>
      <c r="O277" s="55"/>
      <c r="P277" s="55"/>
      <c r="Q277" s="55"/>
      <c r="R277" s="55"/>
      <c r="Y277" s="25"/>
      <c r="Z277" s="25"/>
      <c r="AA277" s="25"/>
    </row>
    <row r="278" spans="1:27" ht="15" customHeight="1">
      <c r="A278" s="4"/>
      <c r="K278" s="55"/>
      <c r="L278" s="55"/>
      <c r="M278" s="55"/>
      <c r="N278" s="55"/>
      <c r="O278" s="55"/>
      <c r="P278" s="55"/>
      <c r="Q278" s="55"/>
      <c r="R278" s="55"/>
      <c r="Y278" s="25"/>
      <c r="Z278" s="25"/>
      <c r="AA278" s="25"/>
    </row>
    <row r="279" spans="1:27" ht="15" customHeight="1">
      <c r="A279" s="4"/>
      <c r="K279" s="55"/>
      <c r="L279" s="55"/>
      <c r="M279" s="55"/>
      <c r="N279" s="55"/>
      <c r="O279" s="55"/>
      <c r="P279" s="55"/>
      <c r="Q279" s="55"/>
      <c r="R279" s="55"/>
      <c r="Y279" s="25"/>
      <c r="Z279" s="25"/>
      <c r="AA279" s="25"/>
    </row>
    <row r="280" spans="1:27" ht="15" customHeight="1">
      <c r="A280" s="4"/>
      <c r="K280" s="55"/>
      <c r="L280" s="55"/>
      <c r="M280" s="55"/>
      <c r="N280" s="55"/>
      <c r="O280" s="55"/>
      <c r="P280" s="55"/>
      <c r="Q280" s="55"/>
      <c r="R280" s="55"/>
      <c r="Y280" s="25"/>
      <c r="Z280" s="25"/>
      <c r="AA280" s="25"/>
    </row>
    <row r="281" spans="1:27" ht="15" customHeight="1">
      <c r="A281" s="4"/>
      <c r="K281" s="55"/>
      <c r="L281" s="55"/>
      <c r="M281" s="55"/>
      <c r="N281" s="55"/>
      <c r="O281" s="55"/>
      <c r="P281" s="55"/>
      <c r="Q281" s="55"/>
      <c r="R281" s="55"/>
      <c r="Y281" s="25"/>
      <c r="Z281" s="25"/>
      <c r="AA281" s="25"/>
    </row>
    <row r="282" spans="1:27" ht="15" customHeight="1">
      <c r="A282" s="4"/>
      <c r="K282" s="55"/>
      <c r="L282" s="55"/>
      <c r="M282" s="55"/>
      <c r="N282" s="55"/>
      <c r="O282" s="55"/>
      <c r="P282" s="55"/>
      <c r="Q282" s="55"/>
      <c r="R282" s="55"/>
      <c r="Y282" s="25"/>
      <c r="Z282" s="25"/>
      <c r="AA282" s="25"/>
    </row>
    <row r="283" spans="1:27" ht="15" customHeight="1">
      <c r="A283" s="4"/>
      <c r="K283" s="55"/>
      <c r="L283" s="55"/>
      <c r="M283" s="55"/>
      <c r="N283" s="55"/>
      <c r="O283" s="55"/>
      <c r="P283" s="55"/>
      <c r="Q283" s="55"/>
      <c r="R283" s="55"/>
      <c r="Y283" s="25"/>
      <c r="Z283" s="25"/>
      <c r="AA283" s="25"/>
    </row>
    <row r="284" spans="1:27" ht="15" customHeight="1">
      <c r="A284" s="4"/>
      <c r="K284" s="55"/>
      <c r="L284" s="55"/>
      <c r="M284" s="55"/>
      <c r="N284" s="55"/>
      <c r="O284" s="55"/>
      <c r="P284" s="55"/>
      <c r="Q284" s="55"/>
      <c r="R284" s="55"/>
      <c r="Y284" s="25"/>
      <c r="Z284" s="25"/>
      <c r="AA284" s="25"/>
    </row>
    <row r="285" spans="1:27" ht="15" customHeight="1">
      <c r="A285" s="2"/>
      <c r="K285" s="55"/>
      <c r="L285" s="55"/>
      <c r="M285" s="55"/>
      <c r="N285" s="55"/>
      <c r="O285" s="55"/>
      <c r="P285" s="55"/>
      <c r="Q285" s="55"/>
      <c r="R285" s="55"/>
      <c r="Y285" s="25"/>
      <c r="Z285" s="25"/>
      <c r="AA285" s="25"/>
    </row>
    <row r="286" spans="1:27" ht="12.75" customHeight="1">
      <c r="A286" s="56"/>
      <c r="K286" s="55"/>
      <c r="L286" s="55"/>
      <c r="M286" s="55"/>
      <c r="N286" s="55"/>
      <c r="O286" s="55"/>
      <c r="P286" s="55"/>
      <c r="Q286" s="55"/>
      <c r="R286" s="55"/>
      <c r="Y286" s="25"/>
      <c r="Z286" s="25"/>
      <c r="AA286" s="25"/>
    </row>
    <row r="287" spans="1:27" ht="12.75" customHeight="1">
      <c r="A287" s="1"/>
      <c r="K287" s="58"/>
      <c r="L287" s="58"/>
      <c r="M287" s="58"/>
      <c r="N287" s="58"/>
      <c r="O287" s="58"/>
      <c r="P287" s="58"/>
      <c r="Q287" s="58"/>
      <c r="R287" s="58"/>
      <c r="Y287" s="25"/>
      <c r="Z287" s="25"/>
      <c r="AA287" s="25"/>
    </row>
    <row r="288" spans="1:27" ht="12.75" customHeight="1">
      <c r="A288" s="2"/>
      <c r="K288" s="58"/>
      <c r="L288" s="58"/>
      <c r="M288" s="58"/>
      <c r="N288" s="58"/>
      <c r="O288" s="58"/>
      <c r="P288" s="58"/>
      <c r="Q288" s="58"/>
      <c r="R288" s="58"/>
      <c r="Y288" s="25"/>
      <c r="Z288" s="25"/>
      <c r="AA288" s="25"/>
    </row>
    <row r="289" spans="1:27" ht="12.75" customHeight="1">
      <c r="A289" s="2"/>
      <c r="K289" s="58"/>
      <c r="L289" s="58"/>
      <c r="M289" s="58"/>
      <c r="N289" s="58"/>
      <c r="O289" s="58"/>
      <c r="P289" s="58"/>
      <c r="Q289" s="58"/>
      <c r="R289" s="58"/>
      <c r="Y289" s="25"/>
      <c r="Z289" s="25"/>
      <c r="AA289" s="25"/>
    </row>
    <row r="290" spans="1:27" ht="12.75" customHeight="1">
      <c r="A290" s="2"/>
      <c r="K290" s="58"/>
      <c r="L290" s="58"/>
      <c r="M290" s="58"/>
      <c r="N290" s="58"/>
      <c r="O290" s="58"/>
      <c r="P290" s="58"/>
      <c r="Q290" s="58"/>
      <c r="R290" s="58"/>
      <c r="Y290" s="25"/>
      <c r="Z290" s="25"/>
      <c r="AA290" s="25"/>
    </row>
    <row r="291" spans="1:27" ht="12.75" customHeight="1">
      <c r="A291" s="2"/>
      <c r="K291" s="58"/>
      <c r="L291" s="58"/>
      <c r="M291" s="58"/>
      <c r="N291" s="58"/>
      <c r="O291" s="58"/>
      <c r="P291" s="58"/>
      <c r="Q291" s="58"/>
      <c r="R291" s="58"/>
      <c r="Y291" s="25"/>
      <c r="Z291" s="25"/>
      <c r="AA291" s="25"/>
    </row>
    <row r="292" spans="1:27" ht="12.75" customHeight="1">
      <c r="A292" s="52"/>
      <c r="K292" s="58"/>
      <c r="L292" s="58"/>
      <c r="M292" s="58"/>
      <c r="N292" s="58"/>
      <c r="O292" s="58"/>
      <c r="P292" s="58"/>
      <c r="Q292" s="58"/>
      <c r="R292" s="58"/>
      <c r="Y292" s="25"/>
      <c r="Z292" s="25"/>
      <c r="AA292" s="25"/>
    </row>
    <row r="293" spans="1:27" ht="12.75" customHeight="1">
      <c r="A293" s="2"/>
      <c r="K293" s="58"/>
      <c r="L293" s="58"/>
      <c r="M293" s="58"/>
      <c r="N293" s="58"/>
      <c r="O293" s="58"/>
      <c r="P293" s="58"/>
      <c r="Q293" s="58"/>
      <c r="R293" s="58"/>
      <c r="Y293" s="25"/>
      <c r="Z293" s="25"/>
      <c r="AA293" s="25"/>
    </row>
    <row r="294" spans="1:27" ht="12.75" customHeight="1">
      <c r="A294" s="57"/>
      <c r="K294" s="58"/>
      <c r="L294" s="58"/>
      <c r="M294" s="58"/>
      <c r="N294" s="58"/>
      <c r="O294" s="58"/>
      <c r="P294" s="58"/>
      <c r="Q294" s="58"/>
      <c r="R294" s="58"/>
      <c r="Y294" s="25"/>
      <c r="Z294" s="25"/>
      <c r="AA294" s="25"/>
    </row>
    <row r="295" spans="1:27" ht="12.75" customHeight="1">
      <c r="A295" s="1"/>
      <c r="K295" s="58"/>
      <c r="L295" s="58"/>
      <c r="M295" s="58"/>
      <c r="N295" s="58"/>
      <c r="O295" s="58"/>
      <c r="P295" s="58"/>
      <c r="Q295" s="58"/>
      <c r="R295" s="58"/>
      <c r="Y295" s="25"/>
      <c r="Z295" s="25"/>
      <c r="AA295" s="25"/>
    </row>
    <row r="296" spans="1:27" ht="12.75" customHeight="1">
      <c r="A296" s="2"/>
      <c r="K296" s="58"/>
      <c r="L296" s="58"/>
      <c r="M296" s="58"/>
      <c r="N296" s="58"/>
      <c r="O296" s="58"/>
      <c r="P296" s="58"/>
      <c r="Q296" s="58"/>
      <c r="R296" s="58"/>
      <c r="Y296" s="25"/>
      <c r="Z296" s="25"/>
      <c r="AA296" s="25"/>
    </row>
    <row r="297" spans="1:27" ht="15">
      <c r="A297" s="2"/>
      <c r="K297" s="58"/>
      <c r="L297" s="58"/>
      <c r="M297" s="58"/>
      <c r="N297" s="58"/>
      <c r="O297" s="58"/>
      <c r="P297" s="58"/>
      <c r="Q297" s="58"/>
      <c r="R297" s="58"/>
      <c r="Y297" s="25"/>
      <c r="Z297" s="25"/>
      <c r="AA297" s="25"/>
    </row>
    <row r="298" spans="1:27" ht="15">
      <c r="A298" s="2"/>
      <c r="K298" s="58"/>
      <c r="L298" s="58"/>
      <c r="M298" s="58"/>
      <c r="N298" s="58"/>
      <c r="O298" s="58"/>
      <c r="P298" s="58"/>
      <c r="Q298" s="58"/>
      <c r="R298" s="58"/>
      <c r="Y298" s="25"/>
      <c r="Z298" s="25"/>
      <c r="AA298" s="25"/>
    </row>
    <row r="299" spans="1:27" ht="15">
      <c r="A299" s="2"/>
      <c r="K299" s="58"/>
      <c r="L299" s="58"/>
      <c r="M299" s="58"/>
      <c r="N299" s="58"/>
      <c r="O299" s="58"/>
      <c r="P299" s="58"/>
      <c r="Q299" s="58"/>
      <c r="R299" s="58"/>
      <c r="Y299" s="25"/>
      <c r="Z299" s="25"/>
      <c r="AA299" s="25"/>
    </row>
    <row r="300" spans="1:27" ht="15">
      <c r="A300" s="52"/>
      <c r="K300" s="58"/>
      <c r="L300" s="58"/>
      <c r="M300" s="58"/>
      <c r="N300" s="58"/>
      <c r="O300" s="58"/>
      <c r="P300" s="58"/>
      <c r="Q300" s="58"/>
      <c r="R300" s="58"/>
      <c r="Y300" s="25"/>
      <c r="Z300" s="25"/>
      <c r="AA300" s="25"/>
    </row>
    <row r="301" spans="1:27" ht="15">
      <c r="A301" s="2"/>
      <c r="K301" s="58"/>
      <c r="L301" s="58"/>
      <c r="M301" s="58"/>
      <c r="N301" s="58"/>
      <c r="O301" s="58"/>
      <c r="P301" s="58"/>
      <c r="Q301" s="58"/>
      <c r="R301" s="58"/>
      <c r="Y301" s="25"/>
      <c r="Z301" s="25"/>
      <c r="AA301" s="25"/>
    </row>
    <row r="302" spans="1:27" ht="15">
      <c r="K302" s="58"/>
      <c r="L302" s="58"/>
      <c r="M302" s="58"/>
      <c r="N302" s="58"/>
      <c r="O302" s="58"/>
      <c r="P302" s="58"/>
      <c r="Q302" s="58"/>
      <c r="R302" s="58"/>
      <c r="Y302" s="25"/>
      <c r="Z302" s="25"/>
      <c r="AA302" s="25"/>
    </row>
    <row r="303" spans="1:27" ht="15">
      <c r="K303" s="58"/>
      <c r="L303" s="58"/>
      <c r="M303" s="58"/>
      <c r="N303" s="58"/>
      <c r="O303" s="58"/>
      <c r="P303" s="58"/>
      <c r="Q303" s="58"/>
      <c r="R303" s="58"/>
      <c r="Y303" s="25"/>
      <c r="Z303" s="25"/>
      <c r="AA303" s="25"/>
    </row>
    <row r="304" spans="1:27" ht="15">
      <c r="K304" s="58"/>
      <c r="L304" s="58"/>
      <c r="M304" s="58"/>
      <c r="N304" s="58"/>
      <c r="O304" s="58"/>
      <c r="P304" s="58"/>
      <c r="Q304" s="58"/>
      <c r="R304" s="58"/>
      <c r="Y304" s="25"/>
      <c r="Z304" s="25"/>
      <c r="AA304" s="25"/>
    </row>
    <row r="305" spans="11:27" ht="15">
      <c r="K305" s="58"/>
      <c r="L305" s="58"/>
      <c r="M305" s="58"/>
      <c r="N305" s="58"/>
      <c r="O305" s="58"/>
      <c r="P305" s="58"/>
      <c r="Q305" s="58"/>
      <c r="R305" s="58"/>
      <c r="Y305" s="25"/>
      <c r="Z305" s="25"/>
      <c r="AA305" s="25"/>
    </row>
    <row r="306" spans="11:27" ht="15">
      <c r="K306" s="58"/>
      <c r="L306" s="58"/>
      <c r="M306" s="58"/>
      <c r="N306" s="58"/>
      <c r="O306" s="58"/>
      <c r="P306" s="58"/>
      <c r="Q306" s="58"/>
      <c r="R306" s="58"/>
      <c r="Y306" s="25"/>
      <c r="Z306" s="25"/>
      <c r="AA306" s="25"/>
    </row>
    <row r="307" spans="11:27" ht="15">
      <c r="K307" s="58"/>
      <c r="L307" s="58"/>
      <c r="M307" s="58"/>
      <c r="N307" s="58"/>
      <c r="O307" s="58"/>
      <c r="P307" s="58"/>
      <c r="Q307" s="58"/>
      <c r="R307" s="58"/>
      <c r="Y307" s="25"/>
      <c r="Z307" s="25"/>
      <c r="AA307" s="25"/>
    </row>
    <row r="308" spans="11:27" ht="15">
      <c r="K308" s="58"/>
      <c r="L308" s="58"/>
      <c r="M308" s="58"/>
      <c r="N308" s="58"/>
      <c r="O308" s="58"/>
      <c r="P308" s="58"/>
      <c r="Q308" s="58"/>
      <c r="R308" s="58"/>
      <c r="Y308" s="25"/>
      <c r="Z308" s="25"/>
      <c r="AA308" s="25"/>
    </row>
    <row r="309" spans="11:27" ht="15">
      <c r="K309" s="58"/>
      <c r="L309" s="58"/>
      <c r="M309" s="58"/>
      <c r="N309" s="58"/>
      <c r="O309" s="58"/>
      <c r="P309" s="58"/>
      <c r="Q309" s="58"/>
      <c r="R309" s="58"/>
      <c r="Y309" s="25"/>
      <c r="Z309" s="25"/>
      <c r="AA309" s="25"/>
    </row>
    <row r="310" spans="11:27" ht="15">
      <c r="K310" s="58"/>
      <c r="L310" s="58"/>
      <c r="M310" s="58"/>
      <c r="N310" s="58"/>
      <c r="O310" s="58"/>
      <c r="P310" s="58"/>
      <c r="Q310" s="58"/>
      <c r="R310" s="58"/>
      <c r="Y310" s="25"/>
      <c r="Z310" s="25"/>
      <c r="AA310" s="25"/>
    </row>
    <row r="311" spans="11:27" ht="15">
      <c r="K311" s="58"/>
      <c r="L311" s="58"/>
      <c r="M311" s="58"/>
      <c r="N311" s="58"/>
      <c r="O311" s="58"/>
      <c r="P311" s="58"/>
      <c r="Q311" s="58"/>
      <c r="R311" s="58"/>
      <c r="Y311" s="25"/>
      <c r="Z311" s="25"/>
      <c r="AA311" s="25"/>
    </row>
    <row r="312" spans="11:27" ht="15">
      <c r="K312" s="58"/>
      <c r="L312" s="58"/>
      <c r="M312" s="58"/>
      <c r="N312" s="58"/>
      <c r="O312" s="58"/>
      <c r="P312" s="58"/>
      <c r="Q312" s="58"/>
      <c r="R312" s="58"/>
      <c r="Y312" s="25"/>
      <c r="Z312" s="25"/>
      <c r="AA312" s="25"/>
    </row>
    <row r="313" spans="11:27" ht="15">
      <c r="K313" s="58"/>
      <c r="L313" s="58"/>
      <c r="M313" s="58"/>
      <c r="N313" s="58"/>
      <c r="O313" s="58"/>
      <c r="P313" s="58"/>
      <c r="Q313" s="58"/>
      <c r="R313" s="58"/>
      <c r="Y313" s="25"/>
      <c r="Z313" s="25"/>
      <c r="AA313" s="25"/>
    </row>
    <row r="314" spans="11:27" ht="15">
      <c r="K314" s="58"/>
      <c r="L314" s="58"/>
      <c r="M314" s="58"/>
      <c r="N314" s="58"/>
      <c r="O314" s="58"/>
      <c r="P314" s="58"/>
      <c r="Q314" s="58"/>
      <c r="R314" s="58"/>
      <c r="Y314" s="25"/>
      <c r="Z314" s="25"/>
      <c r="AA314" s="25"/>
    </row>
    <row r="315" spans="11:27" ht="15">
      <c r="K315" s="58"/>
      <c r="L315" s="58"/>
      <c r="M315" s="58"/>
      <c r="N315" s="58"/>
      <c r="O315" s="58"/>
      <c r="P315" s="58"/>
      <c r="Q315" s="58"/>
      <c r="R315" s="58"/>
      <c r="Y315" s="25"/>
      <c r="Z315" s="25"/>
      <c r="AA315" s="25"/>
    </row>
    <row r="316" spans="11:27" ht="15">
      <c r="K316" s="58"/>
      <c r="L316" s="58"/>
      <c r="M316" s="58"/>
      <c r="N316" s="58"/>
      <c r="O316" s="58"/>
      <c r="P316" s="58"/>
      <c r="Q316" s="58"/>
      <c r="R316" s="58"/>
      <c r="Y316" s="25"/>
      <c r="Z316" s="25"/>
      <c r="AA316" s="25"/>
    </row>
    <row r="317" spans="11:27" ht="15">
      <c r="K317" s="58"/>
      <c r="L317" s="58"/>
      <c r="M317" s="58"/>
      <c r="N317" s="58"/>
      <c r="O317" s="58"/>
      <c r="P317" s="58"/>
      <c r="Q317" s="58"/>
      <c r="R317" s="58"/>
      <c r="Y317" s="25"/>
      <c r="Z317" s="25"/>
      <c r="AA317" s="25"/>
    </row>
    <row r="318" spans="11:27" ht="15">
      <c r="K318" s="58"/>
      <c r="L318" s="58"/>
      <c r="M318" s="58"/>
      <c r="N318" s="58"/>
      <c r="O318" s="58"/>
      <c r="P318" s="58"/>
      <c r="Q318" s="58"/>
      <c r="R318" s="58"/>
      <c r="Y318" s="25"/>
      <c r="Z318" s="25"/>
      <c r="AA318" s="25"/>
    </row>
    <row r="319" spans="11:27" ht="15">
      <c r="K319" s="58"/>
      <c r="L319" s="58"/>
      <c r="M319" s="58"/>
      <c r="N319" s="58"/>
      <c r="O319" s="58"/>
      <c r="P319" s="58"/>
      <c r="Q319" s="58"/>
      <c r="R319" s="58"/>
      <c r="Y319" s="25"/>
      <c r="Z319" s="25"/>
      <c r="AA319" s="25"/>
    </row>
    <row r="320" spans="11:27" ht="15">
      <c r="K320" s="58"/>
      <c r="L320" s="58"/>
      <c r="M320" s="58"/>
      <c r="N320" s="58"/>
      <c r="O320" s="58"/>
      <c r="P320" s="58"/>
      <c r="Q320" s="58"/>
      <c r="R320" s="58"/>
      <c r="Y320" s="25"/>
      <c r="Z320" s="25"/>
      <c r="AA320" s="25"/>
    </row>
    <row r="321" spans="11:27" ht="15">
      <c r="K321" s="58"/>
      <c r="L321" s="58"/>
      <c r="M321" s="58"/>
      <c r="N321" s="58"/>
      <c r="O321" s="58"/>
      <c r="P321" s="58"/>
      <c r="Q321" s="58"/>
      <c r="R321" s="58"/>
      <c r="Y321" s="25"/>
      <c r="Z321" s="25"/>
      <c r="AA321" s="25"/>
    </row>
    <row r="322" spans="11:27" ht="15">
      <c r="K322" s="58"/>
      <c r="L322" s="58"/>
      <c r="M322" s="58"/>
      <c r="N322" s="58"/>
      <c r="O322" s="58"/>
      <c r="P322" s="58"/>
      <c r="Q322" s="58"/>
      <c r="R322" s="58"/>
      <c r="Y322" s="25"/>
      <c r="Z322" s="25"/>
      <c r="AA322" s="25"/>
    </row>
    <row r="323" spans="11:27" ht="15">
      <c r="K323" s="58"/>
      <c r="L323" s="58"/>
      <c r="M323" s="58"/>
      <c r="N323" s="58"/>
      <c r="O323" s="58"/>
      <c r="P323" s="58"/>
      <c r="Q323" s="58"/>
      <c r="R323" s="58"/>
      <c r="Y323" s="25"/>
      <c r="Z323" s="25"/>
      <c r="AA323" s="25"/>
    </row>
    <row r="324" spans="11:27" ht="15">
      <c r="K324" s="58"/>
      <c r="L324" s="58"/>
      <c r="M324" s="58"/>
      <c r="N324" s="58"/>
      <c r="O324" s="58"/>
      <c r="P324" s="58"/>
      <c r="Q324" s="58"/>
      <c r="R324" s="58"/>
      <c r="Y324" s="25"/>
      <c r="Z324" s="25"/>
      <c r="AA324" s="25"/>
    </row>
    <row r="325" spans="11:27" ht="15">
      <c r="K325" s="58"/>
      <c r="L325" s="58"/>
      <c r="M325" s="58"/>
      <c r="N325" s="58"/>
      <c r="O325" s="58"/>
      <c r="P325" s="58"/>
      <c r="Q325" s="58"/>
      <c r="R325" s="58"/>
      <c r="Y325" s="25"/>
      <c r="Z325" s="25"/>
      <c r="AA325" s="25"/>
    </row>
    <row r="326" spans="11:27" ht="15">
      <c r="K326" s="58"/>
      <c r="L326" s="58"/>
      <c r="M326" s="58"/>
      <c r="N326" s="58"/>
      <c r="O326" s="58"/>
      <c r="P326" s="58"/>
      <c r="Q326" s="58"/>
      <c r="R326" s="58"/>
      <c r="Y326" s="25"/>
      <c r="Z326" s="25"/>
      <c r="AA326" s="25"/>
    </row>
    <row r="327" spans="11:27" ht="15">
      <c r="K327" s="58"/>
      <c r="L327" s="58"/>
      <c r="M327" s="58"/>
      <c r="N327" s="58"/>
      <c r="O327" s="58"/>
      <c r="P327" s="58"/>
      <c r="Q327" s="58"/>
      <c r="R327" s="58"/>
      <c r="Y327" s="25"/>
      <c r="Z327" s="25"/>
      <c r="AA327" s="25"/>
    </row>
    <row r="328" spans="11:27" ht="15">
      <c r="K328" s="58"/>
      <c r="L328" s="58"/>
      <c r="M328" s="58"/>
      <c r="N328" s="58"/>
      <c r="O328" s="58"/>
      <c r="P328" s="58"/>
      <c r="Q328" s="58"/>
      <c r="R328" s="58"/>
      <c r="Y328" s="25"/>
      <c r="Z328" s="25"/>
      <c r="AA328" s="25"/>
    </row>
    <row r="329" spans="11:27" ht="15">
      <c r="K329" s="58"/>
      <c r="L329" s="58"/>
      <c r="M329" s="58"/>
      <c r="N329" s="58"/>
      <c r="O329" s="58"/>
      <c r="P329" s="58"/>
      <c r="Q329" s="58"/>
      <c r="R329" s="58"/>
      <c r="Y329" s="25"/>
      <c r="Z329" s="25"/>
      <c r="AA329" s="25"/>
    </row>
    <row r="330" spans="11:27" ht="15">
      <c r="K330" s="58"/>
      <c r="L330" s="58"/>
      <c r="M330" s="58"/>
      <c r="N330" s="58"/>
      <c r="O330" s="58"/>
      <c r="P330" s="58"/>
      <c r="Q330" s="58"/>
      <c r="R330" s="58"/>
      <c r="Y330" s="25"/>
      <c r="Z330" s="25"/>
      <c r="AA330" s="25"/>
    </row>
    <row r="331" spans="11:27" ht="15">
      <c r="K331" s="58"/>
      <c r="L331" s="58"/>
      <c r="M331" s="58"/>
      <c r="N331" s="58"/>
      <c r="O331" s="58"/>
      <c r="P331" s="58"/>
      <c r="Q331" s="58"/>
      <c r="R331" s="58"/>
      <c r="Y331" s="25"/>
      <c r="Z331" s="25"/>
      <c r="AA331" s="25"/>
    </row>
    <row r="332" spans="11:27" ht="15">
      <c r="K332" s="58"/>
      <c r="L332" s="58"/>
      <c r="M332" s="58"/>
      <c r="N332" s="58"/>
      <c r="O332" s="58"/>
      <c r="P332" s="58"/>
      <c r="Q332" s="58"/>
      <c r="R332" s="58"/>
      <c r="Y332" s="25"/>
      <c r="Z332" s="25"/>
      <c r="AA332" s="25"/>
    </row>
    <row r="333" spans="11:27" ht="15">
      <c r="K333" s="58"/>
      <c r="L333" s="58"/>
      <c r="M333" s="58"/>
      <c r="N333" s="58"/>
      <c r="O333" s="58"/>
      <c r="P333" s="58"/>
      <c r="Q333" s="58"/>
      <c r="R333" s="58"/>
      <c r="Y333" s="25"/>
      <c r="Z333" s="25"/>
      <c r="AA333" s="25"/>
    </row>
    <row r="334" spans="11:27" ht="15">
      <c r="K334" s="58"/>
      <c r="L334" s="58"/>
      <c r="M334" s="58"/>
      <c r="N334" s="58"/>
      <c r="O334" s="58"/>
      <c r="P334" s="58"/>
      <c r="Q334" s="58"/>
      <c r="R334" s="58"/>
      <c r="Y334" s="25"/>
      <c r="Z334" s="25"/>
      <c r="AA334" s="25"/>
    </row>
    <row r="335" spans="11:27" ht="15">
      <c r="K335" s="58"/>
      <c r="L335" s="58"/>
      <c r="M335" s="58"/>
      <c r="N335" s="58"/>
      <c r="O335" s="58"/>
      <c r="P335" s="58"/>
      <c r="Q335" s="58"/>
      <c r="R335" s="58"/>
      <c r="Y335" s="25"/>
      <c r="Z335" s="25"/>
      <c r="AA335" s="25"/>
    </row>
    <row r="336" spans="11:27" ht="15">
      <c r="K336" s="58"/>
      <c r="L336" s="58"/>
      <c r="M336" s="58"/>
      <c r="N336" s="58"/>
      <c r="O336" s="58"/>
      <c r="P336" s="58"/>
      <c r="Q336" s="58"/>
      <c r="R336" s="58"/>
      <c r="Y336" s="25"/>
      <c r="Z336" s="25"/>
      <c r="AA336" s="25"/>
    </row>
    <row r="337" spans="11:27" ht="15">
      <c r="K337" s="58"/>
      <c r="L337" s="58"/>
      <c r="M337" s="58"/>
      <c r="N337" s="58"/>
      <c r="O337" s="58"/>
      <c r="P337" s="58"/>
      <c r="Q337" s="58"/>
      <c r="R337" s="58"/>
      <c r="Y337" s="25"/>
      <c r="Z337" s="25"/>
      <c r="AA337" s="25"/>
    </row>
    <row r="338" spans="11:27" ht="15">
      <c r="K338" s="58"/>
      <c r="L338" s="58"/>
      <c r="M338" s="58"/>
      <c r="N338" s="58"/>
      <c r="O338" s="58"/>
      <c r="P338" s="58"/>
      <c r="Q338" s="58"/>
      <c r="R338" s="58"/>
      <c r="Y338" s="25"/>
      <c r="Z338" s="25"/>
      <c r="AA338" s="25"/>
    </row>
    <row r="339" spans="11:27" ht="15">
      <c r="K339" s="58"/>
      <c r="L339" s="58"/>
      <c r="M339" s="58"/>
      <c r="N339" s="58"/>
      <c r="O339" s="58"/>
      <c r="P339" s="58"/>
      <c r="Q339" s="58"/>
      <c r="R339" s="58"/>
      <c r="Y339" s="25"/>
      <c r="Z339" s="25"/>
      <c r="AA339" s="25"/>
    </row>
    <row r="340" spans="11:27" ht="15">
      <c r="K340" s="58"/>
      <c r="L340" s="58"/>
      <c r="M340" s="58"/>
      <c r="N340" s="58"/>
      <c r="O340" s="58"/>
      <c r="P340" s="58"/>
      <c r="Q340" s="58"/>
      <c r="R340" s="58"/>
      <c r="Y340" s="25"/>
      <c r="Z340" s="25"/>
      <c r="AA340" s="25"/>
    </row>
    <row r="341" spans="11:27" ht="15">
      <c r="K341" s="58"/>
      <c r="L341" s="58"/>
      <c r="M341" s="58"/>
      <c r="N341" s="58"/>
      <c r="O341" s="58"/>
      <c r="P341" s="58"/>
      <c r="Q341" s="58"/>
      <c r="R341" s="58"/>
      <c r="Y341" s="25"/>
      <c r="Z341" s="25"/>
      <c r="AA341" s="25"/>
    </row>
    <row r="342" spans="11:27" ht="15">
      <c r="K342" s="58"/>
      <c r="L342" s="58"/>
      <c r="M342" s="58"/>
      <c r="N342" s="58"/>
      <c r="O342" s="58"/>
      <c r="P342" s="58"/>
      <c r="Q342" s="58"/>
      <c r="R342" s="58"/>
      <c r="Y342" s="25"/>
      <c r="Z342" s="25"/>
      <c r="AA342" s="25"/>
    </row>
    <row r="343" spans="11:27" ht="15">
      <c r="K343" s="58"/>
      <c r="L343" s="58"/>
      <c r="M343" s="58"/>
      <c r="N343" s="58"/>
      <c r="O343" s="58"/>
      <c r="P343" s="58"/>
      <c r="Q343" s="58"/>
      <c r="R343" s="58"/>
      <c r="Y343" s="25"/>
      <c r="Z343" s="25"/>
      <c r="AA343" s="25"/>
    </row>
    <row r="344" spans="11:27" ht="15">
      <c r="K344" s="58"/>
      <c r="L344" s="58"/>
      <c r="M344" s="58"/>
      <c r="N344" s="58"/>
      <c r="O344" s="58"/>
      <c r="P344" s="58"/>
      <c r="Q344" s="58"/>
      <c r="R344" s="58"/>
      <c r="Y344" s="25"/>
      <c r="Z344" s="25"/>
      <c r="AA344" s="25"/>
    </row>
    <row r="345" spans="11:27" ht="15">
      <c r="K345" s="58"/>
      <c r="L345" s="58"/>
      <c r="M345" s="58"/>
      <c r="N345" s="58"/>
      <c r="O345" s="58"/>
      <c r="P345" s="58"/>
      <c r="Q345" s="58"/>
      <c r="R345" s="58"/>
      <c r="Y345" s="25"/>
      <c r="Z345" s="25"/>
      <c r="AA345" s="25"/>
    </row>
    <row r="346" spans="11:27" ht="15">
      <c r="K346" s="58"/>
      <c r="L346" s="58"/>
      <c r="M346" s="58"/>
      <c r="N346" s="58"/>
      <c r="O346" s="58"/>
      <c r="P346" s="58"/>
      <c r="Q346" s="58"/>
      <c r="R346" s="58"/>
      <c r="Y346" s="25"/>
      <c r="Z346" s="25"/>
      <c r="AA346" s="25"/>
    </row>
    <row r="347" spans="11:27" ht="15">
      <c r="K347" s="58"/>
      <c r="L347" s="58"/>
      <c r="M347" s="58"/>
      <c r="N347" s="58"/>
      <c r="O347" s="58"/>
      <c r="P347" s="58"/>
      <c r="Q347" s="58"/>
      <c r="R347" s="58"/>
      <c r="Y347" s="25"/>
      <c r="Z347" s="25"/>
      <c r="AA347" s="25"/>
    </row>
    <row r="348" spans="11:27" ht="15">
      <c r="K348" s="58"/>
      <c r="L348" s="58"/>
      <c r="M348" s="58"/>
      <c r="N348" s="58"/>
      <c r="O348" s="58"/>
      <c r="P348" s="58"/>
      <c r="Q348" s="58"/>
      <c r="R348" s="58"/>
      <c r="Y348" s="25"/>
      <c r="Z348" s="25"/>
      <c r="AA348" s="25"/>
    </row>
    <row r="349" spans="11:27" ht="15">
      <c r="K349" s="58"/>
      <c r="L349" s="58"/>
      <c r="M349" s="58"/>
      <c r="N349" s="58"/>
      <c r="O349" s="58"/>
      <c r="P349" s="58"/>
      <c r="Q349" s="58"/>
      <c r="R349" s="58"/>
      <c r="Y349" s="25"/>
      <c r="Z349" s="25"/>
      <c r="AA349" s="25"/>
    </row>
    <row r="350" spans="11:27" ht="15">
      <c r="K350" s="58"/>
      <c r="L350" s="58"/>
      <c r="M350" s="58"/>
      <c r="N350" s="58"/>
      <c r="O350" s="58"/>
      <c r="P350" s="58"/>
      <c r="Q350" s="58"/>
      <c r="R350" s="58"/>
      <c r="Y350" s="25"/>
      <c r="Z350" s="25"/>
      <c r="AA350" s="25"/>
    </row>
    <row r="351" spans="11:27" ht="15">
      <c r="K351" s="58"/>
      <c r="L351" s="58"/>
      <c r="M351" s="58"/>
      <c r="N351" s="58"/>
      <c r="O351" s="58"/>
      <c r="P351" s="58"/>
      <c r="Q351" s="58"/>
      <c r="R351" s="58"/>
      <c r="Y351" s="25"/>
      <c r="Z351" s="25"/>
      <c r="AA351" s="25"/>
    </row>
    <row r="352" spans="11:27" ht="15">
      <c r="K352" s="58"/>
      <c r="L352" s="58"/>
      <c r="M352" s="58"/>
      <c r="N352" s="58"/>
      <c r="O352" s="58"/>
      <c r="P352" s="58"/>
      <c r="Q352" s="58"/>
      <c r="R352" s="58"/>
      <c r="Y352" s="25"/>
      <c r="Z352" s="25"/>
      <c r="AA352" s="25"/>
    </row>
    <row r="353" spans="11:27" ht="15">
      <c r="K353" s="58"/>
      <c r="L353" s="58"/>
      <c r="M353" s="58"/>
      <c r="N353" s="58"/>
      <c r="O353" s="58"/>
      <c r="P353" s="58"/>
      <c r="Q353" s="58"/>
      <c r="R353" s="58"/>
      <c r="Y353" s="25"/>
      <c r="Z353" s="25"/>
      <c r="AA353" s="25"/>
    </row>
    <row r="354" spans="11:27" ht="15">
      <c r="K354" s="58"/>
      <c r="L354" s="58"/>
      <c r="M354" s="58"/>
      <c r="N354" s="58"/>
      <c r="O354" s="58"/>
      <c r="P354" s="58"/>
      <c r="Q354" s="58"/>
      <c r="R354" s="58"/>
      <c r="Y354" s="25"/>
      <c r="Z354" s="25"/>
      <c r="AA354" s="25"/>
    </row>
    <row r="355" spans="11:27" ht="15">
      <c r="K355" s="58"/>
      <c r="L355" s="58"/>
      <c r="M355" s="58"/>
      <c r="N355" s="58"/>
      <c r="O355" s="58"/>
      <c r="P355" s="58"/>
      <c r="Q355" s="58"/>
      <c r="R355" s="58"/>
      <c r="Y355" s="25"/>
      <c r="Z355" s="25"/>
      <c r="AA355" s="25"/>
    </row>
    <row r="356" spans="11:27" ht="15">
      <c r="K356" s="58"/>
      <c r="L356" s="58"/>
      <c r="M356" s="58"/>
      <c r="N356" s="58"/>
      <c r="O356" s="58"/>
      <c r="P356" s="58"/>
      <c r="Q356" s="58"/>
      <c r="R356" s="58"/>
      <c r="Y356" s="25"/>
      <c r="Z356" s="25"/>
      <c r="AA356" s="25"/>
    </row>
    <row r="357" spans="11:27" ht="15">
      <c r="K357" s="58"/>
      <c r="L357" s="58"/>
      <c r="M357" s="58"/>
      <c r="N357" s="58"/>
      <c r="O357" s="58"/>
      <c r="P357" s="58"/>
      <c r="Q357" s="58"/>
      <c r="R357" s="58"/>
      <c r="Y357" s="25"/>
      <c r="Z357" s="25"/>
      <c r="AA357" s="25"/>
    </row>
    <row r="358" spans="11:27" ht="15">
      <c r="K358" s="58"/>
      <c r="L358" s="58"/>
      <c r="M358" s="58"/>
      <c r="N358" s="58"/>
      <c r="O358" s="58"/>
      <c r="P358" s="58"/>
      <c r="Q358" s="58"/>
      <c r="R358" s="58"/>
    </row>
    <row r="359" spans="11:27" ht="15">
      <c r="K359" s="58"/>
      <c r="L359" s="58"/>
      <c r="M359" s="58"/>
      <c r="N359" s="58"/>
      <c r="O359" s="58"/>
      <c r="P359" s="58"/>
      <c r="Q359" s="58"/>
      <c r="R359" s="58"/>
    </row>
    <row r="360" spans="11:27" ht="15">
      <c r="K360" s="58"/>
      <c r="L360" s="58"/>
      <c r="M360" s="58"/>
      <c r="N360" s="58"/>
      <c r="O360" s="58"/>
      <c r="P360" s="58"/>
      <c r="Q360" s="58"/>
      <c r="R360" s="58"/>
    </row>
    <row r="361" spans="11:27" ht="15">
      <c r="K361" s="58"/>
      <c r="L361" s="58"/>
      <c r="M361" s="58"/>
      <c r="N361" s="58"/>
      <c r="O361" s="58"/>
      <c r="P361" s="58"/>
      <c r="Q361" s="58"/>
      <c r="R361" s="58"/>
    </row>
    <row r="362" spans="11:27" ht="15">
      <c r="K362" s="58"/>
      <c r="L362" s="58"/>
      <c r="M362" s="58"/>
      <c r="N362" s="58"/>
      <c r="O362" s="58"/>
      <c r="P362" s="58"/>
      <c r="Q362" s="58"/>
      <c r="R362" s="58"/>
    </row>
    <row r="363" spans="11:27" ht="15">
      <c r="K363" s="58"/>
      <c r="L363" s="58"/>
      <c r="M363" s="58"/>
      <c r="N363" s="58"/>
      <c r="O363" s="58"/>
      <c r="P363" s="58"/>
      <c r="Q363" s="58"/>
      <c r="R363" s="58"/>
    </row>
    <row r="364" spans="11:27" ht="15">
      <c r="K364" s="58"/>
      <c r="L364" s="58"/>
      <c r="M364" s="58"/>
      <c r="N364" s="58"/>
      <c r="O364" s="58"/>
      <c r="P364" s="58"/>
      <c r="Q364" s="58"/>
      <c r="R364" s="58"/>
    </row>
    <row r="365" spans="11:27" ht="15">
      <c r="K365" s="58"/>
      <c r="L365" s="58"/>
      <c r="M365" s="58"/>
      <c r="N365" s="58"/>
      <c r="O365" s="58"/>
      <c r="P365" s="58"/>
      <c r="Q365" s="58"/>
      <c r="R365" s="58"/>
    </row>
  </sheetData>
  <mergeCells count="23">
    <mergeCell ref="B11:R11"/>
    <mergeCell ref="B243:R243"/>
    <mergeCell ref="B250:R250"/>
    <mergeCell ref="B147:F147"/>
    <mergeCell ref="B148:R148"/>
    <mergeCell ref="B238:F238"/>
    <mergeCell ref="B239:F239"/>
    <mergeCell ref="A1:R1"/>
    <mergeCell ref="A2:R2"/>
    <mergeCell ref="B259:F259"/>
    <mergeCell ref="A3:C3"/>
    <mergeCell ref="A6:C6"/>
    <mergeCell ref="A7:C7"/>
    <mergeCell ref="B20:F20"/>
    <mergeCell ref="D7:E7"/>
    <mergeCell ref="B24:R24"/>
    <mergeCell ref="B184:F184"/>
    <mergeCell ref="B185:R185"/>
    <mergeCell ref="B228:F228"/>
    <mergeCell ref="B246:F246"/>
    <mergeCell ref="B177:F177"/>
    <mergeCell ref="B178:R178"/>
    <mergeCell ref="B229:R229"/>
  </mergeCells>
  <phoneticPr fontId="91" type="noConversion"/>
  <dataValidations count="1">
    <dataValidation type="list" allowBlank="1" showInputMessage="1" showErrorMessage="1" sqref="D3" xr:uid="{00000000-0002-0000-0800-000001000000}">
      <formula1>$V$4:$V$24</formula1>
    </dataValidation>
  </dataValidations>
  <printOptions horizontalCentered="1"/>
  <pageMargins left="0.25" right="0.25" top="0.39" bottom="0.45" header="0" footer="0"/>
  <pageSetup paperSize="9" scale="49" fitToHeight="0" orientation="portrait" horizontalDpi="4294967293" r:id="rId1"/>
  <headerFooter alignWithMargins="0"/>
  <rowBreaks count="1" manualBreakCount="1">
    <brk id="125" max="16" man="1"/>
  </rowBreaks>
  <ignoredErrors>
    <ignoredError sqref="Q25:Q135 Q149:Q161 Q12:Q14 Q251 Q136:Q140 Q162:Q167 Q244:Q245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175"/>
  <sheetViews>
    <sheetView showGridLines="0" view="pageBreakPreview" zoomScaleNormal="100" zoomScaleSheetLayoutView="100" workbookViewId="0">
      <selection sqref="A1:R1"/>
    </sheetView>
  </sheetViews>
  <sheetFormatPr defaultRowHeight="12.75"/>
  <cols>
    <col min="1" max="1" width="3.28515625" style="59" customWidth="1"/>
    <col min="2" max="2" width="4.140625" style="59" customWidth="1"/>
    <col min="3" max="3" width="12" style="59" customWidth="1"/>
    <col min="4" max="4" width="17.85546875" style="59" customWidth="1"/>
    <col min="5" max="5" width="16.140625" style="59" customWidth="1"/>
    <col min="6" max="6" width="14.28515625" style="59" customWidth="1"/>
    <col min="7" max="7" width="11" style="59" customWidth="1"/>
    <col min="8" max="8" width="14.85546875" style="59" customWidth="1"/>
    <col min="9" max="9" width="16.85546875" style="59" customWidth="1"/>
    <col min="10" max="10" width="14.28515625" style="59" customWidth="1"/>
    <col min="11" max="17" width="8.85546875" style="16" customWidth="1"/>
    <col min="18" max="18" width="15.42578125" style="16" customWidth="1"/>
    <col min="19" max="19" width="18.140625" style="59" customWidth="1"/>
    <col min="20" max="20" width="21.28515625" style="59" customWidth="1"/>
    <col min="21" max="21" width="9.140625" style="59"/>
    <col min="22" max="23" width="9.140625" style="59" hidden="1" customWidth="1"/>
    <col min="24" max="16384" width="9.140625" style="59"/>
  </cols>
  <sheetData>
    <row r="1" spans="1:29" s="93" customFormat="1" ht="24" customHeight="1">
      <c r="A1" s="361" t="s">
        <v>102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3"/>
    </row>
    <row r="2" spans="1:29" s="93" customFormat="1" ht="15" customHeight="1" thickBot="1">
      <c r="A2" s="384" t="s">
        <v>103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6"/>
    </row>
    <row r="3" spans="1:29" s="93" customFormat="1" ht="15" customHeight="1" thickTop="1">
      <c r="A3" s="367" t="s">
        <v>104</v>
      </c>
      <c r="B3" s="368"/>
      <c r="C3" s="368"/>
      <c r="D3" s="102" t="s">
        <v>116</v>
      </c>
      <c r="E3" s="94"/>
      <c r="F3" s="94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  <c r="V3" s="93" t="s">
        <v>104</v>
      </c>
      <c r="W3" s="93" t="s">
        <v>105</v>
      </c>
    </row>
    <row r="4" spans="1:29" s="93" customFormat="1" ht="15" customHeight="1">
      <c r="A4" s="105"/>
      <c r="B4" s="106"/>
      <c r="C4" s="106"/>
      <c r="D4" s="103" t="s">
        <v>106</v>
      </c>
      <c r="E4" s="95"/>
      <c r="F4" s="9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99"/>
      <c r="V4" s="93" t="s">
        <v>3</v>
      </c>
      <c r="W4" s="54" t="s">
        <v>255</v>
      </c>
    </row>
    <row r="5" spans="1:29" s="93" customFormat="1" ht="15" customHeight="1">
      <c r="A5" s="105"/>
      <c r="B5" s="106"/>
      <c r="C5" s="106"/>
      <c r="D5" s="103" t="s">
        <v>108</v>
      </c>
      <c r="E5" s="95"/>
      <c r="F5" s="9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9"/>
      <c r="V5" s="93" t="s">
        <v>109</v>
      </c>
      <c r="W5" s="54" t="s">
        <v>110</v>
      </c>
    </row>
    <row r="6" spans="1:29" s="93" customFormat="1" ht="15" customHeight="1">
      <c r="A6" s="369" t="s">
        <v>111</v>
      </c>
      <c r="B6" s="370"/>
      <c r="C6" s="370"/>
      <c r="D6" s="95" t="s">
        <v>602</v>
      </c>
      <c r="E6" s="95"/>
      <c r="F6" s="9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9"/>
      <c r="V6" s="93" t="s">
        <v>112</v>
      </c>
      <c r="W6" s="54" t="s">
        <v>113</v>
      </c>
    </row>
    <row r="7" spans="1:29" s="16" customFormat="1" ht="15" customHeight="1" thickBot="1">
      <c r="A7" s="371" t="s">
        <v>114</v>
      </c>
      <c r="B7" s="372"/>
      <c r="C7" s="372"/>
      <c r="D7" s="373">
        <f>+Pama!D7</f>
        <v>45017</v>
      </c>
      <c r="E7" s="373"/>
      <c r="F7" s="100"/>
      <c r="G7" s="101"/>
      <c r="H7" s="101"/>
      <c r="I7" s="110"/>
      <c r="J7" s="110"/>
      <c r="K7" s="110"/>
      <c r="L7" s="110"/>
      <c r="M7" s="110"/>
      <c r="N7" s="110"/>
      <c r="O7" s="110"/>
      <c r="P7" s="110"/>
      <c r="Q7" s="110"/>
      <c r="R7" s="96" t="s">
        <v>115</v>
      </c>
      <c r="T7" s="93"/>
      <c r="U7" s="93"/>
      <c r="V7" s="93" t="s">
        <v>116</v>
      </c>
      <c r="W7" s="54" t="s">
        <v>117</v>
      </c>
    </row>
    <row r="8" spans="1:29" s="6" customFormat="1" ht="15" customHeight="1" thickTop="1">
      <c r="A8" s="111"/>
      <c r="F8" s="10"/>
      <c r="R8" s="99"/>
      <c r="V8" s="93" t="s">
        <v>9</v>
      </c>
      <c r="W8" s="54" t="s">
        <v>257</v>
      </c>
    </row>
    <row r="9" spans="1:29" s="6" customFormat="1" ht="15" customHeight="1">
      <c r="A9" s="112" t="s">
        <v>118</v>
      </c>
      <c r="B9" s="2" t="s">
        <v>119</v>
      </c>
      <c r="F9" s="10"/>
      <c r="R9" s="99"/>
      <c r="T9" s="14"/>
      <c r="V9" s="93" t="s">
        <v>13</v>
      </c>
      <c r="W9" s="93" t="s">
        <v>120</v>
      </c>
      <c r="AC9" s="14"/>
    </row>
    <row r="10" spans="1:29" s="16" customFormat="1" ht="15" customHeight="1">
      <c r="A10" s="111"/>
      <c r="B10" s="3" t="s">
        <v>122</v>
      </c>
      <c r="C10" s="3" t="s">
        <v>123</v>
      </c>
      <c r="D10" s="3" t="s">
        <v>124</v>
      </c>
      <c r="E10" s="3" t="s">
        <v>125</v>
      </c>
      <c r="F10" s="3" t="s">
        <v>28</v>
      </c>
      <c r="G10" s="3" t="s">
        <v>126</v>
      </c>
      <c r="H10" s="3" t="s">
        <v>127</v>
      </c>
      <c r="I10" s="3" t="s">
        <v>128</v>
      </c>
      <c r="J10" s="3" t="s">
        <v>129</v>
      </c>
      <c r="K10" s="3" t="s">
        <v>130</v>
      </c>
      <c r="L10" s="3" t="s">
        <v>131</v>
      </c>
      <c r="M10" s="3" t="s">
        <v>132</v>
      </c>
      <c r="N10" s="3" t="s">
        <v>133</v>
      </c>
      <c r="O10" s="3" t="s">
        <v>134</v>
      </c>
      <c r="P10" s="3" t="s">
        <v>135</v>
      </c>
      <c r="Q10" s="265" t="s">
        <v>136</v>
      </c>
      <c r="R10" s="113" t="s">
        <v>137</v>
      </c>
      <c r="S10" s="6"/>
      <c r="T10" s="6"/>
      <c r="V10" s="93" t="s">
        <v>7</v>
      </c>
      <c r="W10" s="93"/>
    </row>
    <row r="11" spans="1:29" s="16" customFormat="1" ht="15" customHeight="1">
      <c r="A11" s="139"/>
      <c r="B11" s="22">
        <v>1</v>
      </c>
      <c r="C11" s="8" t="s">
        <v>299</v>
      </c>
      <c r="D11" s="23" t="s">
        <v>300</v>
      </c>
      <c r="E11" s="23" t="s">
        <v>301</v>
      </c>
      <c r="F11" s="23" t="s">
        <v>87</v>
      </c>
      <c r="G11" s="23">
        <v>2013</v>
      </c>
      <c r="H11" s="8" t="s">
        <v>33</v>
      </c>
      <c r="I11" s="23">
        <v>3.2</v>
      </c>
      <c r="J11" s="175">
        <v>7677.7000000000007</v>
      </c>
      <c r="K11" s="176">
        <v>136</v>
      </c>
      <c r="L11" s="176">
        <v>24.016666666666662</v>
      </c>
      <c r="M11" s="176">
        <v>559.98333333333335</v>
      </c>
      <c r="N11" s="211">
        <f t="shared" ref="N11" si="0">IFERROR(K11/(K11+L11),1)</f>
        <v>0.8499114675554631</v>
      </c>
      <c r="O11" s="211">
        <f>IFERROR((K11+M11)/(K11+L11+M11),1)</f>
        <v>0.96664351851851849</v>
      </c>
      <c r="P11" s="211">
        <f>IFERROR(K11/(K11+M11),"")</f>
        <v>0.19540697813644961</v>
      </c>
      <c r="Q11" s="267">
        <f t="shared" ref="Q11" si="1">K11/SUM(K11:M11)</f>
        <v>0.18888888888888888</v>
      </c>
      <c r="R11" s="177">
        <f t="shared" ref="R11" si="2">IFERROR(J11/K11,"")</f>
        <v>56.453676470588242</v>
      </c>
      <c r="S11" s="6"/>
      <c r="T11" s="6"/>
      <c r="V11" s="93" t="s">
        <v>142</v>
      </c>
      <c r="W11" s="93"/>
    </row>
    <row r="12" spans="1:29" s="6" customFormat="1" ht="15" customHeight="1">
      <c r="A12" s="139"/>
      <c r="B12" s="22">
        <v>2</v>
      </c>
      <c r="C12" s="8" t="s">
        <v>299</v>
      </c>
      <c r="D12" s="23" t="s">
        <v>302</v>
      </c>
      <c r="E12" s="23" t="s">
        <v>301</v>
      </c>
      <c r="F12" s="23" t="s">
        <v>87</v>
      </c>
      <c r="G12" s="23">
        <v>2013</v>
      </c>
      <c r="H12" s="8" t="s">
        <v>33</v>
      </c>
      <c r="I12" s="23">
        <v>3.2</v>
      </c>
      <c r="J12" s="175">
        <v>16290.3</v>
      </c>
      <c r="K12" s="176">
        <v>143</v>
      </c>
      <c r="L12" s="176">
        <v>4.5833333333333339</v>
      </c>
      <c r="M12" s="176">
        <v>572.41666666666663</v>
      </c>
      <c r="N12" s="211">
        <f t="shared" ref="N12:N14" si="3">IFERROR(K12/(K12+L12),1)</f>
        <v>0.96894409937888193</v>
      </c>
      <c r="O12" s="211">
        <f t="shared" ref="O12:O14" si="4">IFERROR((K12+M12)/(K12+L12+M12),1)</f>
        <v>0.99363425925925919</v>
      </c>
      <c r="P12" s="211">
        <f t="shared" ref="P12:P14" si="5">IFERROR(K12/(K12+M12),"")</f>
        <v>0.19988351776354107</v>
      </c>
      <c r="Q12" s="267">
        <f t="shared" ref="Q12:Q14" si="6">K12/SUM(K12:M12)</f>
        <v>0.1986111111111111</v>
      </c>
      <c r="R12" s="177">
        <f t="shared" ref="R12:R14" si="7">IFERROR(J12/K12,"")</f>
        <v>113.91818181818181</v>
      </c>
      <c r="S12" s="28"/>
      <c r="T12" s="28"/>
      <c r="V12" s="93" t="s">
        <v>144</v>
      </c>
      <c r="W12" s="93"/>
    </row>
    <row r="13" spans="1:29" s="6" customFormat="1" ht="15" customHeight="1">
      <c r="A13" s="139"/>
      <c r="B13" s="22">
        <v>3</v>
      </c>
      <c r="C13" s="8" t="s">
        <v>299</v>
      </c>
      <c r="D13" s="23" t="s">
        <v>303</v>
      </c>
      <c r="E13" s="23" t="s">
        <v>301</v>
      </c>
      <c r="F13" s="23" t="s">
        <v>87</v>
      </c>
      <c r="G13" s="23">
        <v>2022</v>
      </c>
      <c r="H13" s="8" t="s">
        <v>33</v>
      </c>
      <c r="I13" s="23">
        <v>3.2</v>
      </c>
      <c r="J13" s="175">
        <v>24102.699999999997</v>
      </c>
      <c r="K13" s="176">
        <v>136</v>
      </c>
      <c r="L13" s="176">
        <v>4.0166666666666666</v>
      </c>
      <c r="M13" s="176">
        <v>579.98333333333335</v>
      </c>
      <c r="N13" s="211">
        <f t="shared" si="3"/>
        <v>0.97131293893584092</v>
      </c>
      <c r="O13" s="211">
        <f t="shared" si="4"/>
        <v>0.99442129629629628</v>
      </c>
      <c r="P13" s="211">
        <f t="shared" si="5"/>
        <v>0.18994855559952512</v>
      </c>
      <c r="Q13" s="267">
        <f t="shared" si="6"/>
        <v>0.18888888888888888</v>
      </c>
      <c r="R13" s="177">
        <f t="shared" si="7"/>
        <v>177.22573529411761</v>
      </c>
      <c r="S13" s="28"/>
      <c r="T13" s="28"/>
      <c r="V13" s="54" t="s">
        <v>11</v>
      </c>
    </row>
    <row r="14" spans="1:29" s="6" customFormat="1" ht="15" customHeight="1">
      <c r="A14" s="139"/>
      <c r="B14" s="22">
        <v>4</v>
      </c>
      <c r="C14" s="8" t="s">
        <v>299</v>
      </c>
      <c r="D14" s="23" t="s">
        <v>304</v>
      </c>
      <c r="E14" s="23" t="s">
        <v>301</v>
      </c>
      <c r="F14" s="23" t="s">
        <v>88</v>
      </c>
      <c r="G14" s="23">
        <v>2021</v>
      </c>
      <c r="H14" s="8" t="s">
        <v>33</v>
      </c>
      <c r="I14" s="23">
        <v>3.2</v>
      </c>
      <c r="J14" s="175">
        <v>7520.2000000000007</v>
      </c>
      <c r="K14" s="176">
        <v>71</v>
      </c>
      <c r="L14" s="176">
        <v>0</v>
      </c>
      <c r="M14" s="176">
        <v>649</v>
      </c>
      <c r="N14" s="211">
        <f t="shared" si="3"/>
        <v>1</v>
      </c>
      <c r="O14" s="211">
        <f t="shared" si="4"/>
        <v>1</v>
      </c>
      <c r="P14" s="211">
        <f t="shared" si="5"/>
        <v>9.8611111111111108E-2</v>
      </c>
      <c r="Q14" s="267">
        <f t="shared" si="6"/>
        <v>9.8611111111111108E-2</v>
      </c>
      <c r="R14" s="177">
        <f t="shared" si="7"/>
        <v>105.91830985915495</v>
      </c>
      <c r="S14" s="28"/>
      <c r="T14" s="28"/>
      <c r="V14" s="54"/>
    </row>
    <row r="15" spans="1:29" s="6" customFormat="1" ht="15" hidden="1" customHeight="1">
      <c r="A15" s="139"/>
      <c r="B15" s="22">
        <v>5</v>
      </c>
      <c r="C15" s="8"/>
      <c r="D15" s="23"/>
      <c r="E15" s="23"/>
      <c r="F15" s="23"/>
      <c r="G15" s="23"/>
      <c r="H15" s="8"/>
      <c r="I15" s="23"/>
      <c r="J15" s="175"/>
      <c r="K15" s="176"/>
      <c r="L15" s="176"/>
      <c r="M15" s="176"/>
      <c r="N15" s="211"/>
      <c r="O15" s="211"/>
      <c r="P15" s="211"/>
      <c r="Q15" s="267"/>
      <c r="R15" s="177"/>
      <c r="T15" s="14"/>
      <c r="V15" s="93"/>
      <c r="W15" s="93"/>
      <c r="AC15" s="14"/>
    </row>
    <row r="16" spans="1:29" s="14" customFormat="1" ht="15" hidden="1" customHeight="1">
      <c r="A16" s="139"/>
      <c r="B16" s="22">
        <v>6</v>
      </c>
      <c r="C16" s="8"/>
      <c r="D16" s="23"/>
      <c r="E16" s="23"/>
      <c r="F16" s="23"/>
      <c r="G16" s="23"/>
      <c r="H16" s="8"/>
      <c r="I16" s="23"/>
      <c r="J16" s="175"/>
      <c r="K16" s="176"/>
      <c r="L16" s="176"/>
      <c r="M16" s="176"/>
      <c r="N16" s="211"/>
      <c r="O16" s="211"/>
      <c r="P16" s="211"/>
      <c r="Q16" s="267"/>
      <c r="R16" s="177"/>
      <c r="W16" s="6"/>
    </row>
    <row r="17" spans="1:23" s="14" customFormat="1" ht="15" hidden="1" customHeight="1">
      <c r="A17" s="139"/>
      <c r="B17" s="22"/>
      <c r="C17" s="8"/>
      <c r="D17" s="23"/>
      <c r="E17" s="23"/>
      <c r="F17" s="23"/>
      <c r="G17" s="23"/>
      <c r="H17" s="8"/>
      <c r="I17" s="23"/>
      <c r="J17" s="175"/>
      <c r="K17" s="176"/>
      <c r="L17" s="176"/>
      <c r="M17" s="176"/>
      <c r="N17" s="211"/>
      <c r="O17" s="211"/>
      <c r="P17" s="211"/>
      <c r="Q17" s="267"/>
      <c r="R17" s="177"/>
      <c r="V17" s="93"/>
      <c r="W17" s="6"/>
    </row>
    <row r="18" spans="1:23" s="14" customFormat="1" ht="15" customHeight="1">
      <c r="A18" s="111"/>
      <c r="B18" s="355" t="s">
        <v>150</v>
      </c>
      <c r="C18" s="356"/>
      <c r="D18" s="356"/>
      <c r="E18" s="357"/>
      <c r="F18" s="289">
        <f>+COUNTA(F11:F17)</f>
        <v>4</v>
      </c>
      <c r="G18" s="19"/>
      <c r="H18" s="8"/>
      <c r="I18" s="8"/>
      <c r="J18" s="246">
        <f>SUM(J11:J17)</f>
        <v>55590.899999999994</v>
      </c>
      <c r="K18" s="246">
        <f t="shared" ref="K18:M18" si="8">SUM(K11:K17)</f>
        <v>486</v>
      </c>
      <c r="L18" s="246">
        <f t="shared" si="8"/>
        <v>32.61666666666666</v>
      </c>
      <c r="M18" s="246">
        <f t="shared" si="8"/>
        <v>2361.3833333333332</v>
      </c>
      <c r="N18" s="247">
        <f t="shared" ref="N18" si="9">IFERROR(K18/(K18+L18),1)</f>
        <v>0.93710833306552688</v>
      </c>
      <c r="O18" s="247">
        <f t="shared" ref="O18" si="10">IFERROR((K18+M18)/(K18+L18+M18),1)</f>
        <v>0.98867476851851843</v>
      </c>
      <c r="P18" s="247">
        <f t="shared" ref="P18" si="11">IFERROR(K18/(K18+M18),"")</f>
        <v>0.1706830247654279</v>
      </c>
      <c r="Q18" s="268">
        <f t="shared" ref="Q18" si="12">K18/SUM(K18:M18)</f>
        <v>0.16875000000000001</v>
      </c>
      <c r="R18" s="248">
        <f t="shared" ref="R18" si="13">IFERROR(J18/K18,"")</f>
        <v>114.38456790123456</v>
      </c>
      <c r="V18" s="54"/>
      <c r="W18" s="6"/>
    </row>
    <row r="19" spans="1:23" s="14" customFormat="1" ht="15" customHeight="1">
      <c r="A19" s="111"/>
      <c r="B19" s="1"/>
      <c r="C19" s="1"/>
      <c r="D19" s="1"/>
      <c r="E19" s="1"/>
      <c r="F19" s="1"/>
      <c r="G19" s="1"/>
      <c r="H19" s="1"/>
      <c r="I19" s="1"/>
      <c r="J19" s="1"/>
      <c r="K19" s="131"/>
      <c r="L19" s="131"/>
      <c r="M19" s="131"/>
      <c r="N19" s="131"/>
      <c r="O19" s="131"/>
      <c r="P19" s="131"/>
      <c r="Q19" s="131"/>
      <c r="R19" s="132"/>
      <c r="V19" s="54"/>
      <c r="W19" s="6"/>
    </row>
    <row r="20" spans="1:23" s="14" customFormat="1" ht="15" customHeight="1">
      <c r="A20" s="112" t="s">
        <v>159</v>
      </c>
      <c r="B20" s="2" t="s">
        <v>272</v>
      </c>
      <c r="C20" s="6"/>
      <c r="D20" s="6"/>
      <c r="E20" s="6"/>
      <c r="F20" s="10"/>
      <c r="G20" s="6"/>
      <c r="H20" s="6"/>
      <c r="I20" s="6"/>
      <c r="J20" s="6"/>
      <c r="K20" s="108"/>
      <c r="L20" s="108"/>
      <c r="M20" s="108"/>
      <c r="N20" s="108"/>
      <c r="O20" s="108"/>
      <c r="P20" s="108"/>
      <c r="Q20" s="108"/>
      <c r="R20" s="134"/>
      <c r="V20" s="6"/>
      <c r="W20" s="6"/>
    </row>
    <row r="21" spans="1:23" s="14" customFormat="1" ht="15" customHeight="1">
      <c r="A21" s="111"/>
      <c r="B21" s="3" t="s">
        <v>122</v>
      </c>
      <c r="C21" s="3" t="s">
        <v>123</v>
      </c>
      <c r="D21" s="3" t="s">
        <v>124</v>
      </c>
      <c r="E21" s="3" t="s">
        <v>125</v>
      </c>
      <c r="F21" s="3" t="s">
        <v>28</v>
      </c>
      <c r="G21" s="3" t="s">
        <v>126</v>
      </c>
      <c r="H21" s="3" t="s">
        <v>127</v>
      </c>
      <c r="I21" s="3" t="s">
        <v>128</v>
      </c>
      <c r="J21" s="3" t="s">
        <v>129</v>
      </c>
      <c r="K21" s="3" t="s">
        <v>130</v>
      </c>
      <c r="L21" s="3" t="s">
        <v>131</v>
      </c>
      <c r="M21" s="3" t="s">
        <v>132</v>
      </c>
      <c r="N21" s="3" t="s">
        <v>133</v>
      </c>
      <c r="O21" s="3" t="s">
        <v>134</v>
      </c>
      <c r="P21" s="3" t="s">
        <v>135</v>
      </c>
      <c r="Q21" s="265" t="s">
        <v>136</v>
      </c>
      <c r="R21" s="113" t="s">
        <v>137</v>
      </c>
      <c r="S21" s="63"/>
      <c r="V21" s="6"/>
      <c r="W21" s="6"/>
    </row>
    <row r="22" spans="1:23" s="14" customFormat="1" ht="15" customHeight="1">
      <c r="A22" s="139"/>
      <c r="B22" s="22">
        <v>1</v>
      </c>
      <c r="C22" s="8" t="s">
        <v>299</v>
      </c>
      <c r="D22" s="23">
        <v>430</v>
      </c>
      <c r="E22" s="23" t="s">
        <v>274</v>
      </c>
      <c r="F22" s="23" t="s">
        <v>90</v>
      </c>
      <c r="G22" s="23">
        <v>2010</v>
      </c>
      <c r="H22" s="8" t="s">
        <v>37</v>
      </c>
      <c r="I22" s="23">
        <v>27.6</v>
      </c>
      <c r="J22" s="175">
        <v>2097.6</v>
      </c>
      <c r="K22" s="176">
        <v>71.299999999999955</v>
      </c>
      <c r="L22" s="176">
        <v>27.166666666666664</v>
      </c>
      <c r="M22" s="176">
        <v>621.53333333333342</v>
      </c>
      <c r="N22" s="211">
        <f t="shared" ref="N22:N43" si="14">IFERROR(K22/(K22+L22),1)</f>
        <v>0.72410291130670268</v>
      </c>
      <c r="O22" s="211">
        <f t="shared" ref="O22:O43" si="15">IFERROR((K22+M22)/(K22+L22+M22),1)</f>
        <v>0.96226851851851858</v>
      </c>
      <c r="P22" s="211">
        <f t="shared" ref="P22:P43" si="16">IFERROR(K22/(K22+M22),"")</f>
        <v>0.10291075294683659</v>
      </c>
      <c r="Q22" s="267">
        <f t="shared" ref="Q22:Q43" si="17">K22/SUM(K22:M22)</f>
        <v>9.9027777777777715E-2</v>
      </c>
      <c r="R22" s="177">
        <f t="shared" ref="R22:R43" si="18">IFERROR(J22/K22,"")</f>
        <v>29.419354838709694</v>
      </c>
      <c r="S22" s="63"/>
      <c r="V22" s="6"/>
      <c r="W22" s="6"/>
    </row>
    <row r="23" spans="1:23" s="14" customFormat="1" ht="15" customHeight="1">
      <c r="A23" s="139"/>
      <c r="B23" s="22">
        <v>2</v>
      </c>
      <c r="C23" s="8" t="s">
        <v>299</v>
      </c>
      <c r="D23" s="23">
        <v>431</v>
      </c>
      <c r="E23" s="23" t="s">
        <v>274</v>
      </c>
      <c r="F23" s="23" t="s">
        <v>90</v>
      </c>
      <c r="G23" s="23">
        <v>2010</v>
      </c>
      <c r="H23" s="8" t="s">
        <v>37</v>
      </c>
      <c r="I23" s="23">
        <v>27.7</v>
      </c>
      <c r="J23" s="175">
        <v>1772.8000000000002</v>
      </c>
      <c r="K23" s="176">
        <v>69</v>
      </c>
      <c r="L23" s="176">
        <v>55.683333333333337</v>
      </c>
      <c r="M23" s="176">
        <v>595.31666666666661</v>
      </c>
      <c r="N23" s="211">
        <f t="shared" si="14"/>
        <v>0.55340195161074723</v>
      </c>
      <c r="O23" s="211">
        <f t="shared" si="15"/>
        <v>0.92266203703703698</v>
      </c>
      <c r="P23" s="211">
        <f t="shared" si="16"/>
        <v>0.103866128101558</v>
      </c>
      <c r="Q23" s="267">
        <f t="shared" si="17"/>
        <v>9.583333333333334E-2</v>
      </c>
      <c r="R23" s="177">
        <f t="shared" si="18"/>
        <v>25.692753623188409</v>
      </c>
      <c r="V23" s="6"/>
      <c r="W23" s="28"/>
    </row>
    <row r="24" spans="1:23" s="14" customFormat="1" ht="15" customHeight="1">
      <c r="A24" s="139"/>
      <c r="B24" s="22">
        <v>3</v>
      </c>
      <c r="C24" s="8" t="s">
        <v>299</v>
      </c>
      <c r="D24" s="23">
        <v>432</v>
      </c>
      <c r="E24" s="23" t="s">
        <v>274</v>
      </c>
      <c r="F24" s="23" t="s">
        <v>90</v>
      </c>
      <c r="G24" s="23">
        <v>2010</v>
      </c>
      <c r="H24" s="8" t="s">
        <v>37</v>
      </c>
      <c r="I24" s="23">
        <v>27.7</v>
      </c>
      <c r="J24" s="175">
        <v>3379.3999999999996</v>
      </c>
      <c r="K24" s="176">
        <v>122</v>
      </c>
      <c r="L24" s="176">
        <v>4.833333333333333</v>
      </c>
      <c r="M24" s="176">
        <v>593.16666666666663</v>
      </c>
      <c r="N24" s="211">
        <f t="shared" si="14"/>
        <v>0.96189224704336407</v>
      </c>
      <c r="O24" s="211">
        <f t="shared" si="15"/>
        <v>0.99328703703703702</v>
      </c>
      <c r="P24" s="211">
        <f t="shared" si="16"/>
        <v>0.17058960615241203</v>
      </c>
      <c r="Q24" s="267">
        <f t="shared" si="17"/>
        <v>0.16944444444444445</v>
      </c>
      <c r="R24" s="177">
        <f t="shared" si="18"/>
        <v>27.699999999999996</v>
      </c>
      <c r="V24" s="6"/>
      <c r="W24" s="28"/>
    </row>
    <row r="25" spans="1:23" s="28" customFormat="1" ht="15" customHeight="1">
      <c r="A25" s="139"/>
      <c r="B25" s="22">
        <v>4</v>
      </c>
      <c r="C25" s="8" t="s">
        <v>299</v>
      </c>
      <c r="D25" s="23">
        <v>438</v>
      </c>
      <c r="E25" s="23" t="s">
        <v>274</v>
      </c>
      <c r="F25" s="23" t="s">
        <v>90</v>
      </c>
      <c r="G25" s="23">
        <v>2012</v>
      </c>
      <c r="H25" s="8" t="s">
        <v>37</v>
      </c>
      <c r="I25" s="23">
        <v>27.6</v>
      </c>
      <c r="J25" s="175">
        <v>2354.5</v>
      </c>
      <c r="K25" s="176">
        <v>79.800000000000182</v>
      </c>
      <c r="L25" s="176">
        <v>58.466666666666661</v>
      </c>
      <c r="M25" s="176">
        <v>581.73333333333312</v>
      </c>
      <c r="N25" s="211">
        <f t="shared" si="14"/>
        <v>0.57714561234329853</v>
      </c>
      <c r="O25" s="211">
        <f t="shared" si="15"/>
        <v>0.91879629629629622</v>
      </c>
      <c r="P25" s="211">
        <f t="shared" si="16"/>
        <v>0.12062884208404745</v>
      </c>
      <c r="Q25" s="267">
        <f t="shared" si="17"/>
        <v>0.11083333333333359</v>
      </c>
      <c r="R25" s="177">
        <f t="shared" si="18"/>
        <v>29.505012531328255</v>
      </c>
      <c r="V25" s="11"/>
      <c r="W25" s="11"/>
    </row>
    <row r="26" spans="1:23" s="16" customFormat="1" ht="15" customHeight="1">
      <c r="A26" s="139"/>
      <c r="B26" s="22">
        <v>5</v>
      </c>
      <c r="C26" s="297" t="s">
        <v>299</v>
      </c>
      <c r="D26" s="312">
        <v>441</v>
      </c>
      <c r="E26" s="312" t="s">
        <v>274</v>
      </c>
      <c r="F26" s="312" t="s">
        <v>90</v>
      </c>
      <c r="G26" s="312">
        <v>2012</v>
      </c>
      <c r="H26" s="297" t="s">
        <v>37</v>
      </c>
      <c r="I26" s="312">
        <v>27.7</v>
      </c>
      <c r="J26" s="284">
        <v>0</v>
      </c>
      <c r="K26" s="285">
        <v>0</v>
      </c>
      <c r="L26" s="285">
        <v>720</v>
      </c>
      <c r="M26" s="285">
        <v>0</v>
      </c>
      <c r="N26" s="286">
        <f t="shared" si="14"/>
        <v>0</v>
      </c>
      <c r="O26" s="286">
        <f t="shared" si="15"/>
        <v>0</v>
      </c>
      <c r="P26" s="286" t="str">
        <f t="shared" si="16"/>
        <v/>
      </c>
      <c r="Q26" s="287">
        <f t="shared" si="17"/>
        <v>0</v>
      </c>
      <c r="R26" s="288" t="str">
        <f t="shared" si="18"/>
        <v/>
      </c>
      <c r="S26" s="6"/>
      <c r="T26" s="6"/>
      <c r="V26" s="25"/>
      <c r="W26" s="215"/>
    </row>
    <row r="27" spans="1:23" s="28" customFormat="1" ht="15" customHeight="1">
      <c r="A27" s="139"/>
      <c r="B27" s="22">
        <v>6</v>
      </c>
      <c r="C27" s="297" t="s">
        <v>299</v>
      </c>
      <c r="D27" s="312">
        <v>443</v>
      </c>
      <c r="E27" s="312" t="s">
        <v>274</v>
      </c>
      <c r="F27" s="312" t="s">
        <v>90</v>
      </c>
      <c r="G27" s="312">
        <v>2012</v>
      </c>
      <c r="H27" s="297" t="s">
        <v>37</v>
      </c>
      <c r="I27" s="312">
        <v>27.7</v>
      </c>
      <c r="J27" s="284">
        <v>0</v>
      </c>
      <c r="K27" s="285">
        <v>0</v>
      </c>
      <c r="L27" s="285">
        <v>720</v>
      </c>
      <c r="M27" s="285">
        <v>0</v>
      </c>
      <c r="N27" s="286">
        <f t="shared" si="14"/>
        <v>0</v>
      </c>
      <c r="O27" s="286">
        <f t="shared" si="15"/>
        <v>0</v>
      </c>
      <c r="P27" s="286" t="str">
        <f t="shared" si="16"/>
        <v/>
      </c>
      <c r="Q27" s="287">
        <f t="shared" si="17"/>
        <v>0</v>
      </c>
      <c r="R27" s="288" t="str">
        <f t="shared" si="18"/>
        <v/>
      </c>
      <c r="V27" s="25"/>
      <c r="W27" s="215"/>
    </row>
    <row r="28" spans="1:23" s="28" customFormat="1" ht="15" customHeight="1">
      <c r="A28" s="139"/>
      <c r="B28" s="22">
        <v>7</v>
      </c>
      <c r="C28" s="8" t="s">
        <v>299</v>
      </c>
      <c r="D28" s="23">
        <v>4101</v>
      </c>
      <c r="E28" s="23" t="s">
        <v>274</v>
      </c>
      <c r="F28" s="23" t="s">
        <v>305</v>
      </c>
      <c r="G28" s="23">
        <v>2012</v>
      </c>
      <c r="H28" s="8" t="s">
        <v>37</v>
      </c>
      <c r="I28" s="23">
        <v>27.7</v>
      </c>
      <c r="J28" s="175">
        <v>914.09999999999991</v>
      </c>
      <c r="K28" s="176">
        <v>31</v>
      </c>
      <c r="L28" s="176">
        <v>403.75000000000006</v>
      </c>
      <c r="M28" s="176">
        <v>285.24999999999994</v>
      </c>
      <c r="N28" s="211">
        <f t="shared" si="14"/>
        <v>7.1305347901092567E-2</v>
      </c>
      <c r="O28" s="211">
        <f t="shared" si="15"/>
        <v>0.43923611111111105</v>
      </c>
      <c r="P28" s="211">
        <f t="shared" si="16"/>
        <v>9.802371541501978E-2</v>
      </c>
      <c r="Q28" s="267">
        <f t="shared" si="17"/>
        <v>4.3055555555555555E-2</v>
      </c>
      <c r="R28" s="177">
        <f t="shared" si="18"/>
        <v>29.487096774193546</v>
      </c>
      <c r="V28" s="93"/>
      <c r="W28" s="93"/>
    </row>
    <row r="29" spans="1:23" s="6" customFormat="1" ht="15" customHeight="1">
      <c r="A29" s="139"/>
      <c r="B29" s="22">
        <v>8</v>
      </c>
      <c r="C29" s="297" t="s">
        <v>299</v>
      </c>
      <c r="D29" s="312">
        <v>4102</v>
      </c>
      <c r="E29" s="312" t="s">
        <v>274</v>
      </c>
      <c r="F29" s="312" t="s">
        <v>305</v>
      </c>
      <c r="G29" s="312">
        <v>2012</v>
      </c>
      <c r="H29" s="297" t="s">
        <v>37</v>
      </c>
      <c r="I29" s="312">
        <v>27.9</v>
      </c>
      <c r="J29" s="284">
        <v>0</v>
      </c>
      <c r="K29" s="285">
        <v>0</v>
      </c>
      <c r="L29" s="285">
        <v>720</v>
      </c>
      <c r="M29" s="285">
        <v>0</v>
      </c>
      <c r="N29" s="286">
        <f t="shared" si="14"/>
        <v>0</v>
      </c>
      <c r="O29" s="286">
        <f t="shared" si="15"/>
        <v>0</v>
      </c>
      <c r="P29" s="286" t="str">
        <f t="shared" si="16"/>
        <v/>
      </c>
      <c r="Q29" s="287">
        <f t="shared" si="17"/>
        <v>0</v>
      </c>
      <c r="R29" s="288" t="str">
        <f t="shared" si="18"/>
        <v/>
      </c>
      <c r="S29" s="28"/>
      <c r="T29" s="28"/>
      <c r="V29" s="28"/>
      <c r="W29" s="28"/>
    </row>
    <row r="30" spans="1:23" s="28" customFormat="1" ht="15" customHeight="1">
      <c r="A30" s="139"/>
      <c r="B30" s="22">
        <v>9</v>
      </c>
      <c r="C30" s="8" t="s">
        <v>299</v>
      </c>
      <c r="D30" s="23">
        <v>4110</v>
      </c>
      <c r="E30" s="23" t="s">
        <v>274</v>
      </c>
      <c r="F30" s="23" t="s">
        <v>305</v>
      </c>
      <c r="G30" s="23">
        <v>2013</v>
      </c>
      <c r="H30" s="8" t="s">
        <v>37</v>
      </c>
      <c r="I30" s="23">
        <v>27.7</v>
      </c>
      <c r="J30" s="175">
        <v>2817.9000000000005</v>
      </c>
      <c r="K30" s="176">
        <v>91</v>
      </c>
      <c r="L30" s="176">
        <v>44.85</v>
      </c>
      <c r="M30" s="176">
        <v>584.15</v>
      </c>
      <c r="N30" s="211">
        <f t="shared" si="14"/>
        <v>0.66985645933014359</v>
      </c>
      <c r="O30" s="211">
        <f t="shared" si="15"/>
        <v>0.93770833333333325</v>
      </c>
      <c r="P30" s="211">
        <f t="shared" si="16"/>
        <v>0.13478486262312078</v>
      </c>
      <c r="Q30" s="267">
        <f t="shared" si="17"/>
        <v>0.12638888888888888</v>
      </c>
      <c r="R30" s="177">
        <f t="shared" si="18"/>
        <v>30.965934065934071</v>
      </c>
    </row>
    <row r="31" spans="1:23" s="28" customFormat="1" ht="15" customHeight="1">
      <c r="A31" s="139"/>
      <c r="B31" s="22">
        <v>10</v>
      </c>
      <c r="C31" s="8" t="s">
        <v>299</v>
      </c>
      <c r="D31" s="23">
        <v>4112</v>
      </c>
      <c r="E31" s="23" t="s">
        <v>274</v>
      </c>
      <c r="F31" s="23" t="s">
        <v>305</v>
      </c>
      <c r="G31" s="23">
        <v>2013</v>
      </c>
      <c r="H31" s="8" t="s">
        <v>37</v>
      </c>
      <c r="I31" s="23">
        <v>27.7</v>
      </c>
      <c r="J31" s="175">
        <v>3047</v>
      </c>
      <c r="K31" s="176">
        <v>100</v>
      </c>
      <c r="L31" s="176">
        <v>23.583333333333336</v>
      </c>
      <c r="M31" s="176">
        <v>596.41666666666663</v>
      </c>
      <c r="N31" s="211">
        <f t="shared" si="14"/>
        <v>0.80917060013486175</v>
      </c>
      <c r="O31" s="211">
        <f t="shared" si="15"/>
        <v>0.96724537037037028</v>
      </c>
      <c r="P31" s="211">
        <f t="shared" si="16"/>
        <v>0.14359219815723345</v>
      </c>
      <c r="Q31" s="267">
        <f t="shared" si="17"/>
        <v>0.1388888888888889</v>
      </c>
      <c r="R31" s="177">
        <f t="shared" si="18"/>
        <v>30.47</v>
      </c>
      <c r="V31" s="6"/>
      <c r="W31" s="6"/>
    </row>
    <row r="32" spans="1:23" s="28" customFormat="1" ht="15" customHeight="1">
      <c r="A32" s="139"/>
      <c r="B32" s="22">
        <v>11</v>
      </c>
      <c r="C32" s="8" t="s">
        <v>299</v>
      </c>
      <c r="D32" s="23">
        <v>4113</v>
      </c>
      <c r="E32" s="23" t="s">
        <v>274</v>
      </c>
      <c r="F32" s="23" t="s">
        <v>305</v>
      </c>
      <c r="G32" s="23">
        <v>2013</v>
      </c>
      <c r="H32" s="8" t="s">
        <v>37</v>
      </c>
      <c r="I32" s="23">
        <v>27.8</v>
      </c>
      <c r="J32" s="175">
        <v>3586.2000000000007</v>
      </c>
      <c r="K32" s="176">
        <v>118</v>
      </c>
      <c r="L32" s="176">
        <v>13.85</v>
      </c>
      <c r="M32" s="176">
        <v>588.15</v>
      </c>
      <c r="N32" s="211">
        <f t="shared" si="14"/>
        <v>0.89495638983693593</v>
      </c>
      <c r="O32" s="211">
        <f t="shared" si="15"/>
        <v>0.98076388888888888</v>
      </c>
      <c r="P32" s="211">
        <f t="shared" si="16"/>
        <v>0.16710330666289033</v>
      </c>
      <c r="Q32" s="267">
        <f t="shared" si="17"/>
        <v>0.16388888888888889</v>
      </c>
      <c r="R32" s="177">
        <f t="shared" si="18"/>
        <v>30.391525423728819</v>
      </c>
    </row>
    <row r="33" spans="1:23" s="28" customFormat="1" ht="15" customHeight="1">
      <c r="A33" s="139"/>
      <c r="B33" s="22">
        <v>12</v>
      </c>
      <c r="C33" s="8" t="s">
        <v>299</v>
      </c>
      <c r="D33" s="23">
        <v>4149</v>
      </c>
      <c r="E33" s="23" t="s">
        <v>163</v>
      </c>
      <c r="F33" s="23" t="s">
        <v>91</v>
      </c>
      <c r="G33" s="23">
        <v>2013</v>
      </c>
      <c r="H33" s="8" t="s">
        <v>37</v>
      </c>
      <c r="I33" s="23">
        <v>27.7</v>
      </c>
      <c r="J33" s="175">
        <v>2641.0000000000005</v>
      </c>
      <c r="K33" s="176">
        <v>85</v>
      </c>
      <c r="L33" s="176">
        <v>73.083333333333329</v>
      </c>
      <c r="M33" s="176">
        <v>561.91666666666674</v>
      </c>
      <c r="N33" s="211">
        <f t="shared" si="14"/>
        <v>0.53769109119662628</v>
      </c>
      <c r="O33" s="211">
        <f t="shared" si="15"/>
        <v>0.89849537037037053</v>
      </c>
      <c r="P33" s="211">
        <f t="shared" si="16"/>
        <v>0.13139250289836402</v>
      </c>
      <c r="Q33" s="267">
        <f t="shared" si="17"/>
        <v>0.11805555555555555</v>
      </c>
      <c r="R33" s="177">
        <f t="shared" si="18"/>
        <v>31.070588235294125</v>
      </c>
    </row>
    <row r="34" spans="1:23" s="28" customFormat="1" ht="15" customHeight="1">
      <c r="A34" s="139"/>
      <c r="B34" s="22">
        <v>13</v>
      </c>
      <c r="C34" s="8" t="s">
        <v>299</v>
      </c>
      <c r="D34" s="23">
        <v>4151</v>
      </c>
      <c r="E34" s="23" t="s">
        <v>274</v>
      </c>
      <c r="F34" s="23" t="s">
        <v>91</v>
      </c>
      <c r="G34" s="23">
        <v>2021</v>
      </c>
      <c r="H34" s="8" t="s">
        <v>37</v>
      </c>
      <c r="I34" s="23">
        <v>34</v>
      </c>
      <c r="J34" s="175">
        <v>5032</v>
      </c>
      <c r="K34" s="176">
        <v>136</v>
      </c>
      <c r="L34" s="176">
        <v>8.0500000000000007</v>
      </c>
      <c r="M34" s="176">
        <v>575.95000000000005</v>
      </c>
      <c r="N34" s="211">
        <f t="shared" si="14"/>
        <v>0.94411662617146819</v>
      </c>
      <c r="O34" s="211">
        <f t="shared" si="15"/>
        <v>0.98881944444444447</v>
      </c>
      <c r="P34" s="211">
        <f t="shared" si="16"/>
        <v>0.19102465060748647</v>
      </c>
      <c r="Q34" s="267">
        <f t="shared" si="17"/>
        <v>0.18888888888888888</v>
      </c>
      <c r="R34" s="177">
        <f t="shared" si="18"/>
        <v>37</v>
      </c>
    </row>
    <row r="35" spans="1:23" s="28" customFormat="1" ht="15" customHeight="1">
      <c r="A35" s="139"/>
      <c r="B35" s="22">
        <v>14</v>
      </c>
      <c r="C35" s="8" t="s">
        <v>299</v>
      </c>
      <c r="D35" s="23">
        <v>4152</v>
      </c>
      <c r="E35" s="23" t="s">
        <v>274</v>
      </c>
      <c r="F35" s="23" t="s">
        <v>91</v>
      </c>
      <c r="G35" s="23">
        <v>2021</v>
      </c>
      <c r="H35" s="8" t="s">
        <v>37</v>
      </c>
      <c r="I35" s="23">
        <v>34.200000000000003</v>
      </c>
      <c r="J35" s="175">
        <v>5232.6000000000004</v>
      </c>
      <c r="K35" s="176">
        <v>144</v>
      </c>
      <c r="L35" s="176">
        <v>11.016666666666669</v>
      </c>
      <c r="M35" s="176">
        <v>564.98333333333335</v>
      </c>
      <c r="N35" s="211">
        <f t="shared" si="14"/>
        <v>0.9289323728631329</v>
      </c>
      <c r="O35" s="211">
        <f t="shared" si="15"/>
        <v>0.98469907407407409</v>
      </c>
      <c r="P35" s="211">
        <f t="shared" si="16"/>
        <v>0.20310773643009944</v>
      </c>
      <c r="Q35" s="267">
        <f t="shared" si="17"/>
        <v>0.2</v>
      </c>
      <c r="R35" s="177">
        <f t="shared" si="18"/>
        <v>36.337500000000006</v>
      </c>
    </row>
    <row r="36" spans="1:23" s="28" customFormat="1" ht="15" customHeight="1">
      <c r="A36" s="139"/>
      <c r="B36" s="22">
        <v>15</v>
      </c>
      <c r="C36" s="8" t="s">
        <v>299</v>
      </c>
      <c r="D36" s="23">
        <v>4153</v>
      </c>
      <c r="E36" s="23" t="s">
        <v>274</v>
      </c>
      <c r="F36" s="23" t="s">
        <v>91</v>
      </c>
      <c r="G36" s="23">
        <v>2021</v>
      </c>
      <c r="H36" s="8" t="s">
        <v>37</v>
      </c>
      <c r="I36" s="23">
        <v>34.200000000000003</v>
      </c>
      <c r="J36" s="175">
        <v>5198.4000000000005</v>
      </c>
      <c r="K36" s="176">
        <v>139.5</v>
      </c>
      <c r="L36" s="176">
        <v>17.733333333333334</v>
      </c>
      <c r="M36" s="176">
        <v>562.76666666666665</v>
      </c>
      <c r="N36" s="211">
        <f t="shared" si="14"/>
        <v>0.88721645113419534</v>
      </c>
      <c r="O36" s="211">
        <f t="shared" si="15"/>
        <v>0.97537037037037033</v>
      </c>
      <c r="P36" s="211">
        <f t="shared" si="16"/>
        <v>0.19864249098158346</v>
      </c>
      <c r="Q36" s="267">
        <f t="shared" si="17"/>
        <v>0.19375000000000001</v>
      </c>
      <c r="R36" s="177">
        <f t="shared" si="18"/>
        <v>37.264516129032259</v>
      </c>
    </row>
    <row r="37" spans="1:23" s="28" customFormat="1" ht="15" customHeight="1">
      <c r="A37" s="139"/>
      <c r="B37" s="22">
        <v>16</v>
      </c>
      <c r="C37" s="232" t="s">
        <v>299</v>
      </c>
      <c r="D37" s="23">
        <v>4154</v>
      </c>
      <c r="E37" s="233" t="s">
        <v>274</v>
      </c>
      <c r="F37" s="233" t="s">
        <v>91</v>
      </c>
      <c r="G37" s="233">
        <v>2021</v>
      </c>
      <c r="H37" s="232" t="s">
        <v>37</v>
      </c>
      <c r="I37" s="23">
        <v>34.299999999999997</v>
      </c>
      <c r="J37" s="175">
        <v>5453.7</v>
      </c>
      <c r="K37" s="176">
        <v>141</v>
      </c>
      <c r="L37" s="176">
        <v>8.5</v>
      </c>
      <c r="M37" s="176">
        <v>570.5</v>
      </c>
      <c r="N37" s="211">
        <f t="shared" si="14"/>
        <v>0.94314381270903014</v>
      </c>
      <c r="O37" s="211">
        <f t="shared" si="15"/>
        <v>0.98819444444444449</v>
      </c>
      <c r="P37" s="211">
        <f t="shared" si="16"/>
        <v>0.19817287420941673</v>
      </c>
      <c r="Q37" s="267">
        <f t="shared" si="17"/>
        <v>0.19583333333333333</v>
      </c>
      <c r="R37" s="177">
        <f t="shared" si="18"/>
        <v>38.678723404255315</v>
      </c>
    </row>
    <row r="38" spans="1:23" s="28" customFormat="1" ht="15" customHeight="1">
      <c r="A38" s="139"/>
      <c r="B38" s="22">
        <v>17</v>
      </c>
      <c r="C38" s="232" t="s">
        <v>299</v>
      </c>
      <c r="D38" s="23">
        <v>4155</v>
      </c>
      <c r="E38" s="233" t="s">
        <v>274</v>
      </c>
      <c r="F38" s="233" t="s">
        <v>91</v>
      </c>
      <c r="G38" s="233">
        <v>2021</v>
      </c>
      <c r="H38" s="232" t="s">
        <v>37</v>
      </c>
      <c r="I38" s="23">
        <v>34.299999999999997</v>
      </c>
      <c r="J38" s="175">
        <v>5247.9</v>
      </c>
      <c r="K38" s="176">
        <v>144</v>
      </c>
      <c r="L38" s="176">
        <v>17.383333333333333</v>
      </c>
      <c r="M38" s="176">
        <v>558.61666666666667</v>
      </c>
      <c r="N38" s="211">
        <f t="shared" si="14"/>
        <v>0.89228544872456883</v>
      </c>
      <c r="O38" s="211">
        <f t="shared" si="15"/>
        <v>0.97585648148148152</v>
      </c>
      <c r="P38" s="211">
        <f t="shared" si="16"/>
        <v>0.20494816993619092</v>
      </c>
      <c r="Q38" s="267">
        <f t="shared" si="17"/>
        <v>0.2</v>
      </c>
      <c r="R38" s="177">
        <f t="shared" si="18"/>
        <v>36.443749999999994</v>
      </c>
    </row>
    <row r="39" spans="1:23" s="28" customFormat="1" ht="15" hidden="1" customHeight="1">
      <c r="A39" s="139"/>
      <c r="B39" s="22">
        <v>18</v>
      </c>
      <c r="C39" s="232"/>
      <c r="D39" s="23"/>
      <c r="E39" s="233"/>
      <c r="F39" s="233"/>
      <c r="G39" s="233"/>
      <c r="H39" s="232"/>
      <c r="I39" s="23"/>
      <c r="J39" s="175"/>
      <c r="K39" s="176"/>
      <c r="L39" s="176"/>
      <c r="M39" s="176"/>
      <c r="N39" s="211">
        <f t="shared" si="14"/>
        <v>1</v>
      </c>
      <c r="O39" s="211">
        <f t="shared" si="15"/>
        <v>1</v>
      </c>
      <c r="P39" s="211" t="str">
        <f t="shared" si="16"/>
        <v/>
      </c>
      <c r="Q39" s="267" t="e">
        <f t="shared" si="17"/>
        <v>#DIV/0!</v>
      </c>
      <c r="R39" s="177" t="str">
        <f t="shared" si="18"/>
        <v/>
      </c>
    </row>
    <row r="40" spans="1:23" s="28" customFormat="1" ht="15" hidden="1" customHeight="1">
      <c r="A40" s="139"/>
      <c r="B40" s="22">
        <v>19</v>
      </c>
      <c r="C40" s="232"/>
      <c r="D40" s="23"/>
      <c r="E40" s="233"/>
      <c r="F40" s="233"/>
      <c r="G40" s="233"/>
      <c r="H40" s="232"/>
      <c r="I40" s="23"/>
      <c r="J40" s="175"/>
      <c r="K40" s="176"/>
      <c r="L40" s="176"/>
      <c r="M40" s="176"/>
      <c r="N40" s="211">
        <f t="shared" si="14"/>
        <v>1</v>
      </c>
      <c r="O40" s="211">
        <f t="shared" si="15"/>
        <v>1</v>
      </c>
      <c r="P40" s="211" t="str">
        <f t="shared" si="16"/>
        <v/>
      </c>
      <c r="Q40" s="267" t="e">
        <f t="shared" si="17"/>
        <v>#DIV/0!</v>
      </c>
      <c r="R40" s="177" t="str">
        <f t="shared" si="18"/>
        <v/>
      </c>
    </row>
    <row r="41" spans="1:23" s="28" customFormat="1" ht="15" hidden="1" customHeight="1">
      <c r="A41" s="139"/>
      <c r="B41" s="22">
        <v>20</v>
      </c>
      <c r="C41" s="232"/>
      <c r="D41" s="23"/>
      <c r="E41" s="233"/>
      <c r="F41" s="233"/>
      <c r="G41" s="233"/>
      <c r="H41" s="232"/>
      <c r="I41" s="23"/>
      <c r="J41" s="175"/>
      <c r="K41" s="176"/>
      <c r="L41" s="176"/>
      <c r="M41" s="176"/>
      <c r="N41" s="211">
        <f t="shared" si="14"/>
        <v>1</v>
      </c>
      <c r="O41" s="211">
        <f t="shared" si="15"/>
        <v>1</v>
      </c>
      <c r="P41" s="211" t="str">
        <f t="shared" si="16"/>
        <v/>
      </c>
      <c r="Q41" s="267" t="e">
        <f t="shared" si="17"/>
        <v>#DIV/0!</v>
      </c>
      <c r="R41" s="177" t="str">
        <f t="shared" si="18"/>
        <v/>
      </c>
    </row>
    <row r="42" spans="1:23" s="28" customFormat="1" ht="15" hidden="1" customHeight="1">
      <c r="A42" s="139"/>
      <c r="B42" s="22">
        <v>21</v>
      </c>
      <c r="C42" s="232"/>
      <c r="D42" s="23"/>
      <c r="E42" s="233"/>
      <c r="F42" s="233"/>
      <c r="G42" s="233"/>
      <c r="H42" s="232"/>
      <c r="I42" s="23"/>
      <c r="J42" s="175"/>
      <c r="K42" s="176"/>
      <c r="L42" s="176"/>
      <c r="M42" s="176"/>
      <c r="N42" s="211">
        <f t="shared" si="14"/>
        <v>1</v>
      </c>
      <c r="O42" s="211">
        <f t="shared" si="15"/>
        <v>1</v>
      </c>
      <c r="P42" s="211" t="str">
        <f t="shared" si="16"/>
        <v/>
      </c>
      <c r="Q42" s="267" t="e">
        <f t="shared" si="17"/>
        <v>#DIV/0!</v>
      </c>
      <c r="R42" s="177" t="str">
        <f t="shared" si="18"/>
        <v/>
      </c>
    </row>
    <row r="43" spans="1:23" s="28" customFormat="1" ht="15" hidden="1" customHeight="1">
      <c r="A43" s="139"/>
      <c r="B43" s="22">
        <v>22</v>
      </c>
      <c r="C43" s="232"/>
      <c r="D43" s="23"/>
      <c r="E43" s="233"/>
      <c r="F43" s="233"/>
      <c r="G43" s="233"/>
      <c r="H43" s="232"/>
      <c r="I43" s="23"/>
      <c r="J43" s="175"/>
      <c r="K43" s="176"/>
      <c r="L43" s="176"/>
      <c r="M43" s="176"/>
      <c r="N43" s="211">
        <f t="shared" si="14"/>
        <v>1</v>
      </c>
      <c r="O43" s="211">
        <f t="shared" si="15"/>
        <v>1</v>
      </c>
      <c r="P43" s="211" t="str">
        <f t="shared" si="16"/>
        <v/>
      </c>
      <c r="Q43" s="267" t="e">
        <f t="shared" si="17"/>
        <v>#DIV/0!</v>
      </c>
      <c r="R43" s="177" t="str">
        <f t="shared" si="18"/>
        <v/>
      </c>
    </row>
    <row r="44" spans="1:23" s="14" customFormat="1" ht="15" hidden="1" customHeight="1">
      <c r="A44" s="139"/>
      <c r="B44" s="22">
        <v>23</v>
      </c>
      <c r="C44" s="232"/>
      <c r="D44" s="23"/>
      <c r="E44" s="259"/>
      <c r="F44" s="259"/>
      <c r="G44" s="259"/>
      <c r="H44" s="258"/>
      <c r="I44" s="262"/>
      <c r="J44" s="260"/>
      <c r="K44" s="261"/>
      <c r="L44" s="176"/>
      <c r="M44" s="176"/>
      <c r="N44" s="211">
        <f t="shared" ref="N44" si="19">IFERROR(K44/(K44+L44),1)</f>
        <v>1</v>
      </c>
      <c r="O44" s="211">
        <f t="shared" ref="O44" si="20">IFERROR((K44+M44)/(K44+L44+M44),1)</f>
        <v>1</v>
      </c>
      <c r="P44" s="211" t="str">
        <f t="shared" ref="P44" si="21">IFERROR(K44/(K44+M44),"")</f>
        <v/>
      </c>
      <c r="Q44" s="267" t="e">
        <f t="shared" ref="Q44" si="22">K44/SUM(K44:M44)</f>
        <v>#DIV/0!</v>
      </c>
      <c r="R44" s="177" t="str">
        <f t="shared" ref="R44" si="23">IFERROR(J44/K44,"")</f>
        <v/>
      </c>
      <c r="V44" s="28"/>
      <c r="W44" s="28"/>
    </row>
    <row r="45" spans="1:23" s="14" customFormat="1" ht="15" hidden="1" customHeight="1">
      <c r="A45" s="139"/>
      <c r="B45" s="22">
        <v>24</v>
      </c>
      <c r="C45" s="8"/>
      <c r="D45" s="23"/>
      <c r="E45" s="23"/>
      <c r="F45" s="23"/>
      <c r="G45" s="23"/>
      <c r="H45" s="8"/>
      <c r="I45" s="262"/>
      <c r="J45" s="175"/>
      <c r="K45" s="176"/>
      <c r="L45" s="176"/>
      <c r="M45" s="176"/>
      <c r="N45" s="211">
        <f t="shared" ref="N45:N53" si="24">IFERROR(K45/(K45+L45),1)</f>
        <v>1</v>
      </c>
      <c r="O45" s="211">
        <f t="shared" ref="O45:O53" si="25">IFERROR((K45+M45)/(K45+L45+M45),1)</f>
        <v>1</v>
      </c>
      <c r="P45" s="211" t="str">
        <f t="shared" ref="P45:P53" si="26">IFERROR(K45/(K45+M45),"")</f>
        <v/>
      </c>
      <c r="Q45" s="267" t="e">
        <f t="shared" ref="Q45:Q53" si="27">K45/SUM(K45:M45)</f>
        <v>#DIV/0!</v>
      </c>
      <c r="R45" s="177" t="str">
        <f t="shared" ref="R45:R53" si="28">IFERROR(J45/K45,"")</f>
        <v/>
      </c>
      <c r="V45" s="28"/>
      <c r="W45" s="28"/>
    </row>
    <row r="46" spans="1:23" s="14" customFormat="1" ht="15" hidden="1" customHeight="1">
      <c r="A46" s="139"/>
      <c r="B46" s="22">
        <v>25</v>
      </c>
      <c r="C46" s="8"/>
      <c r="D46" s="23"/>
      <c r="E46" s="23"/>
      <c r="F46" s="23"/>
      <c r="G46" s="23"/>
      <c r="H46" s="8"/>
      <c r="I46" s="262"/>
      <c r="J46" s="175"/>
      <c r="K46" s="176"/>
      <c r="L46" s="176"/>
      <c r="M46" s="176"/>
      <c r="N46" s="211">
        <f t="shared" si="24"/>
        <v>1</v>
      </c>
      <c r="O46" s="211">
        <f t="shared" si="25"/>
        <v>1</v>
      </c>
      <c r="P46" s="211" t="str">
        <f t="shared" si="26"/>
        <v/>
      </c>
      <c r="Q46" s="267" t="e">
        <f t="shared" si="27"/>
        <v>#DIV/0!</v>
      </c>
      <c r="R46" s="177" t="str">
        <f t="shared" si="28"/>
        <v/>
      </c>
    </row>
    <row r="47" spans="1:23" s="14" customFormat="1" ht="15" hidden="1" customHeight="1">
      <c r="A47" s="139"/>
      <c r="B47" s="22">
        <v>26</v>
      </c>
      <c r="C47" s="8"/>
      <c r="D47" s="23"/>
      <c r="E47" s="23"/>
      <c r="F47" s="23"/>
      <c r="G47" s="23"/>
      <c r="H47" s="8"/>
      <c r="I47" s="262"/>
      <c r="J47" s="175"/>
      <c r="K47" s="176"/>
      <c r="L47" s="176"/>
      <c r="M47" s="176"/>
      <c r="N47" s="211">
        <f t="shared" si="24"/>
        <v>1</v>
      </c>
      <c r="O47" s="211">
        <f t="shared" si="25"/>
        <v>1</v>
      </c>
      <c r="P47" s="211" t="str">
        <f t="shared" si="26"/>
        <v/>
      </c>
      <c r="Q47" s="267" t="e">
        <f t="shared" si="27"/>
        <v>#DIV/0!</v>
      </c>
      <c r="R47" s="177" t="str">
        <f t="shared" si="28"/>
        <v/>
      </c>
    </row>
    <row r="48" spans="1:23" s="14" customFormat="1" ht="15" hidden="1" customHeight="1">
      <c r="A48" s="139"/>
      <c r="B48" s="22">
        <v>27</v>
      </c>
      <c r="C48" s="8"/>
      <c r="D48" s="23"/>
      <c r="E48" s="23"/>
      <c r="F48" s="23"/>
      <c r="G48" s="23"/>
      <c r="H48" s="8"/>
      <c r="I48" s="262"/>
      <c r="J48" s="175"/>
      <c r="K48" s="176"/>
      <c r="L48" s="176"/>
      <c r="M48" s="176"/>
      <c r="N48" s="211">
        <f t="shared" si="24"/>
        <v>1</v>
      </c>
      <c r="O48" s="211">
        <f t="shared" si="25"/>
        <v>1</v>
      </c>
      <c r="P48" s="211" t="str">
        <f t="shared" si="26"/>
        <v/>
      </c>
      <c r="Q48" s="267" t="e">
        <f t="shared" si="27"/>
        <v>#DIV/0!</v>
      </c>
      <c r="R48" s="177" t="str">
        <f t="shared" si="28"/>
        <v/>
      </c>
    </row>
    <row r="49" spans="1:24" s="14" customFormat="1" ht="15" hidden="1" customHeight="1">
      <c r="A49" s="139"/>
      <c r="B49" s="22">
        <v>28</v>
      </c>
      <c r="C49" s="8"/>
      <c r="D49" s="23"/>
      <c r="E49" s="23"/>
      <c r="F49" s="23"/>
      <c r="G49" s="23"/>
      <c r="H49" s="8"/>
      <c r="I49" s="262"/>
      <c r="J49" s="175"/>
      <c r="K49" s="176"/>
      <c r="L49" s="176"/>
      <c r="M49" s="176"/>
      <c r="N49" s="211">
        <f t="shared" si="24"/>
        <v>1</v>
      </c>
      <c r="O49" s="211">
        <f t="shared" si="25"/>
        <v>1</v>
      </c>
      <c r="P49" s="211" t="str">
        <f t="shared" si="26"/>
        <v/>
      </c>
      <c r="Q49" s="267" t="e">
        <f t="shared" si="27"/>
        <v>#DIV/0!</v>
      </c>
      <c r="R49" s="177" t="str">
        <f t="shared" si="28"/>
        <v/>
      </c>
    </row>
    <row r="50" spans="1:24" s="14" customFormat="1" ht="15" hidden="1" customHeight="1">
      <c r="A50" s="139"/>
      <c r="B50" s="22">
        <v>29</v>
      </c>
      <c r="C50" s="8"/>
      <c r="D50" s="23"/>
      <c r="E50" s="23"/>
      <c r="F50" s="23"/>
      <c r="G50" s="23"/>
      <c r="H50" s="8"/>
      <c r="I50" s="262"/>
      <c r="J50" s="175"/>
      <c r="K50" s="176"/>
      <c r="L50" s="176"/>
      <c r="M50" s="176"/>
      <c r="N50" s="211">
        <f t="shared" si="24"/>
        <v>1</v>
      </c>
      <c r="O50" s="211">
        <f t="shared" si="25"/>
        <v>1</v>
      </c>
      <c r="P50" s="211" t="str">
        <f t="shared" si="26"/>
        <v/>
      </c>
      <c r="Q50" s="267" t="e">
        <f t="shared" si="27"/>
        <v>#DIV/0!</v>
      </c>
      <c r="R50" s="177" t="str">
        <f t="shared" si="28"/>
        <v/>
      </c>
    </row>
    <row r="51" spans="1:24" s="14" customFormat="1" ht="15" hidden="1" customHeight="1">
      <c r="A51" s="139"/>
      <c r="B51" s="22">
        <v>30</v>
      </c>
      <c r="C51" s="8"/>
      <c r="D51" s="23"/>
      <c r="E51" s="23"/>
      <c r="F51" s="23"/>
      <c r="G51" s="23"/>
      <c r="H51" s="8"/>
      <c r="I51" s="262"/>
      <c r="J51" s="175"/>
      <c r="K51" s="176"/>
      <c r="L51" s="176"/>
      <c r="M51" s="176"/>
      <c r="N51" s="211">
        <f t="shared" si="24"/>
        <v>1</v>
      </c>
      <c r="O51" s="211">
        <f t="shared" si="25"/>
        <v>1</v>
      </c>
      <c r="P51" s="211" t="str">
        <f t="shared" si="26"/>
        <v/>
      </c>
      <c r="Q51" s="267" t="e">
        <f t="shared" si="27"/>
        <v>#DIV/0!</v>
      </c>
      <c r="R51" s="177" t="str">
        <f t="shared" si="28"/>
        <v/>
      </c>
    </row>
    <row r="52" spans="1:24" s="14" customFormat="1" ht="15" hidden="1" customHeight="1">
      <c r="A52" s="139"/>
      <c r="B52" s="22">
        <v>31</v>
      </c>
      <c r="C52" s="8"/>
      <c r="D52" s="23"/>
      <c r="E52" s="23"/>
      <c r="F52" s="23"/>
      <c r="G52" s="23"/>
      <c r="H52" s="8"/>
      <c r="I52" s="262"/>
      <c r="J52" s="175"/>
      <c r="K52" s="176"/>
      <c r="L52" s="176"/>
      <c r="M52" s="176"/>
      <c r="N52" s="211">
        <f t="shared" si="24"/>
        <v>1</v>
      </c>
      <c r="O52" s="211">
        <f t="shared" si="25"/>
        <v>1</v>
      </c>
      <c r="P52" s="211" t="str">
        <f t="shared" si="26"/>
        <v/>
      </c>
      <c r="Q52" s="267" t="e">
        <f t="shared" si="27"/>
        <v>#DIV/0!</v>
      </c>
      <c r="R52" s="177" t="str">
        <f t="shared" si="28"/>
        <v/>
      </c>
      <c r="U52" s="28"/>
      <c r="X52" s="60"/>
    </row>
    <row r="53" spans="1:24" s="14" customFormat="1" ht="15" hidden="1" customHeight="1">
      <c r="A53" s="139"/>
      <c r="B53" s="22">
        <v>32</v>
      </c>
      <c r="C53" s="8"/>
      <c r="D53" s="23"/>
      <c r="E53" s="23"/>
      <c r="F53" s="23"/>
      <c r="G53" s="23"/>
      <c r="H53" s="8"/>
      <c r="I53" s="262"/>
      <c r="J53" s="175"/>
      <c r="K53" s="176"/>
      <c r="L53" s="176"/>
      <c r="M53" s="176"/>
      <c r="N53" s="211">
        <f t="shared" si="24"/>
        <v>1</v>
      </c>
      <c r="O53" s="211">
        <f t="shared" si="25"/>
        <v>1</v>
      </c>
      <c r="P53" s="211" t="str">
        <f t="shared" si="26"/>
        <v/>
      </c>
      <c r="Q53" s="267" t="e">
        <f t="shared" si="27"/>
        <v>#DIV/0!</v>
      </c>
      <c r="R53" s="177" t="str">
        <f t="shared" si="28"/>
        <v/>
      </c>
      <c r="X53" s="61"/>
    </row>
    <row r="54" spans="1:24" s="14" customFormat="1" ht="15" hidden="1" customHeight="1">
      <c r="A54" s="139"/>
      <c r="B54" s="22"/>
      <c r="C54" s="8"/>
      <c r="D54" s="23"/>
      <c r="E54" s="23"/>
      <c r="F54" s="23"/>
      <c r="G54" s="23"/>
      <c r="H54" s="8"/>
      <c r="I54" s="262"/>
      <c r="J54" s="175"/>
      <c r="K54" s="176"/>
      <c r="L54" s="176"/>
      <c r="M54" s="176"/>
      <c r="N54" s="211"/>
      <c r="O54" s="211"/>
      <c r="P54" s="211"/>
      <c r="Q54" s="267"/>
      <c r="R54" s="177"/>
      <c r="V54" s="60"/>
      <c r="W54" s="28"/>
    </row>
    <row r="55" spans="1:24" s="14" customFormat="1" ht="15" hidden="1" customHeight="1">
      <c r="A55" s="139"/>
      <c r="B55" s="22"/>
      <c r="C55" s="8"/>
      <c r="D55" s="23"/>
      <c r="E55" s="23"/>
      <c r="F55" s="23"/>
      <c r="G55" s="23"/>
      <c r="H55" s="8"/>
      <c r="I55" s="262"/>
      <c r="J55" s="175"/>
      <c r="K55" s="176"/>
      <c r="L55" s="176"/>
      <c r="M55" s="176"/>
      <c r="N55" s="211"/>
      <c r="O55" s="211"/>
      <c r="P55" s="211"/>
      <c r="Q55" s="267"/>
      <c r="R55" s="177"/>
      <c r="V55" s="61"/>
    </row>
    <row r="56" spans="1:24" s="14" customFormat="1" ht="15" hidden="1" customHeight="1">
      <c r="A56" s="139"/>
      <c r="B56" s="22"/>
      <c r="C56" s="8"/>
      <c r="D56" s="23"/>
      <c r="E56" s="23"/>
      <c r="F56" s="23"/>
      <c r="G56" s="23"/>
      <c r="H56" s="8"/>
      <c r="I56" s="262"/>
      <c r="J56" s="175"/>
      <c r="K56" s="176"/>
      <c r="L56" s="176"/>
      <c r="M56" s="176"/>
      <c r="N56" s="211"/>
      <c r="O56" s="211"/>
      <c r="P56" s="211"/>
      <c r="Q56" s="267"/>
      <c r="R56" s="177"/>
      <c r="V56" s="61"/>
    </row>
    <row r="57" spans="1:24" s="14" customFormat="1" ht="15" hidden="1" customHeight="1">
      <c r="A57" s="139"/>
      <c r="B57" s="22"/>
      <c r="C57" s="8"/>
      <c r="D57" s="23"/>
      <c r="E57" s="23"/>
      <c r="F57" s="23"/>
      <c r="G57" s="23"/>
      <c r="H57" s="8"/>
      <c r="I57" s="262"/>
      <c r="J57" s="175"/>
      <c r="K57" s="176"/>
      <c r="L57" s="176"/>
      <c r="M57" s="176"/>
      <c r="N57" s="211"/>
      <c r="O57" s="211"/>
      <c r="P57" s="211"/>
      <c r="Q57" s="267"/>
      <c r="R57" s="177"/>
      <c r="V57" s="61"/>
    </row>
    <row r="58" spans="1:24" s="14" customFormat="1" ht="15" hidden="1" customHeight="1">
      <c r="A58" s="139"/>
      <c r="B58" s="22"/>
      <c r="C58" s="8"/>
      <c r="D58" s="23"/>
      <c r="E58" s="23"/>
      <c r="F58" s="23"/>
      <c r="G58" s="23"/>
      <c r="H58" s="8"/>
      <c r="I58" s="262"/>
      <c r="J58" s="175"/>
      <c r="K58" s="176"/>
      <c r="L58" s="176"/>
      <c r="M58" s="176"/>
      <c r="N58" s="211"/>
      <c r="O58" s="211"/>
      <c r="P58" s="211"/>
      <c r="Q58" s="267"/>
      <c r="R58" s="177"/>
      <c r="V58" s="61"/>
    </row>
    <row r="59" spans="1:24" s="14" customFormat="1" ht="15" hidden="1" customHeight="1">
      <c r="A59" s="139"/>
      <c r="B59" s="22">
        <v>15</v>
      </c>
      <c r="C59" s="8"/>
      <c r="D59" s="23"/>
      <c r="E59" s="23"/>
      <c r="F59" s="23"/>
      <c r="G59" s="23"/>
      <c r="H59" s="8"/>
      <c r="I59" s="23"/>
      <c r="J59" s="175"/>
      <c r="K59" s="176"/>
      <c r="L59" s="176"/>
      <c r="M59" s="176"/>
      <c r="N59" s="211"/>
      <c r="O59" s="211"/>
      <c r="P59" s="211"/>
      <c r="Q59" s="267"/>
      <c r="R59" s="177"/>
    </row>
    <row r="60" spans="1:24" s="14" customFormat="1" ht="15" customHeight="1">
      <c r="A60" s="111"/>
      <c r="B60" s="355" t="s">
        <v>150</v>
      </c>
      <c r="C60" s="356"/>
      <c r="D60" s="356"/>
      <c r="E60" s="357"/>
      <c r="F60" s="289">
        <f>+COUNTA(F22:F59)</f>
        <v>17</v>
      </c>
      <c r="G60" s="19"/>
      <c r="H60" s="8"/>
      <c r="I60" s="8"/>
      <c r="J60" s="246">
        <f>SUM(J22:J59)</f>
        <v>48775.1</v>
      </c>
      <c r="K60" s="246">
        <f>SUM(K22:K59)</f>
        <v>1471.6000000000001</v>
      </c>
      <c r="L60" s="246">
        <f t="shared" ref="L60:M60" si="29">SUM(L22:L59)</f>
        <v>2927.9500000000003</v>
      </c>
      <c r="M60" s="246">
        <f t="shared" si="29"/>
        <v>7840.45</v>
      </c>
      <c r="N60" s="247">
        <f t="shared" ref="N60" si="30">IFERROR(K60/(K60+L60),1)</f>
        <v>0.33448875453171351</v>
      </c>
      <c r="O60" s="247">
        <f>IFERROR((K60+M60)/(K60+L60+M60),1)</f>
        <v>0.76078839869281045</v>
      </c>
      <c r="P60" s="247">
        <f>IFERROR(K60/(K60+M60),"")</f>
        <v>0.15803179750967836</v>
      </c>
      <c r="Q60" s="268">
        <f t="shared" ref="Q60" si="31">K60/SUM(K60:M60)</f>
        <v>0.12022875816993465</v>
      </c>
      <c r="R60" s="248">
        <f t="shared" ref="R60" si="32">IFERROR(J60/K60,"")</f>
        <v>33.144264745854848</v>
      </c>
    </row>
    <row r="61" spans="1:24" s="14" customFormat="1" ht="15" customHeight="1">
      <c r="A61" s="139"/>
      <c r="C61" s="10"/>
      <c r="D61" s="15"/>
      <c r="E61" s="15"/>
      <c r="F61" s="15"/>
      <c r="G61" s="15"/>
      <c r="H61" s="10"/>
      <c r="I61" s="15"/>
      <c r="J61" s="15"/>
      <c r="K61" s="1"/>
      <c r="L61" s="1"/>
      <c r="M61" s="1"/>
      <c r="N61" s="6"/>
      <c r="O61" s="6"/>
      <c r="P61" s="6"/>
      <c r="Q61" s="6"/>
      <c r="R61" s="99"/>
      <c r="S61" s="63"/>
    </row>
    <row r="62" spans="1:24" s="14" customFormat="1" ht="15" customHeight="1">
      <c r="A62" s="112" t="s">
        <v>237</v>
      </c>
      <c r="B62" s="2" t="s">
        <v>238</v>
      </c>
      <c r="C62" s="6"/>
      <c r="D62" s="6"/>
      <c r="E62" s="6"/>
      <c r="F62" s="10"/>
      <c r="G62" s="6"/>
      <c r="H62" s="6"/>
      <c r="I62" s="6"/>
      <c r="J62" s="6"/>
      <c r="K62" s="136"/>
      <c r="L62" s="138"/>
      <c r="M62" s="138"/>
      <c r="R62" s="140"/>
      <c r="S62" s="63"/>
    </row>
    <row r="63" spans="1:24" s="14" customFormat="1" ht="15" customHeight="1">
      <c r="A63" s="111"/>
      <c r="B63" s="3" t="s">
        <v>122</v>
      </c>
      <c r="C63" s="3" t="s">
        <v>123</v>
      </c>
      <c r="D63" s="3" t="s">
        <v>124</v>
      </c>
      <c r="E63" s="3" t="s">
        <v>125</v>
      </c>
      <c r="F63" s="3" t="s">
        <v>28</v>
      </c>
      <c r="G63" s="3" t="s">
        <v>126</v>
      </c>
      <c r="H63" s="3" t="s">
        <v>127</v>
      </c>
      <c r="I63" s="3" t="s">
        <v>128</v>
      </c>
      <c r="J63" s="3" t="s">
        <v>129</v>
      </c>
      <c r="K63" s="3" t="s">
        <v>130</v>
      </c>
      <c r="L63" s="3" t="s">
        <v>131</v>
      </c>
      <c r="M63" s="3" t="s">
        <v>132</v>
      </c>
      <c r="N63" s="3" t="s">
        <v>133</v>
      </c>
      <c r="O63" s="3" t="s">
        <v>134</v>
      </c>
      <c r="P63" s="3" t="s">
        <v>135</v>
      </c>
      <c r="Q63" s="265" t="s">
        <v>136</v>
      </c>
      <c r="R63" s="113" t="s">
        <v>137</v>
      </c>
      <c r="S63" s="63"/>
    </row>
    <row r="64" spans="1:24" s="14" customFormat="1" ht="15" customHeight="1">
      <c r="A64" s="139"/>
      <c r="B64" s="22">
        <v>1</v>
      </c>
      <c r="C64" s="8" t="s">
        <v>299</v>
      </c>
      <c r="D64" s="23" t="s">
        <v>306</v>
      </c>
      <c r="E64" s="23" t="s">
        <v>140</v>
      </c>
      <c r="F64" s="23" t="s">
        <v>93</v>
      </c>
      <c r="G64" s="23">
        <v>2014</v>
      </c>
      <c r="H64" s="8" t="s">
        <v>40</v>
      </c>
      <c r="I64" s="23"/>
      <c r="J64" s="175"/>
      <c r="K64" s="176">
        <v>63</v>
      </c>
      <c r="L64" s="176">
        <v>1.6666666666666665</v>
      </c>
      <c r="M64" s="176">
        <v>655.33333333333337</v>
      </c>
      <c r="N64" s="211">
        <f t="shared" ref="N64:N66" si="33">IFERROR(K64/(K64+L64),1)</f>
        <v>0.97422680412371132</v>
      </c>
      <c r="O64" s="211">
        <f>IFERROR((K64+M64)/(K64+L64+M64),1)</f>
        <v>0.99768518518518523</v>
      </c>
      <c r="P64" s="211">
        <f>IFERROR(K64/(K64+M64),"")</f>
        <v>8.7703016241299295E-2</v>
      </c>
      <c r="Q64" s="267">
        <f t="shared" ref="Q64:Q66" si="34">K64/SUM(K64:M64)</f>
        <v>8.7499999999999994E-2</v>
      </c>
      <c r="R64" s="177">
        <f t="shared" ref="R64:R66" si="35">IFERROR(J64/K64,"")</f>
        <v>0</v>
      </c>
      <c r="S64" s="63"/>
    </row>
    <row r="65" spans="1:23" s="14" customFormat="1" ht="15" customHeight="1">
      <c r="A65" s="139"/>
      <c r="B65" s="22">
        <f t="shared" ref="B65" si="36">+B64+1</f>
        <v>2</v>
      </c>
      <c r="C65" s="8" t="s">
        <v>299</v>
      </c>
      <c r="D65" s="23" t="s">
        <v>307</v>
      </c>
      <c r="E65" s="23" t="s">
        <v>301</v>
      </c>
      <c r="F65" s="23" t="s">
        <v>92</v>
      </c>
      <c r="G65" s="23">
        <v>2013</v>
      </c>
      <c r="H65" s="8" t="s">
        <v>40</v>
      </c>
      <c r="I65" s="23"/>
      <c r="J65" s="175"/>
      <c r="K65" s="176">
        <v>97</v>
      </c>
      <c r="L65" s="176">
        <v>15.9</v>
      </c>
      <c r="M65" s="176">
        <v>607.1</v>
      </c>
      <c r="N65" s="211">
        <f t="shared" si="33"/>
        <v>0.8591674047829938</v>
      </c>
      <c r="O65" s="211">
        <f>IFERROR((K65+M65)/(K65+L65+M65),1)</f>
        <v>0.97791666666666666</v>
      </c>
      <c r="P65" s="211">
        <f>IFERROR(K65/(K65+M65),"")</f>
        <v>0.13776452208493112</v>
      </c>
      <c r="Q65" s="267">
        <f t="shared" si="34"/>
        <v>0.13472222222222222</v>
      </c>
      <c r="R65" s="177">
        <f t="shared" si="35"/>
        <v>0</v>
      </c>
      <c r="S65" s="63"/>
    </row>
    <row r="66" spans="1:23" s="14" customFormat="1" ht="15" customHeight="1">
      <c r="A66" s="111"/>
      <c r="B66" s="355" t="s">
        <v>150</v>
      </c>
      <c r="C66" s="356"/>
      <c r="D66" s="356"/>
      <c r="E66" s="357"/>
      <c r="F66" s="289">
        <f>+COUNTA(F64:F65)</f>
        <v>2</v>
      </c>
      <c r="G66" s="19"/>
      <c r="H66" s="8"/>
      <c r="I66" s="8"/>
      <c r="J66" s="246">
        <f>SUM(J64:J65)</f>
        <v>0</v>
      </c>
      <c r="K66" s="246">
        <f t="shared" ref="K66:M66" si="37">SUM(K64:K65)</f>
        <v>160</v>
      </c>
      <c r="L66" s="246">
        <f t="shared" si="37"/>
        <v>17.566666666666666</v>
      </c>
      <c r="M66" s="246">
        <f t="shared" si="37"/>
        <v>1262.4333333333334</v>
      </c>
      <c r="N66" s="247">
        <f t="shared" si="33"/>
        <v>0.90107002064952135</v>
      </c>
      <c r="O66" s="247">
        <f>IFERROR((K66+M66)/(K66+L66+M66),1)</f>
        <v>0.98780092592592594</v>
      </c>
      <c r="P66" s="247">
        <f>IFERROR(K66/(K66+M66),"")</f>
        <v>0.11248330325967239</v>
      </c>
      <c r="Q66" s="268">
        <f t="shared" si="34"/>
        <v>0.1111111111111111</v>
      </c>
      <c r="R66" s="248">
        <f t="shared" si="35"/>
        <v>0</v>
      </c>
      <c r="S66" s="63"/>
    </row>
    <row r="67" spans="1:23" s="14" customFormat="1" ht="15" customHeight="1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37"/>
      <c r="L67" s="138"/>
      <c r="M67" s="138"/>
      <c r="N67" s="59"/>
      <c r="R67" s="140"/>
      <c r="S67" s="63"/>
    </row>
    <row r="68" spans="1:23" s="14" customFormat="1" ht="15" customHeight="1">
      <c r="A68" s="112" t="s">
        <v>244</v>
      </c>
      <c r="B68" s="2" t="s">
        <v>245</v>
      </c>
      <c r="C68" s="6"/>
      <c r="D68" s="6"/>
      <c r="E68" s="6"/>
      <c r="F68" s="10"/>
      <c r="G68" s="6"/>
      <c r="H68" s="6"/>
      <c r="I68" s="6"/>
      <c r="J68" s="6"/>
      <c r="K68" s="138"/>
      <c r="L68" s="138"/>
      <c r="M68" s="138"/>
      <c r="N68" s="59"/>
      <c r="O68" s="59"/>
      <c r="P68" s="59"/>
      <c r="Q68" s="59"/>
      <c r="R68" s="141"/>
      <c r="S68" s="63"/>
    </row>
    <row r="69" spans="1:23" s="14" customFormat="1" ht="15" customHeight="1">
      <c r="A69" s="111"/>
      <c r="B69" s="3" t="s">
        <v>122</v>
      </c>
      <c r="C69" s="3" t="s">
        <v>123</v>
      </c>
      <c r="D69" s="3" t="s">
        <v>124</v>
      </c>
      <c r="E69" s="3" t="s">
        <v>125</v>
      </c>
      <c r="F69" s="3" t="s">
        <v>28</v>
      </c>
      <c r="G69" s="3" t="s">
        <v>126</v>
      </c>
      <c r="H69" s="3" t="s">
        <v>127</v>
      </c>
      <c r="I69" s="3" t="s">
        <v>128</v>
      </c>
      <c r="J69" s="3" t="s">
        <v>129</v>
      </c>
      <c r="K69" s="3" t="s">
        <v>130</v>
      </c>
      <c r="L69" s="3" t="s">
        <v>131</v>
      </c>
      <c r="M69" s="3" t="s">
        <v>132</v>
      </c>
      <c r="N69" s="3" t="s">
        <v>133</v>
      </c>
      <c r="O69" s="3" t="s">
        <v>134</v>
      </c>
      <c r="P69" s="3" t="s">
        <v>135</v>
      </c>
      <c r="Q69" s="265" t="s">
        <v>136</v>
      </c>
      <c r="R69" s="113"/>
      <c r="S69" s="63"/>
    </row>
    <row r="70" spans="1:23" s="14" customFormat="1" ht="15" customHeight="1">
      <c r="A70" s="139"/>
      <c r="B70" s="22">
        <v>1</v>
      </c>
      <c r="C70" s="8" t="s">
        <v>299</v>
      </c>
      <c r="D70" s="23" t="s">
        <v>308</v>
      </c>
      <c r="E70" s="23" t="s">
        <v>140</v>
      </c>
      <c r="F70" s="23" t="s">
        <v>94</v>
      </c>
      <c r="G70" s="23">
        <v>2014</v>
      </c>
      <c r="H70" s="8" t="s">
        <v>247</v>
      </c>
      <c r="I70" s="23" t="s">
        <v>309</v>
      </c>
      <c r="J70" s="8"/>
      <c r="K70" s="176">
        <v>67</v>
      </c>
      <c r="L70" s="176">
        <v>22.916666666666668</v>
      </c>
      <c r="M70" s="176">
        <v>630.08333333333337</v>
      </c>
      <c r="N70" s="211">
        <f t="shared" ref="N70:N71" si="38">IFERROR(K70/(K70+L70),1)</f>
        <v>0.74513438368860052</v>
      </c>
      <c r="O70" s="211">
        <f>IFERROR((K70+M70)/(K70+L70+M70),1)</f>
        <v>0.96817129629629639</v>
      </c>
      <c r="P70" s="211">
        <f>IFERROR(K70/(K70+M70),"")</f>
        <v>9.6114763897190675E-2</v>
      </c>
      <c r="Q70" s="267">
        <f t="shared" ref="Q70:Q71" si="39">K70/SUM(K70:M70)</f>
        <v>9.3055555555555558E-2</v>
      </c>
      <c r="R70" s="177"/>
      <c r="S70" s="63"/>
    </row>
    <row r="71" spans="1:23" s="6" customFormat="1" ht="15" customHeight="1">
      <c r="A71" s="139"/>
      <c r="B71" s="22">
        <f>+B70+1</f>
        <v>2</v>
      </c>
      <c r="C71" s="8" t="s">
        <v>299</v>
      </c>
      <c r="D71" s="23" t="s">
        <v>310</v>
      </c>
      <c r="E71" s="23" t="s">
        <v>140</v>
      </c>
      <c r="F71" s="23" t="s">
        <v>94</v>
      </c>
      <c r="G71" s="23">
        <v>2014</v>
      </c>
      <c r="H71" s="8" t="s">
        <v>247</v>
      </c>
      <c r="I71" s="23" t="s">
        <v>309</v>
      </c>
      <c r="J71" s="8"/>
      <c r="K71" s="176">
        <v>0</v>
      </c>
      <c r="L71" s="176">
        <v>720</v>
      </c>
      <c r="M71" s="176">
        <v>0</v>
      </c>
      <c r="N71" s="211">
        <f t="shared" si="38"/>
        <v>0</v>
      </c>
      <c r="O71" s="211">
        <f>IFERROR((K71+M71)/(K71+L71+M71),1)</f>
        <v>0</v>
      </c>
      <c r="P71" s="211" t="str">
        <f>IFERROR(K71/(K71+M71),"")</f>
        <v/>
      </c>
      <c r="Q71" s="267">
        <f t="shared" si="39"/>
        <v>0</v>
      </c>
      <c r="R71" s="177"/>
      <c r="V71" s="14"/>
      <c r="W71" s="14"/>
    </row>
    <row r="72" spans="1:23" s="14" customFormat="1" ht="15" customHeight="1">
      <c r="A72" s="139"/>
      <c r="B72" s="22">
        <f t="shared" ref="B72:B73" si="40">+B71+1</f>
        <v>3</v>
      </c>
      <c r="C72" s="8" t="s">
        <v>299</v>
      </c>
      <c r="D72" s="23" t="s">
        <v>311</v>
      </c>
      <c r="E72" s="23" t="s">
        <v>312</v>
      </c>
      <c r="F72" s="23" t="s">
        <v>313</v>
      </c>
      <c r="G72" s="23">
        <v>2012</v>
      </c>
      <c r="H72" s="8" t="s">
        <v>546</v>
      </c>
      <c r="I72" s="23" t="s">
        <v>314</v>
      </c>
      <c r="J72" s="8"/>
      <c r="K72" s="176"/>
      <c r="L72" s="176"/>
      <c r="M72" s="176"/>
      <c r="N72" s="211"/>
      <c r="O72" s="211"/>
      <c r="P72" s="211"/>
      <c r="Q72" s="267"/>
      <c r="R72" s="177"/>
    </row>
    <row r="73" spans="1:23" s="14" customFormat="1" ht="15" customHeight="1">
      <c r="A73" s="139"/>
      <c r="B73" s="22">
        <f t="shared" si="40"/>
        <v>4</v>
      </c>
      <c r="C73" s="8" t="s">
        <v>299</v>
      </c>
      <c r="D73" s="23" t="s">
        <v>315</v>
      </c>
      <c r="E73" s="23" t="s">
        <v>316</v>
      </c>
      <c r="F73" s="23" t="s">
        <v>317</v>
      </c>
      <c r="G73" s="23">
        <v>2012</v>
      </c>
      <c r="H73" s="8" t="s">
        <v>546</v>
      </c>
      <c r="I73" s="23" t="s">
        <v>318</v>
      </c>
      <c r="J73" s="3" t="s">
        <v>319</v>
      </c>
      <c r="K73" s="246">
        <f>SUM(K70:K72)</f>
        <v>67</v>
      </c>
      <c r="L73" s="246">
        <f t="shared" ref="L73:M73" si="41">SUM(L70:L72)</f>
        <v>742.91666666666663</v>
      </c>
      <c r="M73" s="246">
        <f t="shared" si="41"/>
        <v>630.08333333333337</v>
      </c>
      <c r="N73" s="247">
        <f t="shared" ref="N73" si="42">IFERROR(K73/(K73+L73),1)</f>
        <v>8.2724560139932096E-2</v>
      </c>
      <c r="O73" s="247">
        <f>IFERROR((K73+M73)/(K73+L73+M73),1)</f>
        <v>0.4840856481481482</v>
      </c>
      <c r="P73" s="247">
        <f>IFERROR(K73/(K73+M73),"")</f>
        <v>9.6114763897190675E-2</v>
      </c>
      <c r="Q73" s="268">
        <f t="shared" ref="Q73" si="43">K73/SUM(K73:M73)</f>
        <v>4.6527777777777779E-2</v>
      </c>
      <c r="R73" s="274"/>
      <c r="V73" s="6"/>
      <c r="W73" s="6"/>
    </row>
    <row r="74" spans="1:23" s="14" customFormat="1" ht="15" customHeight="1">
      <c r="A74" s="139"/>
      <c r="B74" s="22">
        <f t="shared" ref="B74:B106" si="44">+B73+1</f>
        <v>5</v>
      </c>
      <c r="C74" s="8" t="s">
        <v>299</v>
      </c>
      <c r="D74" s="23" t="s">
        <v>320</v>
      </c>
      <c r="E74" s="23" t="s">
        <v>316</v>
      </c>
      <c r="F74" s="23" t="s">
        <v>317</v>
      </c>
      <c r="G74" s="23">
        <v>2011</v>
      </c>
      <c r="H74" s="8" t="s">
        <v>321</v>
      </c>
      <c r="I74" s="23" t="s">
        <v>314</v>
      </c>
      <c r="J74" s="10"/>
      <c r="K74" s="226"/>
      <c r="L74" s="226"/>
      <c r="M74" s="226"/>
      <c r="N74" s="227"/>
      <c r="O74" s="227"/>
      <c r="P74" s="227"/>
      <c r="Q74" s="227"/>
      <c r="R74" s="228"/>
    </row>
    <row r="75" spans="1:23" s="14" customFormat="1" ht="15" customHeight="1">
      <c r="A75" s="139"/>
      <c r="B75" s="22">
        <f t="shared" si="44"/>
        <v>6</v>
      </c>
      <c r="C75" s="8" t="s">
        <v>299</v>
      </c>
      <c r="D75" s="23" t="s">
        <v>322</v>
      </c>
      <c r="E75" s="23" t="s">
        <v>323</v>
      </c>
      <c r="F75" s="23" t="s">
        <v>313</v>
      </c>
      <c r="G75" s="23">
        <v>2010</v>
      </c>
      <c r="H75" s="8" t="s">
        <v>324</v>
      </c>
      <c r="I75" s="62" t="s">
        <v>325</v>
      </c>
      <c r="J75" s="174"/>
      <c r="K75" s="59"/>
      <c r="L75" s="59"/>
      <c r="M75" s="59"/>
      <c r="N75" s="59"/>
      <c r="O75" s="59"/>
      <c r="P75" s="59"/>
      <c r="Q75" s="59"/>
      <c r="R75" s="141"/>
    </row>
    <row r="76" spans="1:23" s="28" customFormat="1" ht="15" customHeight="1">
      <c r="A76" s="139"/>
      <c r="B76" s="22">
        <f t="shared" si="44"/>
        <v>7</v>
      </c>
      <c r="C76" s="8" t="s">
        <v>299</v>
      </c>
      <c r="D76" s="23" t="s">
        <v>326</v>
      </c>
      <c r="E76" s="23" t="s">
        <v>327</v>
      </c>
      <c r="F76" s="23" t="s">
        <v>328</v>
      </c>
      <c r="G76" s="23">
        <v>2012</v>
      </c>
      <c r="H76" s="8"/>
      <c r="I76" s="23"/>
      <c r="J76" s="15"/>
      <c r="K76" s="59"/>
      <c r="L76" s="59"/>
      <c r="M76" s="59"/>
      <c r="N76" s="59"/>
      <c r="O76" s="59"/>
      <c r="P76" s="59"/>
      <c r="Q76" s="59"/>
      <c r="R76" s="141"/>
      <c r="V76" s="14"/>
      <c r="W76" s="14"/>
    </row>
    <row r="77" spans="1:23" s="28" customFormat="1" ht="15" customHeight="1">
      <c r="A77" s="139"/>
      <c r="B77" s="22">
        <f t="shared" si="44"/>
        <v>8</v>
      </c>
      <c r="C77" s="8" t="s">
        <v>299</v>
      </c>
      <c r="D77" s="23" t="s">
        <v>329</v>
      </c>
      <c r="E77" s="23" t="s">
        <v>327</v>
      </c>
      <c r="F77" s="23" t="s">
        <v>328</v>
      </c>
      <c r="G77" s="23">
        <v>2012</v>
      </c>
      <c r="H77" s="8"/>
      <c r="I77" s="23"/>
      <c r="J77" s="15"/>
      <c r="K77" s="59"/>
      <c r="L77" s="59"/>
      <c r="M77" s="59"/>
      <c r="N77" s="59"/>
      <c r="O77" s="59"/>
      <c r="P77" s="59"/>
      <c r="Q77" s="59"/>
      <c r="R77" s="141"/>
      <c r="V77" s="14"/>
      <c r="W77" s="14"/>
    </row>
    <row r="78" spans="1:23" s="28" customFormat="1" ht="15" customHeight="1">
      <c r="A78" s="139"/>
      <c r="B78" s="22">
        <f t="shared" si="44"/>
        <v>9</v>
      </c>
      <c r="C78" s="8" t="s">
        <v>299</v>
      </c>
      <c r="D78" s="23" t="s">
        <v>330</v>
      </c>
      <c r="E78" s="23" t="s">
        <v>327</v>
      </c>
      <c r="F78" s="23" t="s">
        <v>328</v>
      </c>
      <c r="G78" s="23">
        <v>2012</v>
      </c>
      <c r="H78" s="8"/>
      <c r="I78" s="23"/>
      <c r="J78" s="15"/>
      <c r="K78" s="59"/>
      <c r="L78" s="59"/>
      <c r="M78" s="59"/>
      <c r="N78" s="59"/>
      <c r="O78" s="59"/>
      <c r="P78" s="59"/>
      <c r="Q78" s="59"/>
      <c r="R78" s="141"/>
      <c r="V78" s="14"/>
      <c r="W78" s="14"/>
    </row>
    <row r="79" spans="1:23" s="28" customFormat="1" ht="15" customHeight="1">
      <c r="A79" s="139"/>
      <c r="B79" s="22">
        <f t="shared" si="44"/>
        <v>10</v>
      </c>
      <c r="C79" s="8" t="s">
        <v>299</v>
      </c>
      <c r="D79" s="23" t="s">
        <v>331</v>
      </c>
      <c r="E79" s="23" t="s">
        <v>327</v>
      </c>
      <c r="F79" s="23" t="s">
        <v>328</v>
      </c>
      <c r="G79" s="23">
        <v>2011</v>
      </c>
      <c r="H79" s="8"/>
      <c r="I79" s="23"/>
      <c r="J79" s="15"/>
      <c r="K79" s="59"/>
      <c r="L79" s="59"/>
      <c r="M79" s="59"/>
      <c r="N79" s="59"/>
      <c r="O79" s="59"/>
      <c r="P79" s="59"/>
      <c r="Q79" s="59"/>
      <c r="R79" s="141"/>
      <c r="V79" s="14"/>
      <c r="W79" s="14"/>
    </row>
    <row r="80" spans="1:23" s="28" customFormat="1" ht="15" customHeight="1">
      <c r="A80" s="139"/>
      <c r="B80" s="22">
        <f t="shared" si="44"/>
        <v>11</v>
      </c>
      <c r="C80" s="8" t="s">
        <v>299</v>
      </c>
      <c r="D80" s="23" t="s">
        <v>332</v>
      </c>
      <c r="E80" s="23" t="s">
        <v>333</v>
      </c>
      <c r="F80" s="23" t="s">
        <v>328</v>
      </c>
      <c r="G80" s="23">
        <v>2013</v>
      </c>
      <c r="H80" s="8"/>
      <c r="I80" s="23"/>
      <c r="J80" s="15"/>
      <c r="K80" s="59"/>
      <c r="L80" s="59"/>
      <c r="M80" s="59"/>
      <c r="N80" s="59"/>
      <c r="O80" s="59"/>
      <c r="P80" s="59"/>
      <c r="Q80" s="59"/>
      <c r="R80" s="141"/>
      <c r="V80" s="14"/>
      <c r="W80" s="14"/>
    </row>
    <row r="81" spans="1:23" s="28" customFormat="1" ht="15" customHeight="1">
      <c r="A81" s="139"/>
      <c r="B81" s="22">
        <f t="shared" si="44"/>
        <v>12</v>
      </c>
      <c r="C81" s="8" t="s">
        <v>299</v>
      </c>
      <c r="D81" s="23" t="s">
        <v>334</v>
      </c>
      <c r="E81" s="23" t="s">
        <v>333</v>
      </c>
      <c r="F81" s="23" t="s">
        <v>235</v>
      </c>
      <c r="G81" s="23" t="s">
        <v>235</v>
      </c>
      <c r="H81" s="8"/>
      <c r="I81" s="23"/>
      <c r="J81" s="15"/>
      <c r="K81" s="59"/>
      <c r="L81" s="59"/>
      <c r="M81" s="59"/>
      <c r="N81" s="59"/>
      <c r="O81" s="59"/>
      <c r="P81" s="59"/>
      <c r="Q81" s="59"/>
      <c r="R81" s="141"/>
      <c r="V81" s="14"/>
      <c r="W81" s="14"/>
    </row>
    <row r="82" spans="1:23" s="28" customFormat="1" ht="15" customHeight="1">
      <c r="A82" s="139"/>
      <c r="B82" s="22">
        <f t="shared" si="44"/>
        <v>13</v>
      </c>
      <c r="C82" s="8" t="s">
        <v>299</v>
      </c>
      <c r="D82" s="23" t="s">
        <v>335</v>
      </c>
      <c r="E82" s="23" t="s">
        <v>336</v>
      </c>
      <c r="F82" s="23" t="s">
        <v>235</v>
      </c>
      <c r="G82" s="23" t="s">
        <v>235</v>
      </c>
      <c r="H82" s="8"/>
      <c r="I82" s="23"/>
      <c r="J82" s="15"/>
      <c r="K82" s="59"/>
      <c r="L82" s="59"/>
      <c r="M82" s="59"/>
      <c r="N82" s="59"/>
      <c r="O82" s="59"/>
      <c r="P82" s="59"/>
      <c r="Q82" s="59"/>
      <c r="R82" s="141"/>
      <c r="V82" s="14"/>
      <c r="W82" s="14"/>
    </row>
    <row r="83" spans="1:23" s="28" customFormat="1" ht="15" customHeight="1">
      <c r="A83" s="139"/>
      <c r="B83" s="22">
        <f t="shared" si="44"/>
        <v>14</v>
      </c>
      <c r="C83" s="8" t="s">
        <v>299</v>
      </c>
      <c r="D83" s="23" t="s">
        <v>337</v>
      </c>
      <c r="E83" s="23" t="s">
        <v>336</v>
      </c>
      <c r="F83" s="23" t="s">
        <v>235</v>
      </c>
      <c r="G83" s="23">
        <v>2016</v>
      </c>
      <c r="H83" s="8"/>
      <c r="I83" s="23"/>
      <c r="J83" s="15"/>
      <c r="K83" s="59"/>
      <c r="L83" s="59"/>
      <c r="M83" s="59"/>
      <c r="N83" s="59"/>
      <c r="O83" s="59"/>
      <c r="P83" s="59"/>
      <c r="Q83" s="59"/>
      <c r="R83" s="141"/>
      <c r="V83" s="14"/>
      <c r="W83" s="14"/>
    </row>
    <row r="84" spans="1:23" s="28" customFormat="1" ht="15" hidden="1" customHeight="1">
      <c r="A84" s="139"/>
      <c r="B84" s="22">
        <f t="shared" si="44"/>
        <v>15</v>
      </c>
      <c r="C84" s="8"/>
      <c r="D84" s="23"/>
      <c r="E84" s="23"/>
      <c r="F84" s="23"/>
      <c r="G84" s="23"/>
      <c r="H84" s="8"/>
      <c r="I84" s="23"/>
      <c r="J84" s="15"/>
      <c r="K84" s="59"/>
      <c r="L84" s="59"/>
      <c r="M84" s="59"/>
      <c r="N84" s="59"/>
      <c r="O84" s="59"/>
      <c r="P84" s="59"/>
      <c r="Q84" s="59"/>
      <c r="R84" s="141"/>
      <c r="V84" s="14"/>
      <c r="W84" s="14"/>
    </row>
    <row r="85" spans="1:23" s="28" customFormat="1" ht="15" hidden="1" customHeight="1">
      <c r="A85" s="139"/>
      <c r="B85" s="22">
        <f t="shared" si="44"/>
        <v>16</v>
      </c>
      <c r="C85" s="8"/>
      <c r="D85" s="23"/>
      <c r="E85" s="23"/>
      <c r="F85" s="23"/>
      <c r="G85" s="23"/>
      <c r="H85" s="8"/>
      <c r="I85" s="23"/>
      <c r="J85" s="15"/>
      <c r="K85" s="59"/>
      <c r="L85" s="59"/>
      <c r="M85" s="59"/>
      <c r="N85" s="59"/>
      <c r="O85" s="59"/>
      <c r="P85" s="59"/>
      <c r="Q85" s="59"/>
      <c r="R85" s="141"/>
      <c r="V85" s="14"/>
      <c r="W85" s="14"/>
    </row>
    <row r="86" spans="1:23" s="28" customFormat="1" ht="15" hidden="1" customHeight="1">
      <c r="A86" s="139"/>
      <c r="B86" s="22">
        <f t="shared" si="44"/>
        <v>17</v>
      </c>
      <c r="C86" s="8"/>
      <c r="D86" s="23"/>
      <c r="E86" s="23"/>
      <c r="F86" s="23"/>
      <c r="G86" s="23"/>
      <c r="H86" s="8"/>
      <c r="I86" s="23"/>
      <c r="J86" s="15"/>
      <c r="K86" s="59"/>
      <c r="L86" s="59"/>
      <c r="M86" s="59"/>
      <c r="N86" s="59"/>
      <c r="O86" s="59"/>
      <c r="P86" s="59"/>
      <c r="Q86" s="59"/>
      <c r="R86" s="141"/>
      <c r="V86" s="14"/>
      <c r="W86" s="14"/>
    </row>
    <row r="87" spans="1:23" s="28" customFormat="1" ht="15" hidden="1" customHeight="1">
      <c r="A87" s="139"/>
      <c r="B87" s="22">
        <f t="shared" si="44"/>
        <v>18</v>
      </c>
      <c r="C87" s="8"/>
      <c r="D87" s="23"/>
      <c r="E87" s="23"/>
      <c r="F87" s="23"/>
      <c r="G87" s="23"/>
      <c r="H87" s="8"/>
      <c r="I87" s="23"/>
      <c r="J87" s="15"/>
      <c r="K87" s="59"/>
      <c r="L87" s="59"/>
      <c r="M87" s="59"/>
      <c r="N87" s="59"/>
      <c r="O87" s="59"/>
      <c r="P87" s="59"/>
      <c r="Q87" s="59"/>
      <c r="R87" s="141"/>
      <c r="V87" s="14"/>
      <c r="W87" s="14"/>
    </row>
    <row r="88" spans="1:23" s="28" customFormat="1" ht="15" hidden="1" customHeight="1">
      <c r="A88" s="139"/>
      <c r="B88" s="22">
        <f t="shared" si="44"/>
        <v>19</v>
      </c>
      <c r="C88" s="8"/>
      <c r="D88" s="23"/>
      <c r="E88" s="23"/>
      <c r="F88" s="23"/>
      <c r="G88" s="23"/>
      <c r="H88" s="8"/>
      <c r="I88" s="23"/>
      <c r="J88" s="15"/>
      <c r="K88" s="59"/>
      <c r="L88" s="59"/>
      <c r="M88" s="59"/>
      <c r="N88" s="59"/>
      <c r="O88" s="59"/>
      <c r="P88" s="59"/>
      <c r="Q88" s="59"/>
      <c r="R88" s="141"/>
      <c r="V88" s="14"/>
      <c r="W88" s="14"/>
    </row>
    <row r="89" spans="1:23" s="28" customFormat="1" ht="15" hidden="1" customHeight="1">
      <c r="A89" s="139"/>
      <c r="B89" s="22">
        <f t="shared" si="44"/>
        <v>20</v>
      </c>
      <c r="C89" s="8"/>
      <c r="D89" s="23"/>
      <c r="E89" s="23"/>
      <c r="F89" s="23"/>
      <c r="G89" s="23"/>
      <c r="H89" s="8"/>
      <c r="I89" s="23"/>
      <c r="J89" s="15"/>
      <c r="K89" s="59"/>
      <c r="L89" s="59"/>
      <c r="M89" s="59"/>
      <c r="N89" s="59"/>
      <c r="O89" s="59"/>
      <c r="P89" s="59"/>
      <c r="Q89" s="59"/>
      <c r="R89" s="141"/>
      <c r="V89" s="14"/>
      <c r="W89" s="14"/>
    </row>
    <row r="90" spans="1:23" s="28" customFormat="1" ht="15" hidden="1" customHeight="1">
      <c r="A90" s="139"/>
      <c r="B90" s="22">
        <f t="shared" si="44"/>
        <v>21</v>
      </c>
      <c r="C90" s="8"/>
      <c r="D90" s="23"/>
      <c r="E90" s="23"/>
      <c r="F90" s="23"/>
      <c r="G90" s="23"/>
      <c r="H90" s="8"/>
      <c r="I90" s="23"/>
      <c r="J90" s="15"/>
      <c r="K90" s="59"/>
      <c r="L90" s="59"/>
      <c r="M90" s="59"/>
      <c r="N90" s="59"/>
      <c r="O90" s="59"/>
      <c r="P90" s="59"/>
      <c r="Q90" s="59"/>
      <c r="R90" s="141"/>
      <c r="V90" s="14"/>
      <c r="W90" s="14"/>
    </row>
    <row r="91" spans="1:23" s="28" customFormat="1" ht="15" hidden="1" customHeight="1">
      <c r="A91" s="139"/>
      <c r="B91" s="22">
        <f t="shared" si="44"/>
        <v>22</v>
      </c>
      <c r="C91" s="8"/>
      <c r="D91" s="23"/>
      <c r="E91" s="23"/>
      <c r="F91" s="23"/>
      <c r="G91" s="23"/>
      <c r="H91" s="8"/>
      <c r="I91" s="23"/>
      <c r="J91" s="15"/>
      <c r="K91" s="59"/>
      <c r="L91" s="59"/>
      <c r="M91" s="59"/>
      <c r="N91" s="59"/>
      <c r="O91" s="59"/>
      <c r="P91" s="59"/>
      <c r="Q91" s="59"/>
      <c r="R91" s="141"/>
      <c r="V91" s="14"/>
      <c r="W91" s="14"/>
    </row>
    <row r="92" spans="1:23" s="28" customFormat="1" ht="15" hidden="1" customHeight="1">
      <c r="A92" s="139"/>
      <c r="B92" s="22">
        <f t="shared" si="44"/>
        <v>23</v>
      </c>
      <c r="C92" s="8"/>
      <c r="D92" s="23"/>
      <c r="E92" s="23"/>
      <c r="F92" s="23"/>
      <c r="G92" s="23"/>
      <c r="H92" s="8"/>
      <c r="I92" s="23"/>
      <c r="J92" s="15"/>
      <c r="K92" s="59"/>
      <c r="L92" s="59"/>
      <c r="M92" s="59"/>
      <c r="N92" s="59"/>
      <c r="O92" s="59"/>
      <c r="P92" s="59"/>
      <c r="Q92" s="59"/>
      <c r="R92" s="141"/>
      <c r="V92" s="14"/>
      <c r="W92" s="14"/>
    </row>
    <row r="93" spans="1:23" s="28" customFormat="1" ht="15" hidden="1" customHeight="1">
      <c r="A93" s="139"/>
      <c r="B93" s="22">
        <f t="shared" si="44"/>
        <v>24</v>
      </c>
      <c r="C93" s="8"/>
      <c r="D93" s="23"/>
      <c r="E93" s="23"/>
      <c r="F93" s="23"/>
      <c r="G93" s="23"/>
      <c r="H93" s="8"/>
      <c r="I93" s="23"/>
      <c r="J93" s="15"/>
      <c r="K93" s="59"/>
      <c r="L93" s="59"/>
      <c r="M93" s="59"/>
      <c r="N93" s="59"/>
      <c r="O93" s="59"/>
      <c r="P93" s="59"/>
      <c r="Q93" s="59"/>
      <c r="R93" s="141"/>
      <c r="V93" s="14"/>
      <c r="W93" s="14"/>
    </row>
    <row r="94" spans="1:23" s="28" customFormat="1" ht="15" hidden="1" customHeight="1">
      <c r="A94" s="139"/>
      <c r="B94" s="22">
        <f t="shared" si="44"/>
        <v>25</v>
      </c>
      <c r="C94" s="8"/>
      <c r="D94" s="23"/>
      <c r="E94" s="23"/>
      <c r="F94" s="23"/>
      <c r="G94" s="23"/>
      <c r="H94" s="8"/>
      <c r="I94" s="23"/>
      <c r="J94" s="15"/>
      <c r="K94" s="59"/>
      <c r="L94" s="59"/>
      <c r="M94" s="59"/>
      <c r="N94" s="59"/>
      <c r="O94" s="59"/>
      <c r="P94" s="59"/>
      <c r="Q94" s="59"/>
      <c r="R94" s="141"/>
      <c r="V94" s="14"/>
      <c r="W94" s="14"/>
    </row>
    <row r="95" spans="1:23" s="28" customFormat="1" ht="15" hidden="1" customHeight="1">
      <c r="A95" s="139"/>
      <c r="B95" s="22">
        <f t="shared" si="44"/>
        <v>26</v>
      </c>
      <c r="C95" s="8"/>
      <c r="D95" s="23"/>
      <c r="E95" s="23"/>
      <c r="F95" s="23"/>
      <c r="G95" s="23"/>
      <c r="H95" s="8"/>
      <c r="I95" s="23"/>
      <c r="J95" s="15"/>
      <c r="K95" s="59"/>
      <c r="L95" s="59"/>
      <c r="M95" s="59"/>
      <c r="N95" s="59"/>
      <c r="O95" s="59"/>
      <c r="P95" s="59"/>
      <c r="Q95" s="59"/>
      <c r="R95" s="141"/>
      <c r="V95" s="14"/>
      <c r="W95" s="14"/>
    </row>
    <row r="96" spans="1:23" s="28" customFormat="1" ht="15" hidden="1" customHeight="1">
      <c r="A96" s="139"/>
      <c r="B96" s="22">
        <f t="shared" si="44"/>
        <v>27</v>
      </c>
      <c r="C96" s="8"/>
      <c r="D96" s="23"/>
      <c r="E96" s="23"/>
      <c r="F96" s="23"/>
      <c r="G96" s="23"/>
      <c r="H96" s="8"/>
      <c r="I96" s="23"/>
      <c r="J96" s="15"/>
      <c r="K96" s="59"/>
      <c r="L96" s="59"/>
      <c r="M96" s="59"/>
      <c r="N96" s="59"/>
      <c r="O96" s="59"/>
      <c r="P96" s="59"/>
      <c r="Q96" s="59"/>
      <c r="R96" s="141"/>
      <c r="V96" s="14"/>
      <c r="W96" s="14"/>
    </row>
    <row r="97" spans="1:23" s="28" customFormat="1" ht="15" hidden="1" customHeight="1">
      <c r="A97" s="139"/>
      <c r="B97" s="22">
        <f t="shared" si="44"/>
        <v>28</v>
      </c>
      <c r="C97" s="8"/>
      <c r="D97" s="23"/>
      <c r="E97" s="23"/>
      <c r="F97" s="23"/>
      <c r="G97" s="23"/>
      <c r="H97" s="8"/>
      <c r="I97" s="23"/>
      <c r="J97" s="15"/>
      <c r="K97" s="59"/>
      <c r="L97" s="59"/>
      <c r="M97" s="59"/>
      <c r="N97" s="59"/>
      <c r="O97" s="59"/>
      <c r="P97" s="59"/>
      <c r="Q97" s="59"/>
      <c r="R97" s="141"/>
      <c r="V97" s="14"/>
      <c r="W97" s="14"/>
    </row>
    <row r="98" spans="1:23" s="28" customFormat="1" ht="15" hidden="1" customHeight="1">
      <c r="A98" s="139"/>
      <c r="B98" s="22">
        <f t="shared" si="44"/>
        <v>29</v>
      </c>
      <c r="C98" s="8"/>
      <c r="D98" s="23"/>
      <c r="E98" s="23"/>
      <c r="F98" s="23"/>
      <c r="G98" s="23"/>
      <c r="H98" s="8"/>
      <c r="I98" s="23"/>
      <c r="J98" s="15"/>
      <c r="K98" s="59"/>
      <c r="L98" s="59"/>
      <c r="M98" s="59"/>
      <c r="N98" s="59"/>
      <c r="O98" s="59"/>
      <c r="P98" s="59"/>
      <c r="Q98" s="59"/>
      <c r="R98" s="141"/>
      <c r="V98" s="14"/>
      <c r="W98" s="14"/>
    </row>
    <row r="99" spans="1:23" s="28" customFormat="1" ht="15" hidden="1" customHeight="1">
      <c r="A99" s="139"/>
      <c r="B99" s="22">
        <f t="shared" si="44"/>
        <v>30</v>
      </c>
      <c r="C99" s="8"/>
      <c r="D99" s="23"/>
      <c r="E99" s="23"/>
      <c r="F99" s="23"/>
      <c r="G99" s="23"/>
      <c r="H99" s="8"/>
      <c r="I99" s="23"/>
      <c r="J99" s="15"/>
      <c r="K99" s="59"/>
      <c r="L99" s="59"/>
      <c r="M99" s="59"/>
      <c r="N99" s="59"/>
      <c r="O99" s="59"/>
      <c r="P99" s="59"/>
      <c r="Q99" s="59"/>
      <c r="R99" s="141"/>
      <c r="V99" s="14"/>
      <c r="W99" s="14"/>
    </row>
    <row r="100" spans="1:23" s="28" customFormat="1" ht="15" hidden="1" customHeight="1">
      <c r="A100" s="139"/>
      <c r="B100" s="22">
        <f t="shared" si="44"/>
        <v>31</v>
      </c>
      <c r="C100" s="8"/>
      <c r="D100" s="23"/>
      <c r="E100" s="23"/>
      <c r="F100" s="23"/>
      <c r="G100" s="23"/>
      <c r="H100" s="8"/>
      <c r="I100" s="23"/>
      <c r="J100" s="15"/>
      <c r="K100" s="59"/>
      <c r="L100" s="59"/>
      <c r="M100" s="59"/>
      <c r="N100" s="59"/>
      <c r="O100" s="59"/>
      <c r="P100" s="59"/>
      <c r="Q100" s="59"/>
      <c r="R100" s="141"/>
      <c r="V100" s="14"/>
      <c r="W100" s="14"/>
    </row>
    <row r="101" spans="1:23" s="28" customFormat="1" ht="15" hidden="1" customHeight="1">
      <c r="A101" s="139"/>
      <c r="B101" s="22">
        <f t="shared" si="44"/>
        <v>32</v>
      </c>
      <c r="C101" s="8"/>
      <c r="D101" s="23"/>
      <c r="E101" s="23"/>
      <c r="F101" s="23"/>
      <c r="G101" s="23"/>
      <c r="H101" s="8"/>
      <c r="I101" s="23"/>
      <c r="J101" s="15"/>
      <c r="K101" s="59"/>
      <c r="L101" s="59"/>
      <c r="M101" s="59"/>
      <c r="N101" s="59"/>
      <c r="O101" s="59"/>
      <c r="P101" s="59"/>
      <c r="Q101" s="59"/>
      <c r="R101" s="141"/>
      <c r="V101" s="14"/>
      <c r="W101" s="14"/>
    </row>
    <row r="102" spans="1:23" s="28" customFormat="1" ht="15" hidden="1" customHeight="1">
      <c r="A102" s="139"/>
      <c r="B102" s="22">
        <f t="shared" si="44"/>
        <v>33</v>
      </c>
      <c r="C102" s="8"/>
      <c r="D102" s="23"/>
      <c r="E102" s="23"/>
      <c r="F102" s="23"/>
      <c r="G102" s="23"/>
      <c r="H102" s="8"/>
      <c r="I102" s="23"/>
      <c r="J102" s="15"/>
      <c r="K102" s="59"/>
      <c r="L102" s="59"/>
      <c r="M102" s="59"/>
      <c r="N102" s="59"/>
      <c r="O102" s="59"/>
      <c r="P102" s="59"/>
      <c r="Q102" s="59"/>
      <c r="R102" s="141"/>
      <c r="V102" s="14"/>
      <c r="W102" s="14"/>
    </row>
    <row r="103" spans="1:23" s="28" customFormat="1" ht="15" hidden="1" customHeight="1">
      <c r="A103" s="139"/>
      <c r="B103" s="22">
        <f t="shared" si="44"/>
        <v>34</v>
      </c>
      <c r="C103" s="8"/>
      <c r="D103" s="23"/>
      <c r="E103" s="23"/>
      <c r="F103" s="23"/>
      <c r="G103" s="23"/>
      <c r="H103" s="8"/>
      <c r="I103" s="23"/>
      <c r="J103" s="15"/>
      <c r="K103" s="59"/>
      <c r="L103" s="59"/>
      <c r="M103" s="59"/>
      <c r="N103" s="59"/>
      <c r="O103" s="59"/>
      <c r="P103" s="59"/>
      <c r="Q103" s="59"/>
      <c r="R103" s="141"/>
      <c r="V103" s="14"/>
      <c r="W103" s="14"/>
    </row>
    <row r="104" spans="1:23" s="28" customFormat="1" ht="15" hidden="1" customHeight="1">
      <c r="A104" s="139"/>
      <c r="B104" s="22">
        <f t="shared" si="44"/>
        <v>35</v>
      </c>
      <c r="C104" s="8"/>
      <c r="D104" s="23"/>
      <c r="E104" s="23"/>
      <c r="F104" s="23"/>
      <c r="G104" s="23"/>
      <c r="H104" s="8"/>
      <c r="I104" s="23"/>
      <c r="J104" s="15"/>
      <c r="K104" s="59"/>
      <c r="L104" s="59"/>
      <c r="M104" s="59"/>
      <c r="N104" s="59"/>
      <c r="O104" s="59"/>
      <c r="P104" s="59"/>
      <c r="Q104" s="59"/>
      <c r="R104" s="141"/>
      <c r="V104" s="14"/>
      <c r="W104" s="14"/>
    </row>
    <row r="105" spans="1:23" s="28" customFormat="1" ht="15" hidden="1" customHeight="1">
      <c r="A105" s="139"/>
      <c r="B105" s="22">
        <f t="shared" si="44"/>
        <v>36</v>
      </c>
      <c r="C105" s="8"/>
      <c r="D105" s="23"/>
      <c r="E105" s="23"/>
      <c r="F105" s="23"/>
      <c r="G105" s="23"/>
      <c r="H105" s="8"/>
      <c r="I105" s="23"/>
      <c r="J105" s="15"/>
      <c r="K105" s="59"/>
      <c r="L105" s="59"/>
      <c r="M105" s="59"/>
      <c r="N105" s="59"/>
      <c r="O105" s="59"/>
      <c r="P105" s="59"/>
      <c r="Q105" s="59"/>
      <c r="R105" s="141"/>
      <c r="V105" s="14"/>
      <c r="W105" s="14"/>
    </row>
    <row r="106" spans="1:23" s="28" customFormat="1" ht="15" hidden="1" customHeight="1">
      <c r="A106" s="139"/>
      <c r="B106" s="22">
        <f t="shared" si="44"/>
        <v>37</v>
      </c>
      <c r="C106" s="8"/>
      <c r="D106" s="23"/>
      <c r="E106" s="23"/>
      <c r="F106" s="23"/>
      <c r="G106" s="23"/>
      <c r="H106" s="8"/>
      <c r="I106" s="23"/>
      <c r="J106" s="15"/>
      <c r="K106" s="59"/>
      <c r="L106" s="59"/>
      <c r="M106" s="59"/>
      <c r="N106" s="59"/>
      <c r="O106" s="59"/>
      <c r="P106" s="59"/>
      <c r="Q106" s="59"/>
      <c r="R106" s="141"/>
    </row>
    <row r="107" spans="1:23" s="14" customFormat="1" ht="15" customHeight="1" thickBot="1">
      <c r="A107" s="118"/>
      <c r="B107" s="374" t="s">
        <v>150</v>
      </c>
      <c r="C107" s="375"/>
      <c r="D107" s="375"/>
      <c r="E107" s="376"/>
      <c r="F107" s="290">
        <f>+COUNTA(F70:F106)</f>
        <v>14</v>
      </c>
      <c r="G107" s="119"/>
      <c r="H107" s="120"/>
      <c r="I107" s="120"/>
      <c r="J107" s="121"/>
      <c r="K107" s="142"/>
      <c r="L107" s="142"/>
      <c r="M107" s="142"/>
      <c r="N107" s="142"/>
      <c r="O107" s="142"/>
      <c r="P107" s="142"/>
      <c r="Q107" s="142"/>
      <c r="R107" s="143"/>
      <c r="V107" s="28"/>
      <c r="W107" s="28"/>
    </row>
    <row r="108" spans="1:23" s="14" customFormat="1" ht="1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63"/>
      <c r="V108" s="28"/>
      <c r="W108" s="28"/>
    </row>
    <row r="109" spans="1:23" s="14" customFormat="1" ht="1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63"/>
    </row>
    <row r="110" spans="1:23" s="14" customFormat="1" ht="1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63"/>
    </row>
    <row r="111" spans="1:23" s="14" customFormat="1" ht="1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8"/>
      <c r="L111" s="58"/>
      <c r="M111" s="58"/>
      <c r="N111" s="58"/>
      <c r="O111" s="58"/>
      <c r="P111" s="58"/>
      <c r="Q111" s="58"/>
      <c r="R111" s="58"/>
      <c r="S111" s="63"/>
    </row>
    <row r="112" spans="1:23" s="6" customFormat="1" ht="1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8"/>
      <c r="L112" s="58"/>
      <c r="M112" s="58"/>
      <c r="N112" s="58"/>
      <c r="O112" s="58"/>
      <c r="P112" s="58"/>
      <c r="Q112" s="58"/>
      <c r="R112" s="58"/>
      <c r="V112" s="14"/>
      <c r="W112" s="14"/>
    </row>
    <row r="113" spans="1:23" s="14" customFormat="1" ht="1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8"/>
      <c r="L113" s="58"/>
      <c r="M113" s="58"/>
      <c r="N113" s="58"/>
      <c r="O113" s="58"/>
      <c r="P113" s="58"/>
      <c r="Q113" s="58"/>
      <c r="R113" s="58"/>
    </row>
    <row r="114" spans="1:23" s="14" customFormat="1" ht="1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8"/>
      <c r="L114" s="58"/>
      <c r="M114" s="58"/>
      <c r="N114" s="58"/>
      <c r="O114" s="58"/>
      <c r="P114" s="58"/>
      <c r="Q114" s="58"/>
      <c r="R114" s="58"/>
      <c r="V114" s="6"/>
      <c r="W114" s="6"/>
    </row>
    <row r="115" spans="1:23" s="28" customFormat="1" ht="1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8"/>
      <c r="L115" s="58"/>
      <c r="M115" s="58"/>
      <c r="N115" s="58"/>
      <c r="O115" s="58"/>
      <c r="P115" s="58"/>
      <c r="Q115" s="58"/>
      <c r="R115" s="58"/>
      <c r="V115" s="14"/>
      <c r="W115" s="14"/>
    </row>
    <row r="116" spans="1:23" s="16" customFormat="1" ht="1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8"/>
      <c r="L116" s="58"/>
      <c r="M116" s="58"/>
      <c r="N116" s="58"/>
      <c r="O116" s="58"/>
      <c r="P116" s="58"/>
      <c r="Q116" s="58"/>
      <c r="R116" s="58"/>
      <c r="S116" s="6"/>
      <c r="T116" s="6"/>
      <c r="V116" s="14"/>
      <c r="W116" s="14"/>
    </row>
    <row r="117" spans="1:23" s="6" customFormat="1" ht="1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8"/>
      <c r="L117" s="58"/>
      <c r="M117" s="58"/>
      <c r="N117" s="58"/>
      <c r="O117" s="58"/>
      <c r="P117" s="58"/>
      <c r="Q117" s="58"/>
      <c r="R117" s="58"/>
      <c r="S117" s="212"/>
      <c r="T117" s="28"/>
      <c r="V117" s="28"/>
      <c r="W117" s="28"/>
    </row>
    <row r="118" spans="1:23" s="28" customFormat="1" ht="1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8"/>
      <c r="L118" s="58"/>
      <c r="M118" s="58"/>
      <c r="N118" s="58"/>
      <c r="O118" s="58"/>
      <c r="P118" s="58"/>
      <c r="Q118" s="58"/>
      <c r="R118" s="58"/>
      <c r="V118" s="93"/>
      <c r="W118" s="93"/>
    </row>
    <row r="119" spans="1:23" s="28" customFormat="1" ht="1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8"/>
      <c r="L119" s="58"/>
      <c r="M119" s="58"/>
      <c r="N119" s="58"/>
      <c r="O119" s="58"/>
      <c r="P119" s="58"/>
      <c r="Q119" s="58"/>
      <c r="R119" s="58"/>
      <c r="V119" s="6"/>
      <c r="W119" s="6"/>
    </row>
    <row r="120" spans="1:23" s="28" customFormat="1" ht="1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8"/>
      <c r="L120" s="58"/>
      <c r="M120" s="58"/>
      <c r="N120" s="58"/>
      <c r="O120" s="58"/>
      <c r="P120" s="58"/>
      <c r="Q120" s="58"/>
      <c r="R120" s="58"/>
    </row>
    <row r="121" spans="1:23" s="28" customFormat="1" ht="1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8"/>
      <c r="L121" s="58"/>
      <c r="M121" s="58"/>
      <c r="N121" s="58"/>
      <c r="O121" s="58"/>
      <c r="P121" s="58"/>
      <c r="Q121" s="58"/>
      <c r="R121" s="58"/>
    </row>
    <row r="122" spans="1:23" s="28" customFormat="1" ht="1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8"/>
      <c r="L122" s="58"/>
      <c r="M122" s="58"/>
      <c r="N122" s="58"/>
      <c r="O122" s="58"/>
      <c r="P122" s="58"/>
      <c r="Q122" s="58"/>
      <c r="R122" s="58"/>
    </row>
    <row r="123" spans="1:23" s="14" customFormat="1" ht="1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8"/>
      <c r="L123" s="58"/>
      <c r="M123" s="58"/>
      <c r="N123" s="58"/>
      <c r="O123" s="58"/>
      <c r="P123" s="58"/>
      <c r="Q123" s="58"/>
      <c r="R123" s="58"/>
      <c r="V123" s="28"/>
      <c r="W123" s="28"/>
    </row>
    <row r="124" spans="1:23" s="14" customFormat="1" ht="1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8"/>
      <c r="L124" s="58"/>
      <c r="M124" s="58"/>
      <c r="N124" s="58"/>
      <c r="O124" s="58"/>
      <c r="P124" s="58"/>
      <c r="Q124" s="58"/>
      <c r="R124" s="58"/>
      <c r="S124" s="63"/>
      <c r="V124" s="28"/>
      <c r="W124" s="28"/>
    </row>
    <row r="125" spans="1:23" s="14" customFormat="1" ht="1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8"/>
      <c r="L125" s="58"/>
      <c r="M125" s="58"/>
      <c r="N125" s="58"/>
      <c r="O125" s="58"/>
      <c r="P125" s="58"/>
      <c r="Q125" s="58"/>
      <c r="R125" s="58"/>
      <c r="S125" s="63"/>
    </row>
    <row r="126" spans="1:23" s="14" customFormat="1" ht="1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8"/>
      <c r="L126" s="58"/>
      <c r="M126" s="58"/>
      <c r="N126" s="58"/>
      <c r="O126" s="58"/>
      <c r="P126" s="58"/>
      <c r="Q126" s="58"/>
      <c r="R126" s="58"/>
    </row>
    <row r="127" spans="1:23" s="14" customFormat="1" ht="1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8"/>
      <c r="L127" s="58"/>
      <c r="M127" s="58"/>
      <c r="N127" s="58"/>
      <c r="O127" s="58"/>
      <c r="P127" s="58"/>
      <c r="Q127" s="58"/>
      <c r="R127" s="58"/>
    </row>
    <row r="128" spans="1:23" s="28" customFormat="1" ht="17.100000000000001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8"/>
      <c r="L128" s="58"/>
      <c r="M128" s="58"/>
      <c r="N128" s="58"/>
      <c r="O128" s="58"/>
      <c r="P128" s="58"/>
      <c r="Q128" s="58"/>
      <c r="R128" s="58"/>
      <c r="V128" s="14"/>
      <c r="W128" s="14"/>
    </row>
    <row r="129" spans="1:23" s="14" customFormat="1" ht="1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8"/>
      <c r="L129" s="58"/>
      <c r="M129" s="58"/>
      <c r="N129" s="58"/>
      <c r="O129" s="58"/>
      <c r="P129" s="58"/>
      <c r="Q129" s="58"/>
      <c r="R129" s="58"/>
    </row>
    <row r="130" spans="1:23" s="14" customFormat="1" ht="1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8"/>
      <c r="L130" s="58"/>
      <c r="M130" s="58"/>
      <c r="N130" s="58"/>
      <c r="O130" s="58"/>
      <c r="P130" s="58"/>
      <c r="Q130" s="58"/>
      <c r="R130" s="58"/>
      <c r="V130" s="28"/>
      <c r="W130" s="28"/>
    </row>
    <row r="131" spans="1:23" s="14" customFormat="1" ht="1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8"/>
      <c r="L131" s="58"/>
      <c r="M131" s="58"/>
      <c r="N131" s="58"/>
      <c r="O131" s="58"/>
      <c r="P131" s="58"/>
      <c r="Q131" s="58"/>
      <c r="R131" s="58"/>
    </row>
    <row r="132" spans="1:23" s="14" customFormat="1" ht="1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8"/>
      <c r="L132" s="58"/>
      <c r="M132" s="58"/>
      <c r="N132" s="58"/>
      <c r="O132" s="58"/>
      <c r="P132" s="58"/>
      <c r="Q132" s="58"/>
      <c r="R132" s="58"/>
    </row>
    <row r="133" spans="1:23" s="6" customFormat="1" ht="1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8"/>
      <c r="L133" s="58"/>
      <c r="M133" s="58"/>
      <c r="N133" s="58"/>
      <c r="O133" s="58"/>
      <c r="P133" s="58"/>
      <c r="Q133" s="58"/>
      <c r="R133" s="58"/>
      <c r="V133" s="14"/>
      <c r="W133" s="14"/>
    </row>
    <row r="134" spans="1:23" ht="15">
      <c r="K134" s="58"/>
      <c r="L134" s="58"/>
      <c r="M134" s="58"/>
      <c r="N134" s="58"/>
      <c r="O134" s="58"/>
      <c r="P134" s="58"/>
      <c r="Q134" s="58"/>
      <c r="R134" s="58"/>
      <c r="V134" s="14"/>
      <c r="W134" s="14"/>
    </row>
    <row r="135" spans="1:23" ht="15">
      <c r="K135" s="58"/>
      <c r="L135" s="58"/>
      <c r="M135" s="58"/>
      <c r="N135" s="58"/>
      <c r="O135" s="58"/>
      <c r="P135" s="58"/>
      <c r="Q135" s="58"/>
      <c r="R135" s="58"/>
      <c r="V135" s="6"/>
      <c r="W135" s="6"/>
    </row>
    <row r="136" spans="1:23" ht="15">
      <c r="K136" s="58"/>
      <c r="L136" s="58"/>
      <c r="M136" s="58"/>
      <c r="N136" s="58"/>
      <c r="O136" s="58"/>
      <c r="P136" s="58"/>
      <c r="Q136" s="58"/>
      <c r="R136" s="58"/>
    </row>
    <row r="137" spans="1:23" ht="15">
      <c r="K137" s="58"/>
      <c r="L137" s="58"/>
      <c r="M137" s="58"/>
      <c r="N137" s="58"/>
      <c r="O137" s="58"/>
      <c r="P137" s="58"/>
      <c r="Q137" s="58"/>
      <c r="R137" s="58"/>
    </row>
    <row r="138" spans="1:23" ht="15">
      <c r="K138" s="58"/>
      <c r="L138" s="58"/>
      <c r="M138" s="58"/>
      <c r="N138" s="58"/>
      <c r="O138" s="58"/>
      <c r="P138" s="58"/>
      <c r="Q138" s="58"/>
      <c r="R138" s="58"/>
    </row>
    <row r="139" spans="1:23" ht="15">
      <c r="K139" s="58"/>
      <c r="L139" s="58"/>
      <c r="M139" s="58"/>
      <c r="N139" s="58"/>
      <c r="O139" s="58"/>
      <c r="P139" s="58"/>
      <c r="Q139" s="58"/>
      <c r="R139" s="58"/>
    </row>
    <row r="140" spans="1:23" ht="15">
      <c r="K140" s="58"/>
      <c r="L140" s="58"/>
      <c r="M140" s="58"/>
      <c r="N140" s="58"/>
      <c r="O140" s="58"/>
      <c r="P140" s="58"/>
      <c r="Q140" s="58"/>
      <c r="R140" s="58"/>
    </row>
    <row r="141" spans="1:23" ht="15">
      <c r="K141" s="58"/>
      <c r="L141" s="58"/>
      <c r="M141" s="58"/>
      <c r="N141" s="58"/>
      <c r="O141" s="58"/>
      <c r="P141" s="58"/>
      <c r="Q141" s="58"/>
      <c r="R141" s="58"/>
    </row>
    <row r="142" spans="1:23" ht="15">
      <c r="K142" s="58"/>
      <c r="L142" s="58"/>
      <c r="M142" s="58"/>
      <c r="N142" s="58"/>
      <c r="O142" s="58"/>
      <c r="P142" s="58"/>
      <c r="Q142" s="58"/>
      <c r="R142" s="58"/>
    </row>
    <row r="143" spans="1:23" ht="15">
      <c r="K143" s="58"/>
      <c r="L143" s="58"/>
      <c r="M143" s="58"/>
      <c r="N143" s="58"/>
      <c r="O143" s="58"/>
      <c r="P143" s="58"/>
      <c r="Q143" s="58"/>
      <c r="R143" s="58"/>
    </row>
    <row r="144" spans="1:23" ht="15">
      <c r="K144" s="58"/>
      <c r="L144" s="58"/>
      <c r="M144" s="58"/>
      <c r="N144" s="58"/>
      <c r="O144" s="58"/>
      <c r="P144" s="58"/>
      <c r="Q144" s="58"/>
      <c r="R144" s="58"/>
    </row>
    <row r="145" spans="11:18" ht="15">
      <c r="K145" s="58"/>
      <c r="L145" s="58"/>
      <c r="M145" s="58"/>
      <c r="N145" s="58"/>
      <c r="O145" s="58"/>
      <c r="P145" s="58"/>
      <c r="Q145" s="58"/>
      <c r="R145" s="58"/>
    </row>
    <row r="146" spans="11:18" ht="15">
      <c r="K146" s="58"/>
      <c r="L146" s="58"/>
      <c r="M146" s="58"/>
      <c r="N146" s="58"/>
      <c r="O146" s="58"/>
      <c r="P146" s="58"/>
      <c r="Q146" s="58"/>
      <c r="R146" s="58"/>
    </row>
    <row r="147" spans="11:18" ht="15">
      <c r="K147" s="58"/>
      <c r="L147" s="58"/>
      <c r="M147" s="58"/>
      <c r="N147" s="58"/>
      <c r="O147" s="58"/>
      <c r="P147" s="58"/>
      <c r="Q147" s="58"/>
      <c r="R147" s="58"/>
    </row>
    <row r="148" spans="11:18" ht="15">
      <c r="K148" s="58"/>
      <c r="L148" s="58"/>
      <c r="M148" s="58"/>
      <c r="N148" s="58"/>
      <c r="O148" s="58"/>
      <c r="P148" s="58"/>
      <c r="Q148" s="58"/>
      <c r="R148" s="58"/>
    </row>
    <row r="149" spans="11:18" ht="15">
      <c r="K149" s="58"/>
      <c r="L149" s="58"/>
      <c r="M149" s="58"/>
      <c r="N149" s="58"/>
      <c r="O149" s="58"/>
      <c r="P149" s="58"/>
      <c r="Q149" s="58"/>
      <c r="R149" s="58"/>
    </row>
    <row r="150" spans="11:18" ht="15">
      <c r="K150" s="58"/>
      <c r="L150" s="58"/>
      <c r="M150" s="58"/>
      <c r="N150" s="58"/>
      <c r="O150" s="58"/>
      <c r="P150" s="58"/>
      <c r="Q150" s="58"/>
      <c r="R150" s="58"/>
    </row>
    <row r="151" spans="11:18" ht="15">
      <c r="K151" s="58"/>
      <c r="L151" s="58"/>
      <c r="M151" s="58"/>
      <c r="N151" s="58"/>
      <c r="O151" s="58"/>
      <c r="P151" s="58"/>
      <c r="Q151" s="58"/>
      <c r="R151" s="58"/>
    </row>
    <row r="152" spans="11:18" ht="15">
      <c r="K152" s="58"/>
      <c r="L152" s="58"/>
      <c r="M152" s="58"/>
      <c r="N152" s="58"/>
      <c r="O152" s="58"/>
      <c r="P152" s="58"/>
      <c r="Q152" s="58"/>
      <c r="R152" s="58"/>
    </row>
    <row r="153" spans="11:18" ht="15">
      <c r="K153" s="58"/>
      <c r="L153" s="58"/>
      <c r="M153" s="58"/>
      <c r="N153" s="58"/>
      <c r="O153" s="58"/>
      <c r="P153" s="58"/>
      <c r="Q153" s="58"/>
      <c r="R153" s="58"/>
    </row>
    <row r="154" spans="11:18" ht="15">
      <c r="K154" s="58"/>
      <c r="L154" s="58"/>
      <c r="M154" s="58"/>
      <c r="N154" s="58"/>
      <c r="O154" s="58"/>
      <c r="P154" s="58"/>
      <c r="Q154" s="58"/>
      <c r="R154" s="58"/>
    </row>
    <row r="155" spans="11:18" ht="15">
      <c r="K155" s="58"/>
      <c r="L155" s="58"/>
      <c r="M155" s="58"/>
      <c r="N155" s="58"/>
      <c r="O155" s="58"/>
      <c r="P155" s="58"/>
      <c r="Q155" s="58"/>
      <c r="R155" s="58"/>
    </row>
    <row r="156" spans="11:18" ht="15">
      <c r="K156" s="58"/>
      <c r="L156" s="58"/>
      <c r="M156" s="58"/>
      <c r="N156" s="58"/>
      <c r="O156" s="58"/>
      <c r="P156" s="58"/>
      <c r="Q156" s="58"/>
      <c r="R156" s="58"/>
    </row>
    <row r="157" spans="11:18" ht="15">
      <c r="K157" s="58"/>
      <c r="L157" s="58"/>
      <c r="M157" s="58"/>
      <c r="N157" s="58"/>
      <c r="O157" s="58"/>
      <c r="P157" s="58"/>
      <c r="Q157" s="58"/>
      <c r="R157" s="58"/>
    </row>
    <row r="158" spans="11:18" ht="15">
      <c r="K158" s="58"/>
      <c r="L158" s="58"/>
      <c r="M158" s="58"/>
      <c r="N158" s="58"/>
      <c r="O158" s="58"/>
      <c r="P158" s="58"/>
      <c r="Q158" s="58"/>
      <c r="R158" s="58"/>
    </row>
    <row r="159" spans="11:18" ht="15">
      <c r="K159" s="58"/>
      <c r="L159" s="58"/>
      <c r="M159" s="58"/>
      <c r="N159" s="58"/>
      <c r="O159" s="58"/>
      <c r="P159" s="58"/>
      <c r="Q159" s="58"/>
      <c r="R159" s="58"/>
    </row>
    <row r="160" spans="11:18" ht="15">
      <c r="K160" s="58"/>
      <c r="L160" s="58"/>
      <c r="M160" s="58"/>
      <c r="N160" s="58"/>
      <c r="O160" s="58"/>
      <c r="P160" s="58"/>
      <c r="Q160" s="58"/>
      <c r="R160" s="58"/>
    </row>
    <row r="161" spans="11:18" ht="15">
      <c r="K161" s="58"/>
      <c r="L161" s="58"/>
      <c r="M161" s="58"/>
      <c r="N161" s="58"/>
      <c r="O161" s="58"/>
      <c r="P161" s="58"/>
      <c r="Q161" s="58"/>
      <c r="R161" s="58"/>
    </row>
    <row r="162" spans="11:18" ht="15">
      <c r="K162" s="58"/>
      <c r="L162" s="58"/>
      <c r="M162" s="58"/>
      <c r="N162" s="58"/>
      <c r="O162" s="58"/>
      <c r="P162" s="58"/>
      <c r="Q162" s="58"/>
      <c r="R162" s="58"/>
    </row>
    <row r="163" spans="11:18" ht="15">
      <c r="K163" s="58"/>
      <c r="L163" s="58"/>
      <c r="M163" s="58"/>
      <c r="N163" s="58"/>
      <c r="O163" s="58"/>
      <c r="P163" s="58"/>
      <c r="Q163" s="58"/>
      <c r="R163" s="58"/>
    </row>
    <row r="164" spans="11:18" ht="15">
      <c r="K164" s="58"/>
      <c r="L164" s="58"/>
      <c r="M164" s="58"/>
      <c r="N164" s="58"/>
      <c r="O164" s="58"/>
      <c r="P164" s="58"/>
      <c r="Q164" s="58"/>
      <c r="R164" s="58"/>
    </row>
    <row r="165" spans="11:18" ht="15">
      <c r="K165" s="58"/>
      <c r="L165" s="58"/>
      <c r="M165" s="58"/>
      <c r="N165" s="58"/>
      <c r="O165" s="58"/>
      <c r="P165" s="58"/>
      <c r="Q165" s="58"/>
      <c r="R165" s="58"/>
    </row>
    <row r="166" spans="11:18" ht="15">
      <c r="K166" s="58"/>
      <c r="L166" s="58"/>
      <c r="M166" s="58"/>
      <c r="N166" s="58"/>
      <c r="O166" s="58"/>
      <c r="P166" s="58"/>
      <c r="Q166" s="58"/>
      <c r="R166" s="58"/>
    </row>
    <row r="167" spans="11:18" ht="15">
      <c r="K167" s="58"/>
      <c r="L167" s="58"/>
      <c r="M167" s="58"/>
      <c r="N167" s="58"/>
      <c r="O167" s="58"/>
      <c r="P167" s="58"/>
      <c r="Q167" s="58"/>
      <c r="R167" s="58"/>
    </row>
    <row r="168" spans="11:18" ht="15">
      <c r="K168" s="58"/>
      <c r="L168" s="58"/>
      <c r="M168" s="58"/>
      <c r="N168" s="58"/>
      <c r="O168" s="58"/>
      <c r="P168" s="58"/>
      <c r="Q168" s="58"/>
      <c r="R168" s="58"/>
    </row>
    <row r="169" spans="11:18" ht="15">
      <c r="K169" s="58"/>
      <c r="L169" s="58"/>
      <c r="M169" s="58"/>
      <c r="N169" s="58"/>
      <c r="O169" s="58"/>
      <c r="P169" s="58"/>
      <c r="Q169" s="58"/>
      <c r="R169" s="58"/>
    </row>
    <row r="170" spans="11:18" ht="15">
      <c r="K170" s="58"/>
      <c r="L170" s="58"/>
      <c r="M170" s="58"/>
      <c r="N170" s="58"/>
      <c r="O170" s="58"/>
      <c r="P170" s="58"/>
      <c r="Q170" s="58"/>
      <c r="R170" s="58"/>
    </row>
    <row r="171" spans="11:18" ht="15">
      <c r="K171" s="58"/>
      <c r="L171" s="58"/>
      <c r="M171" s="58"/>
      <c r="N171" s="58"/>
      <c r="O171" s="58"/>
      <c r="P171" s="58"/>
      <c r="Q171" s="58"/>
      <c r="R171" s="58"/>
    </row>
    <row r="172" spans="11:18" ht="15">
      <c r="K172" s="58"/>
      <c r="L172" s="58"/>
      <c r="M172" s="58"/>
      <c r="N172" s="58"/>
      <c r="O172" s="58"/>
      <c r="P172" s="58"/>
      <c r="Q172" s="58"/>
      <c r="R172" s="58"/>
    </row>
    <row r="173" spans="11:18" ht="15">
      <c r="K173" s="58"/>
      <c r="L173" s="58"/>
      <c r="M173" s="58"/>
      <c r="N173" s="58"/>
      <c r="O173" s="58"/>
      <c r="P173" s="58"/>
      <c r="Q173" s="58"/>
      <c r="R173" s="58"/>
    </row>
    <row r="174" spans="11:18" ht="15">
      <c r="K174" s="58"/>
      <c r="L174" s="58"/>
      <c r="M174" s="58"/>
      <c r="N174" s="58"/>
      <c r="O174" s="58"/>
      <c r="P174" s="58"/>
      <c r="Q174" s="58"/>
      <c r="R174" s="58"/>
    </row>
    <row r="175" spans="11:18" ht="15">
      <c r="K175" s="58"/>
      <c r="L175" s="58"/>
      <c r="M175" s="58"/>
      <c r="N175" s="58"/>
      <c r="O175" s="58"/>
      <c r="P175" s="58"/>
      <c r="Q175" s="58"/>
      <c r="R175" s="58"/>
    </row>
  </sheetData>
  <mergeCells count="10">
    <mergeCell ref="A1:R1"/>
    <mergeCell ref="A2:R2"/>
    <mergeCell ref="B107:E107"/>
    <mergeCell ref="B18:E18"/>
    <mergeCell ref="B60:E60"/>
    <mergeCell ref="B66:E66"/>
    <mergeCell ref="A3:C3"/>
    <mergeCell ref="A6:C6"/>
    <mergeCell ref="A7:C7"/>
    <mergeCell ref="D7:E7"/>
  </mergeCells>
  <phoneticPr fontId="32" type="noConversion"/>
  <dataValidations count="1">
    <dataValidation type="list" allowBlank="1" showInputMessage="1" showErrorMessage="1" sqref="D3" xr:uid="{00000000-0002-0000-0400-000000000000}">
      <formula1>$V$4:$V$20</formula1>
    </dataValidation>
  </dataValidations>
  <printOptions horizontalCentered="1"/>
  <pageMargins left="0.4" right="0.4" top="0.7" bottom="0.7" header="0" footer="0.3"/>
  <pageSetup paperSize="9" scale="48" fitToHeight="0" orientation="portrait" horizontalDpi="4294967293" r:id="rId1"/>
  <headerFooter alignWithMargins="0"/>
  <ignoredErrors>
    <ignoredError sqref="Q11:Q14 Q22:Q53 Q18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330"/>
  <sheetViews>
    <sheetView showGridLines="0" view="pageBreakPreview" zoomScale="85" zoomScaleNormal="100" zoomScaleSheetLayoutView="85" workbookViewId="0">
      <selection sqref="A1:R1"/>
    </sheetView>
  </sheetViews>
  <sheetFormatPr defaultRowHeight="12.75"/>
  <cols>
    <col min="1" max="1" width="3.28515625" style="59" customWidth="1"/>
    <col min="2" max="2" width="4.140625" style="59" customWidth="1"/>
    <col min="3" max="3" width="12" style="59" customWidth="1"/>
    <col min="4" max="4" width="17.85546875" style="59" customWidth="1"/>
    <col min="5" max="5" width="16.140625" style="59" customWidth="1"/>
    <col min="6" max="6" width="24.42578125" style="59" bestFit="1" customWidth="1"/>
    <col min="7" max="7" width="11" style="59" customWidth="1"/>
    <col min="8" max="8" width="19.5703125" style="59" bestFit="1" customWidth="1"/>
    <col min="9" max="9" width="16.85546875" style="59" customWidth="1"/>
    <col min="10" max="10" width="14.28515625" style="59" customWidth="1"/>
    <col min="11" max="17" width="8.85546875" style="16" customWidth="1"/>
    <col min="18" max="18" width="15.42578125" style="16" customWidth="1"/>
    <col min="19" max="19" width="18.140625" style="59" customWidth="1"/>
    <col min="20" max="20" width="21.28515625" style="59" customWidth="1"/>
    <col min="21" max="21" width="9.140625" style="59"/>
    <col min="22" max="23" width="9.140625" style="59" hidden="1" customWidth="1"/>
    <col min="24" max="16384" width="9.140625" style="59"/>
  </cols>
  <sheetData>
    <row r="1" spans="1:23" s="93" customFormat="1" ht="24" customHeight="1">
      <c r="A1" s="361" t="s">
        <v>102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3"/>
    </row>
    <row r="2" spans="1:23" s="93" customFormat="1" ht="15" customHeight="1" thickBot="1">
      <c r="A2" s="384" t="s">
        <v>103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6"/>
    </row>
    <row r="3" spans="1:23" s="93" customFormat="1" ht="15" customHeight="1" thickTop="1">
      <c r="A3" s="367" t="s">
        <v>104</v>
      </c>
      <c r="B3" s="368"/>
      <c r="C3" s="368"/>
      <c r="D3" s="102" t="s">
        <v>7</v>
      </c>
      <c r="E3" s="94"/>
      <c r="F3" s="94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  <c r="V3" s="93" t="s">
        <v>104</v>
      </c>
      <c r="W3" s="93" t="s">
        <v>105</v>
      </c>
    </row>
    <row r="4" spans="1:23" s="93" customFormat="1" ht="15" customHeight="1">
      <c r="A4" s="105"/>
      <c r="B4" s="106"/>
      <c r="C4" s="106"/>
      <c r="D4" s="103" t="s">
        <v>106</v>
      </c>
      <c r="E4" s="95"/>
      <c r="F4" s="9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99"/>
      <c r="V4" s="93" t="s">
        <v>3</v>
      </c>
      <c r="W4" s="54" t="s">
        <v>255</v>
      </c>
    </row>
    <row r="5" spans="1:23" s="93" customFormat="1" ht="15" customHeight="1">
      <c r="A5" s="105"/>
      <c r="B5" s="106"/>
      <c r="C5" s="106"/>
      <c r="D5" s="103" t="s">
        <v>108</v>
      </c>
      <c r="E5" s="95"/>
      <c r="F5" s="9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9"/>
      <c r="V5" s="93" t="s">
        <v>109</v>
      </c>
      <c r="W5" s="54" t="s">
        <v>110</v>
      </c>
    </row>
    <row r="6" spans="1:23" s="93" customFormat="1" ht="15" customHeight="1">
      <c r="A6" s="369" t="s">
        <v>111</v>
      </c>
      <c r="B6" s="370"/>
      <c r="C6" s="370"/>
      <c r="D6" s="95" t="s">
        <v>338</v>
      </c>
      <c r="E6" s="95"/>
      <c r="F6" s="9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9"/>
      <c r="V6" s="93" t="s">
        <v>112</v>
      </c>
      <c r="W6" s="54" t="s">
        <v>338</v>
      </c>
    </row>
    <row r="7" spans="1:23" s="16" customFormat="1" ht="15" customHeight="1" thickBot="1">
      <c r="A7" s="371" t="s">
        <v>114</v>
      </c>
      <c r="B7" s="372"/>
      <c r="C7" s="372"/>
      <c r="D7" s="373">
        <f>+Pama!D7</f>
        <v>45017</v>
      </c>
      <c r="E7" s="373"/>
      <c r="F7" s="100"/>
      <c r="G7" s="101"/>
      <c r="H7" s="101"/>
      <c r="I7" s="110"/>
      <c r="J7" s="110"/>
      <c r="K7" s="110"/>
      <c r="L7" s="110"/>
      <c r="M7" s="110"/>
      <c r="N7" s="110"/>
      <c r="O7" s="110"/>
      <c r="P7" s="110"/>
      <c r="Q7" s="110"/>
      <c r="R7" s="96" t="s">
        <v>115</v>
      </c>
      <c r="T7" s="93"/>
      <c r="U7" s="93"/>
      <c r="V7" s="93" t="s">
        <v>116</v>
      </c>
      <c r="W7" s="54" t="s">
        <v>117</v>
      </c>
    </row>
    <row r="8" spans="1:23" s="16" customFormat="1" ht="15" customHeight="1" thickTop="1">
      <c r="A8" s="111"/>
      <c r="B8" s="6"/>
      <c r="C8" s="6"/>
      <c r="D8" s="6"/>
      <c r="E8" s="6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9"/>
      <c r="S8" s="6"/>
      <c r="T8" s="6"/>
      <c r="V8" s="93" t="s">
        <v>9</v>
      </c>
      <c r="W8" s="54" t="s">
        <v>257</v>
      </c>
    </row>
    <row r="9" spans="1:23" s="16" customFormat="1" ht="15" customHeight="1">
      <c r="A9" s="112" t="s">
        <v>118</v>
      </c>
      <c r="B9" s="2" t="s">
        <v>119</v>
      </c>
      <c r="C9" s="6"/>
      <c r="D9" s="6"/>
      <c r="E9" s="6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9"/>
      <c r="S9" s="6"/>
      <c r="T9" s="6"/>
      <c r="V9" s="93" t="s">
        <v>13</v>
      </c>
      <c r="W9" s="93" t="s">
        <v>120</v>
      </c>
    </row>
    <row r="10" spans="1:23" s="16" customFormat="1" ht="15" customHeight="1">
      <c r="A10" s="111"/>
      <c r="B10" s="3" t="s">
        <v>122</v>
      </c>
      <c r="C10" s="3" t="s">
        <v>123</v>
      </c>
      <c r="D10" s="3" t="s">
        <v>124</v>
      </c>
      <c r="E10" s="3" t="s">
        <v>125</v>
      </c>
      <c r="F10" s="3" t="s">
        <v>28</v>
      </c>
      <c r="G10" s="3" t="s">
        <v>126</v>
      </c>
      <c r="H10" s="3" t="s">
        <v>127</v>
      </c>
      <c r="I10" s="3" t="s">
        <v>128</v>
      </c>
      <c r="J10" s="3" t="s">
        <v>129</v>
      </c>
      <c r="K10" s="3" t="s">
        <v>130</v>
      </c>
      <c r="L10" s="3" t="s">
        <v>131</v>
      </c>
      <c r="M10" s="3" t="s">
        <v>132</v>
      </c>
      <c r="N10" s="3" t="s">
        <v>133</v>
      </c>
      <c r="O10" s="3" t="s">
        <v>134</v>
      </c>
      <c r="P10" s="3" t="s">
        <v>135</v>
      </c>
      <c r="Q10" s="265" t="s">
        <v>136</v>
      </c>
      <c r="R10" s="113" t="s">
        <v>137</v>
      </c>
      <c r="S10" s="6"/>
      <c r="T10" s="6"/>
      <c r="V10" s="93" t="s">
        <v>7</v>
      </c>
      <c r="W10" s="93"/>
    </row>
    <row r="11" spans="1:23" s="16" customFormat="1" ht="15" customHeight="1">
      <c r="A11" s="111"/>
      <c r="B11" s="380" t="s">
        <v>113</v>
      </c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1"/>
      <c r="R11" s="382"/>
      <c r="S11" s="14"/>
      <c r="T11" s="14"/>
      <c r="V11" s="93" t="s">
        <v>142</v>
      </c>
      <c r="W11" s="93"/>
    </row>
    <row r="12" spans="1:23" s="16" customFormat="1" ht="15" customHeight="1">
      <c r="A12" s="139"/>
      <c r="B12" s="22">
        <v>1</v>
      </c>
      <c r="C12" s="297" t="s">
        <v>339</v>
      </c>
      <c r="D12" s="312" t="s">
        <v>340</v>
      </c>
      <c r="E12" s="312" t="s">
        <v>274</v>
      </c>
      <c r="F12" s="312" t="s">
        <v>341</v>
      </c>
      <c r="G12" s="312">
        <v>2014</v>
      </c>
      <c r="H12" s="297" t="s">
        <v>33</v>
      </c>
      <c r="I12" s="312" t="s">
        <v>342</v>
      </c>
      <c r="J12" s="284">
        <v>0</v>
      </c>
      <c r="K12" s="285">
        <v>0</v>
      </c>
      <c r="L12" s="285">
        <v>720</v>
      </c>
      <c r="M12" s="285">
        <v>0</v>
      </c>
      <c r="N12" s="286">
        <f t="shared" ref="N12:N16" si="0">IFERROR(K12/(K12+L12),1)</f>
        <v>0</v>
      </c>
      <c r="O12" s="286">
        <f>IFERROR((K12+M12)/(K12+L12+M12),1)</f>
        <v>0</v>
      </c>
      <c r="P12" s="286" t="str">
        <f>IFERROR(K12/(K12+M12),"")</f>
        <v/>
      </c>
      <c r="Q12" s="287">
        <f t="shared" ref="Q12:Q16" si="1">K12/SUM(K12:M12)</f>
        <v>0</v>
      </c>
      <c r="R12" s="288" t="str">
        <f t="shared" ref="R12:R16" si="2">IFERROR(J12/K12,"")</f>
        <v/>
      </c>
      <c r="S12" s="14"/>
      <c r="T12" s="14"/>
      <c r="V12" s="93" t="s">
        <v>144</v>
      </c>
      <c r="W12" s="93"/>
    </row>
    <row r="13" spans="1:23" s="16" customFormat="1" ht="15" customHeight="1">
      <c r="A13" s="139"/>
      <c r="B13" s="22">
        <v>2</v>
      </c>
      <c r="C13" s="8" t="s">
        <v>339</v>
      </c>
      <c r="D13" s="23" t="s">
        <v>343</v>
      </c>
      <c r="E13" s="23" t="s">
        <v>274</v>
      </c>
      <c r="F13" s="23" t="s">
        <v>341</v>
      </c>
      <c r="G13" s="23">
        <v>2014</v>
      </c>
      <c r="H13" s="8" t="s">
        <v>33</v>
      </c>
      <c r="I13" s="23" t="s">
        <v>342</v>
      </c>
      <c r="J13" s="175">
        <v>12267.999999999975</v>
      </c>
      <c r="K13" s="176">
        <v>122.30000000000291</v>
      </c>
      <c r="L13" s="176">
        <v>34.316666666666663</v>
      </c>
      <c r="M13" s="176">
        <v>611.50000000001933</v>
      </c>
      <c r="N13" s="211">
        <f t="shared" si="0"/>
        <v>0.78088751729275707</v>
      </c>
      <c r="O13" s="211">
        <f>IFERROR((K13+M13)/(K13+L13+M13),1)</f>
        <v>0.95532362705318341</v>
      </c>
      <c r="P13" s="211">
        <f>IFERROR(K13/(K13+M13),"")</f>
        <v>0.16666666666666557</v>
      </c>
      <c r="Q13" s="267">
        <f t="shared" si="1"/>
        <v>0.15922060450886286</v>
      </c>
      <c r="R13" s="177">
        <f t="shared" si="2"/>
        <v>100.3107113654921</v>
      </c>
      <c r="S13" s="14"/>
      <c r="T13" s="14"/>
      <c r="V13" s="54" t="s">
        <v>11</v>
      </c>
      <c r="W13" s="6"/>
    </row>
    <row r="14" spans="1:23" s="16" customFormat="1" ht="15" customHeight="1">
      <c r="A14" s="139"/>
      <c r="B14" s="22">
        <v>3</v>
      </c>
      <c r="C14" s="8" t="s">
        <v>339</v>
      </c>
      <c r="D14" s="23" t="s">
        <v>344</v>
      </c>
      <c r="E14" s="23" t="s">
        <v>274</v>
      </c>
      <c r="F14" s="23" t="s">
        <v>341</v>
      </c>
      <c r="G14" s="23">
        <v>2014</v>
      </c>
      <c r="H14" s="8" t="s">
        <v>33</v>
      </c>
      <c r="I14" s="23" t="s">
        <v>342</v>
      </c>
      <c r="J14" s="231">
        <v>9149.2000000000116</v>
      </c>
      <c r="K14" s="176">
        <v>84.5</v>
      </c>
      <c r="L14" s="176">
        <v>59.616666666666667</v>
      </c>
      <c r="M14" s="176">
        <v>610.00000000005821</v>
      </c>
      <c r="N14" s="211">
        <f t="shared" si="0"/>
        <v>0.58633051925523305</v>
      </c>
      <c r="O14" s="211">
        <f>IFERROR((K14+M14)/(K14+L14+M14),1)</f>
        <v>0.92094503502995284</v>
      </c>
      <c r="P14" s="211">
        <f>IFERROR(K14/(K14+M14),"")</f>
        <v>0.1216702663786795</v>
      </c>
      <c r="Q14" s="267">
        <f t="shared" si="1"/>
        <v>0.11205162773221669</v>
      </c>
      <c r="R14" s="177">
        <f t="shared" si="2"/>
        <v>108.27455621301789</v>
      </c>
      <c r="S14" s="14"/>
      <c r="T14" s="14"/>
      <c r="V14" s="93"/>
      <c r="W14" s="93"/>
    </row>
    <row r="15" spans="1:23" s="6" customFormat="1" ht="15" customHeight="1">
      <c r="A15" s="139"/>
      <c r="B15" s="22">
        <v>4</v>
      </c>
      <c r="C15" s="8" t="s">
        <v>339</v>
      </c>
      <c r="D15" s="23" t="s">
        <v>345</v>
      </c>
      <c r="E15" s="23" t="s">
        <v>274</v>
      </c>
      <c r="F15" s="23" t="s">
        <v>341</v>
      </c>
      <c r="G15" s="23">
        <v>2018</v>
      </c>
      <c r="H15" s="8" t="s">
        <v>33</v>
      </c>
      <c r="I15" s="23" t="s">
        <v>342</v>
      </c>
      <c r="J15" s="175">
        <v>25707.800000000017</v>
      </c>
      <c r="K15" s="176">
        <v>167.80000000000655</v>
      </c>
      <c r="L15" s="176">
        <v>8.6666666666666696</v>
      </c>
      <c r="M15" s="176">
        <v>581.76666666662788</v>
      </c>
      <c r="N15" s="211">
        <f t="shared" si="0"/>
        <v>0.95088779750661312</v>
      </c>
      <c r="O15" s="211">
        <f>IFERROR((K15+M15)/(K15+L15+M15),1)</f>
        <v>0.9885699213083039</v>
      </c>
      <c r="P15" s="211">
        <f>IFERROR(K15/(K15+M15),"")</f>
        <v>0.2238626762129414</v>
      </c>
      <c r="Q15" s="267">
        <f t="shared" si="1"/>
        <v>0.2213039082076938</v>
      </c>
      <c r="R15" s="177">
        <f t="shared" si="2"/>
        <v>153.2050059594697</v>
      </c>
      <c r="S15" s="14"/>
      <c r="T15" s="14"/>
      <c r="V15" s="93"/>
      <c r="W15" s="93"/>
    </row>
    <row r="16" spans="1:23" s="6" customFormat="1" ht="15" customHeight="1">
      <c r="A16" s="139"/>
      <c r="B16" s="22">
        <v>5</v>
      </c>
      <c r="C16" s="8" t="s">
        <v>339</v>
      </c>
      <c r="D16" s="23" t="s">
        <v>346</v>
      </c>
      <c r="E16" s="23" t="s">
        <v>274</v>
      </c>
      <c r="F16" s="23" t="s">
        <v>341</v>
      </c>
      <c r="G16" s="23">
        <v>2022</v>
      </c>
      <c r="H16" s="8" t="s">
        <v>33</v>
      </c>
      <c r="I16" s="23" t="s">
        <v>342</v>
      </c>
      <c r="J16" s="175">
        <v>25905.500000000138</v>
      </c>
      <c r="K16" s="176">
        <v>177.99999999999909</v>
      </c>
      <c r="L16" s="176">
        <v>3.5833333333333326</v>
      </c>
      <c r="M16" s="176">
        <v>584.68333333329451</v>
      </c>
      <c r="N16" s="211">
        <f t="shared" si="0"/>
        <v>0.98026617714547948</v>
      </c>
      <c r="O16" s="211">
        <f>IFERROR((K16+M16)/(K16+L16+M16),1)</f>
        <v>0.99532364712023635</v>
      </c>
      <c r="P16" s="211">
        <f>IFERROR(K16/(K16+M16),"")</f>
        <v>0.23338650816198295</v>
      </c>
      <c r="Q16" s="267">
        <f t="shared" si="1"/>
        <v>0.23229511049244167</v>
      </c>
      <c r="R16" s="177">
        <f t="shared" si="2"/>
        <v>145.5365168539341</v>
      </c>
      <c r="S16" s="14"/>
      <c r="T16" s="14"/>
      <c r="V16" s="93"/>
      <c r="W16" s="93"/>
    </row>
    <row r="17" spans="1:23" s="14" customFormat="1" ht="15" customHeight="1">
      <c r="A17" s="139"/>
      <c r="B17" s="22">
        <v>6</v>
      </c>
      <c r="C17" s="8"/>
      <c r="D17" s="23"/>
      <c r="E17" s="23"/>
      <c r="F17" s="23"/>
      <c r="G17" s="23"/>
      <c r="H17" s="8"/>
      <c r="I17" s="23"/>
      <c r="J17" s="231"/>
      <c r="K17" s="176"/>
      <c r="L17" s="176"/>
      <c r="M17" s="176"/>
      <c r="N17" s="211"/>
      <c r="O17" s="211"/>
      <c r="P17" s="211"/>
      <c r="Q17" s="267"/>
      <c r="R17" s="177"/>
      <c r="S17" s="6"/>
      <c r="T17" s="6"/>
      <c r="W17" s="6"/>
    </row>
    <row r="18" spans="1:23" s="14" customFormat="1" ht="15" customHeight="1">
      <c r="A18" s="111"/>
      <c r="B18" s="355" t="s">
        <v>158</v>
      </c>
      <c r="C18" s="356"/>
      <c r="D18" s="356"/>
      <c r="E18" s="357"/>
      <c r="F18" s="289">
        <f>+COUNTA(F12:F17)</f>
        <v>5</v>
      </c>
      <c r="G18" s="19"/>
      <c r="H18" s="8"/>
      <c r="I18" s="8"/>
      <c r="J18" s="246">
        <f>SUM(J12:J17)</f>
        <v>73030.500000000146</v>
      </c>
      <c r="K18" s="246">
        <f t="shared" ref="K18:M18" si="3">SUM(K12:K17)</f>
        <v>552.60000000000855</v>
      </c>
      <c r="L18" s="246">
        <f t="shared" si="3"/>
        <v>826.18333333333328</v>
      </c>
      <c r="M18" s="246">
        <f t="shared" si="3"/>
        <v>2387.9499999999998</v>
      </c>
      <c r="N18" s="247">
        <f t="shared" ref="N18" si="4">IFERROR(K18/(K18+L18),1)</f>
        <v>0.40078813446638106</v>
      </c>
      <c r="O18" s="247">
        <f>IFERROR((K18+M18)/(K18+L18+M18),1)</f>
        <v>0.7806631741031137</v>
      </c>
      <c r="P18" s="247">
        <f>IFERROR(K18/(K18+M18),"")</f>
        <v>0.18792402781792758</v>
      </c>
      <c r="Q18" s="268">
        <f t="shared" ref="Q18" si="5">K18/SUM(K18:M18)</f>
        <v>0.14670536804658518</v>
      </c>
      <c r="R18" s="248">
        <f t="shared" ref="R18" si="6">IFERROR(J18/K18,"")</f>
        <v>132.15798045602429</v>
      </c>
      <c r="V18" s="93"/>
      <c r="W18" s="6"/>
    </row>
    <row r="19" spans="1:23" s="14" customFormat="1" ht="15" customHeight="1">
      <c r="A19" s="111"/>
      <c r="B19" s="1"/>
      <c r="C19" s="1"/>
      <c r="D19" s="1"/>
      <c r="E19" s="1"/>
      <c r="F19" s="1"/>
      <c r="G19" s="1"/>
      <c r="H19" s="1"/>
      <c r="I19" s="1"/>
      <c r="J19" s="1"/>
      <c r="K19" s="131"/>
      <c r="L19" s="131"/>
      <c r="M19" s="131"/>
      <c r="N19" s="131"/>
      <c r="O19" s="131"/>
      <c r="P19" s="131"/>
      <c r="Q19" s="131"/>
      <c r="R19" s="132"/>
      <c r="V19" s="54"/>
      <c r="W19" s="6"/>
    </row>
    <row r="20" spans="1:23" s="14" customFormat="1" ht="15" customHeight="1">
      <c r="A20" s="112" t="s">
        <v>159</v>
      </c>
      <c r="B20" s="2" t="s">
        <v>272</v>
      </c>
      <c r="C20" s="6"/>
      <c r="D20" s="6"/>
      <c r="E20" s="6"/>
      <c r="F20" s="10"/>
      <c r="G20" s="6"/>
      <c r="H20" s="6"/>
      <c r="I20" s="6"/>
      <c r="J20" s="6"/>
      <c r="K20" s="108"/>
      <c r="L20" s="108"/>
      <c r="M20" s="108"/>
      <c r="N20" s="108"/>
      <c r="O20" s="108"/>
      <c r="P20" s="108"/>
      <c r="Q20" s="108"/>
      <c r="R20" s="134"/>
      <c r="V20" s="54"/>
      <c r="W20" s="6"/>
    </row>
    <row r="21" spans="1:23" s="14" customFormat="1" ht="15" customHeight="1">
      <c r="A21" s="111"/>
      <c r="B21" s="3" t="s">
        <v>122</v>
      </c>
      <c r="C21" s="3" t="s">
        <v>123</v>
      </c>
      <c r="D21" s="3" t="s">
        <v>124</v>
      </c>
      <c r="E21" s="3" t="s">
        <v>125</v>
      </c>
      <c r="F21" s="3" t="s">
        <v>28</v>
      </c>
      <c r="G21" s="3" t="s">
        <v>126</v>
      </c>
      <c r="H21" s="3" t="s">
        <v>127</v>
      </c>
      <c r="I21" s="3" t="s">
        <v>128</v>
      </c>
      <c r="J21" s="3" t="s">
        <v>129</v>
      </c>
      <c r="K21" s="3" t="s">
        <v>130</v>
      </c>
      <c r="L21" s="3" t="s">
        <v>131</v>
      </c>
      <c r="M21" s="3" t="s">
        <v>132</v>
      </c>
      <c r="N21" s="3" t="s">
        <v>133</v>
      </c>
      <c r="O21" s="3" t="s">
        <v>134</v>
      </c>
      <c r="P21" s="3" t="s">
        <v>135</v>
      </c>
      <c r="Q21" s="265" t="s">
        <v>136</v>
      </c>
      <c r="R21" s="113" t="s">
        <v>137</v>
      </c>
      <c r="V21" s="6"/>
      <c r="W21" s="6"/>
    </row>
    <row r="22" spans="1:23" s="14" customFormat="1" ht="15" hidden="1" customHeight="1">
      <c r="A22" s="111"/>
      <c r="B22" s="355" t="s">
        <v>117</v>
      </c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  <c r="N22" s="356"/>
      <c r="O22" s="356"/>
      <c r="P22" s="356"/>
      <c r="Q22" s="356"/>
      <c r="R22" s="387"/>
      <c r="V22" s="6"/>
      <c r="W22" s="6"/>
    </row>
    <row r="23" spans="1:23" s="14" customFormat="1" ht="15" hidden="1" customHeight="1">
      <c r="A23" s="111"/>
      <c r="B23" s="275">
        <v>1</v>
      </c>
      <c r="C23" s="238"/>
      <c r="D23" s="252"/>
      <c r="E23" s="275"/>
      <c r="F23" s="252"/>
      <c r="G23" s="252"/>
      <c r="H23" s="238"/>
      <c r="I23" s="252"/>
      <c r="J23" s="240"/>
      <c r="K23" s="241"/>
      <c r="L23" s="241"/>
      <c r="M23" s="241"/>
      <c r="N23" s="242"/>
      <c r="O23" s="242"/>
      <c r="P23" s="242"/>
      <c r="Q23" s="269"/>
      <c r="R23" s="243"/>
      <c r="V23" s="6"/>
      <c r="W23" s="6"/>
    </row>
    <row r="24" spans="1:23" s="14" customFormat="1" ht="15" hidden="1" customHeight="1">
      <c r="A24" s="111"/>
      <c r="B24" s="22"/>
      <c r="C24" s="8"/>
      <c r="D24" s="23"/>
      <c r="E24" s="22"/>
      <c r="F24" s="23"/>
      <c r="G24" s="23"/>
      <c r="H24" s="8"/>
      <c r="I24" s="23"/>
      <c r="J24" s="175"/>
      <c r="K24" s="176"/>
      <c r="L24" s="176"/>
      <c r="M24" s="176"/>
      <c r="N24" s="211"/>
      <c r="O24" s="211"/>
      <c r="P24" s="211"/>
      <c r="Q24" s="267"/>
      <c r="R24" s="177"/>
      <c r="V24" s="6"/>
      <c r="W24" s="6"/>
    </row>
    <row r="25" spans="1:23" s="14" customFormat="1" ht="15" hidden="1" customHeight="1">
      <c r="A25" s="111"/>
      <c r="B25" s="22"/>
      <c r="C25" s="8"/>
      <c r="D25" s="23"/>
      <c r="E25" s="22"/>
      <c r="F25" s="23"/>
      <c r="G25" s="23"/>
      <c r="H25" s="8"/>
      <c r="I25" s="23"/>
      <c r="J25" s="175"/>
      <c r="K25" s="176"/>
      <c r="L25" s="176"/>
      <c r="M25" s="176"/>
      <c r="N25" s="211"/>
      <c r="O25" s="211"/>
      <c r="P25" s="211"/>
      <c r="Q25" s="267"/>
      <c r="R25" s="177"/>
      <c r="V25" s="6"/>
      <c r="W25" s="6"/>
    </row>
    <row r="26" spans="1:23" s="14" customFormat="1" ht="15" hidden="1" customHeight="1">
      <c r="A26" s="111"/>
      <c r="B26" s="22"/>
      <c r="C26" s="8"/>
      <c r="D26" s="23"/>
      <c r="E26" s="22"/>
      <c r="F26" s="23"/>
      <c r="G26" s="23"/>
      <c r="H26" s="8"/>
      <c r="I26" s="23"/>
      <c r="J26" s="175"/>
      <c r="K26" s="176"/>
      <c r="L26" s="176"/>
      <c r="M26" s="176"/>
      <c r="N26" s="211"/>
      <c r="O26" s="211"/>
      <c r="P26" s="211"/>
      <c r="Q26" s="267"/>
      <c r="R26" s="177"/>
      <c r="V26" s="6"/>
      <c r="W26" s="6"/>
    </row>
    <row r="27" spans="1:23" s="14" customFormat="1" ht="15" hidden="1" customHeight="1">
      <c r="A27" s="111"/>
      <c r="B27" s="22"/>
      <c r="C27" s="8"/>
      <c r="D27" s="23"/>
      <c r="E27" s="22"/>
      <c r="F27" s="23"/>
      <c r="G27" s="23"/>
      <c r="H27" s="8"/>
      <c r="I27" s="23"/>
      <c r="J27" s="231"/>
      <c r="K27" s="176"/>
      <c r="L27" s="176"/>
      <c r="M27" s="176"/>
      <c r="N27" s="211"/>
      <c r="O27" s="211"/>
      <c r="P27" s="211"/>
      <c r="Q27" s="267"/>
      <c r="R27" s="177"/>
      <c r="V27" s="6"/>
      <c r="W27" s="6"/>
    </row>
    <row r="28" spans="1:23" s="14" customFormat="1" ht="15" hidden="1" customHeight="1">
      <c r="A28" s="111"/>
      <c r="B28" s="22"/>
      <c r="C28" s="8"/>
      <c r="D28" s="23"/>
      <c r="E28" s="22"/>
      <c r="F28" s="23"/>
      <c r="G28" s="23"/>
      <c r="H28" s="8"/>
      <c r="I28" s="23"/>
      <c r="J28" s="231"/>
      <c r="K28" s="176"/>
      <c r="L28" s="176"/>
      <c r="M28" s="176"/>
      <c r="N28" s="211"/>
      <c r="O28" s="211"/>
      <c r="P28" s="211"/>
      <c r="Q28" s="267"/>
      <c r="R28" s="177"/>
      <c r="V28" s="6"/>
      <c r="W28" s="6"/>
    </row>
    <row r="29" spans="1:23" s="14" customFormat="1" ht="15" hidden="1" customHeight="1">
      <c r="A29" s="111"/>
      <c r="B29" s="22"/>
      <c r="C29" s="8"/>
      <c r="D29" s="23"/>
      <c r="E29" s="22"/>
      <c r="F29" s="23"/>
      <c r="G29" s="23"/>
      <c r="H29" s="8"/>
      <c r="I29" s="23"/>
      <c r="J29" s="231"/>
      <c r="K29" s="176"/>
      <c r="L29" s="176"/>
      <c r="M29" s="176"/>
      <c r="N29" s="211"/>
      <c r="O29" s="211"/>
      <c r="P29" s="211"/>
      <c r="Q29" s="267"/>
      <c r="R29" s="177"/>
      <c r="V29" s="6"/>
      <c r="W29" s="6"/>
    </row>
    <row r="30" spans="1:23" s="14" customFormat="1" ht="15" hidden="1" customHeight="1">
      <c r="A30" s="111"/>
      <c r="B30" s="22"/>
      <c r="C30" s="8"/>
      <c r="D30" s="23"/>
      <c r="E30" s="22"/>
      <c r="F30" s="23"/>
      <c r="G30" s="23"/>
      <c r="H30" s="8"/>
      <c r="I30" s="23"/>
      <c r="J30" s="231"/>
      <c r="K30" s="176"/>
      <c r="L30" s="176"/>
      <c r="M30" s="176"/>
      <c r="N30" s="211"/>
      <c r="O30" s="211"/>
      <c r="P30" s="211"/>
      <c r="Q30" s="267"/>
      <c r="R30" s="177"/>
      <c r="V30" s="6"/>
      <c r="W30" s="6"/>
    </row>
    <row r="31" spans="1:23" s="14" customFormat="1" ht="15" hidden="1" customHeight="1">
      <c r="A31" s="111"/>
      <c r="B31" s="355" t="s">
        <v>150</v>
      </c>
      <c r="C31" s="356"/>
      <c r="D31" s="356"/>
      <c r="E31" s="357"/>
      <c r="F31" s="18">
        <f>+COUNTA(F23:F30)</f>
        <v>0</v>
      </c>
      <c r="G31" s="19"/>
      <c r="H31" s="8"/>
      <c r="I31" s="8"/>
      <c r="J31" s="246">
        <f>SUM(J23:J30)</f>
        <v>0</v>
      </c>
      <c r="K31" s="246">
        <f>SUM(K23:K30)</f>
        <v>0</v>
      </c>
      <c r="L31" s="246">
        <f>SUM(L23:L30)</f>
        <v>0</v>
      </c>
      <c r="M31" s="246">
        <f>SUM(M23:M30)</f>
        <v>0</v>
      </c>
      <c r="N31" s="247"/>
      <c r="O31" s="247"/>
      <c r="P31" s="247"/>
      <c r="Q31" s="268"/>
      <c r="R31" s="248" t="str">
        <f t="shared" ref="R31" si="7">IFERROR(J31/K31,"")</f>
        <v/>
      </c>
      <c r="V31" s="6"/>
      <c r="W31" s="6"/>
    </row>
    <row r="32" spans="1:23" s="14" customFormat="1" ht="15" hidden="1" customHeight="1">
      <c r="A32" s="111"/>
      <c r="B32" s="355" t="s">
        <v>257</v>
      </c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56"/>
      <c r="P32" s="356"/>
      <c r="Q32" s="356"/>
      <c r="R32" s="387"/>
      <c r="V32" s="6"/>
      <c r="W32" s="6"/>
    </row>
    <row r="33" spans="1:23" s="14" customFormat="1" ht="15" hidden="1" customHeight="1">
      <c r="A33" s="111"/>
      <c r="B33" s="275">
        <v>1</v>
      </c>
      <c r="C33" s="238"/>
      <c r="D33" s="252"/>
      <c r="E33" s="275"/>
      <c r="F33" s="252"/>
      <c r="G33" s="252"/>
      <c r="H33" s="238"/>
      <c r="I33" s="252"/>
      <c r="J33" s="240"/>
      <c r="K33" s="241"/>
      <c r="L33" s="241"/>
      <c r="M33" s="241"/>
      <c r="N33" s="242"/>
      <c r="O33" s="242"/>
      <c r="P33" s="242"/>
      <c r="Q33" s="269"/>
      <c r="R33" s="243"/>
      <c r="V33" s="6"/>
      <c r="W33" s="6"/>
    </row>
    <row r="34" spans="1:23" s="14" customFormat="1" ht="15" hidden="1" customHeight="1">
      <c r="A34" s="111"/>
      <c r="B34" s="22">
        <v>2</v>
      </c>
      <c r="C34" s="8"/>
      <c r="D34" s="23"/>
      <c r="E34" s="22"/>
      <c r="F34" s="23"/>
      <c r="G34" s="23"/>
      <c r="H34" s="8"/>
      <c r="I34" s="23"/>
      <c r="J34" s="175"/>
      <c r="K34" s="176"/>
      <c r="L34" s="176"/>
      <c r="M34" s="176"/>
      <c r="N34" s="211"/>
      <c r="O34" s="211"/>
      <c r="P34" s="211"/>
      <c r="Q34" s="267"/>
      <c r="R34" s="177"/>
      <c r="V34" s="6"/>
      <c r="W34" s="6"/>
    </row>
    <row r="35" spans="1:23" s="14" customFormat="1" ht="15" hidden="1" customHeight="1">
      <c r="A35" s="111"/>
      <c r="B35" s="22">
        <v>3</v>
      </c>
      <c r="C35" s="8"/>
      <c r="D35" s="23"/>
      <c r="E35" s="22"/>
      <c r="F35" s="23"/>
      <c r="G35" s="23"/>
      <c r="H35" s="8"/>
      <c r="I35" s="23"/>
      <c r="J35" s="175"/>
      <c r="K35" s="176"/>
      <c r="L35" s="176"/>
      <c r="M35" s="176"/>
      <c r="N35" s="211"/>
      <c r="O35" s="211"/>
      <c r="P35" s="211"/>
      <c r="Q35" s="267"/>
      <c r="R35" s="177"/>
      <c r="V35" s="6"/>
      <c r="W35" s="6"/>
    </row>
    <row r="36" spans="1:23" s="14" customFormat="1" ht="15" hidden="1" customHeight="1">
      <c r="A36" s="111"/>
      <c r="B36" s="22">
        <v>4</v>
      </c>
      <c r="C36" s="8"/>
      <c r="D36" s="23"/>
      <c r="E36" s="22"/>
      <c r="F36" s="23"/>
      <c r="G36" s="23"/>
      <c r="H36" s="8"/>
      <c r="I36" s="23"/>
      <c r="J36" s="175"/>
      <c r="K36" s="176"/>
      <c r="L36" s="176"/>
      <c r="M36" s="176"/>
      <c r="N36" s="211"/>
      <c r="O36" s="211"/>
      <c r="P36" s="211"/>
      <c r="Q36" s="267"/>
      <c r="R36" s="177"/>
      <c r="V36" s="6"/>
      <c r="W36" s="6"/>
    </row>
    <row r="37" spans="1:23" s="14" customFormat="1" ht="15" hidden="1" customHeight="1">
      <c r="A37" s="111"/>
      <c r="B37" s="22">
        <v>5</v>
      </c>
      <c r="C37" s="8"/>
      <c r="D37" s="23"/>
      <c r="E37" s="22"/>
      <c r="F37" s="23"/>
      <c r="G37" s="23"/>
      <c r="H37" s="8"/>
      <c r="I37" s="23"/>
      <c r="J37" s="175"/>
      <c r="K37" s="176"/>
      <c r="L37" s="176"/>
      <c r="M37" s="176"/>
      <c r="N37" s="211"/>
      <c r="O37" s="211"/>
      <c r="P37" s="211"/>
      <c r="Q37" s="267"/>
      <c r="R37" s="177"/>
      <c r="V37" s="6"/>
      <c r="W37" s="6"/>
    </row>
    <row r="38" spans="1:23" s="14" customFormat="1" ht="15" hidden="1" customHeight="1">
      <c r="A38" s="111"/>
      <c r="B38" s="22">
        <v>6</v>
      </c>
      <c r="C38" s="8"/>
      <c r="D38" s="23"/>
      <c r="E38" s="22"/>
      <c r="F38" s="23"/>
      <c r="G38" s="23"/>
      <c r="H38" s="8"/>
      <c r="I38" s="23"/>
      <c r="J38" s="175"/>
      <c r="K38" s="176"/>
      <c r="L38" s="176"/>
      <c r="M38" s="176"/>
      <c r="N38" s="211"/>
      <c r="O38" s="211"/>
      <c r="P38" s="211"/>
      <c r="Q38" s="267"/>
      <c r="R38" s="177"/>
      <c r="V38" s="6"/>
      <c r="W38" s="6"/>
    </row>
    <row r="39" spans="1:23" s="14" customFormat="1" ht="15" hidden="1" customHeight="1">
      <c r="A39" s="111"/>
      <c r="B39" s="22">
        <v>7</v>
      </c>
      <c r="C39" s="8"/>
      <c r="D39" s="23"/>
      <c r="E39" s="22"/>
      <c r="F39" s="23"/>
      <c r="G39" s="23"/>
      <c r="H39" s="8"/>
      <c r="I39" s="23"/>
      <c r="J39" s="175"/>
      <c r="K39" s="176"/>
      <c r="L39" s="176"/>
      <c r="M39" s="176"/>
      <c r="N39" s="211"/>
      <c r="O39" s="211"/>
      <c r="P39" s="211"/>
      <c r="Q39" s="267"/>
      <c r="R39" s="177"/>
      <c r="V39" s="6"/>
      <c r="W39" s="6"/>
    </row>
    <row r="40" spans="1:23" s="14" customFormat="1" ht="15" hidden="1" customHeight="1">
      <c r="A40" s="111"/>
      <c r="B40" s="22">
        <v>8</v>
      </c>
      <c r="C40" s="8"/>
      <c r="D40" s="23"/>
      <c r="E40" s="22"/>
      <c r="F40" s="23"/>
      <c r="G40" s="23"/>
      <c r="H40" s="8"/>
      <c r="I40" s="23"/>
      <c r="J40" s="175"/>
      <c r="K40" s="176"/>
      <c r="L40" s="176"/>
      <c r="M40" s="176"/>
      <c r="N40" s="211"/>
      <c r="O40" s="211"/>
      <c r="P40" s="211"/>
      <c r="Q40" s="267"/>
      <c r="R40" s="177"/>
      <c r="V40" s="6"/>
      <c r="W40" s="6"/>
    </row>
    <row r="41" spans="1:23" s="14" customFormat="1" ht="15" hidden="1" customHeight="1">
      <c r="A41" s="111"/>
      <c r="B41" s="22"/>
      <c r="C41" s="8"/>
      <c r="D41" s="23"/>
      <c r="E41" s="22"/>
      <c r="F41" s="23"/>
      <c r="G41" s="23"/>
      <c r="H41" s="8"/>
      <c r="I41" s="23"/>
      <c r="J41" s="175"/>
      <c r="K41" s="176"/>
      <c r="L41" s="176"/>
      <c r="M41" s="176"/>
      <c r="N41" s="211"/>
      <c r="O41" s="211"/>
      <c r="P41" s="211"/>
      <c r="Q41" s="267"/>
      <c r="R41" s="177"/>
      <c r="V41" s="6"/>
      <c r="W41" s="6"/>
    </row>
    <row r="42" spans="1:23" s="14" customFormat="1" ht="15" hidden="1" customHeight="1">
      <c r="A42" s="111"/>
      <c r="B42" s="22"/>
      <c r="C42" s="8"/>
      <c r="D42" s="23"/>
      <c r="E42" s="22"/>
      <c r="F42" s="23"/>
      <c r="G42" s="23"/>
      <c r="H42" s="8"/>
      <c r="I42" s="23"/>
      <c r="J42" s="231"/>
      <c r="K42" s="176"/>
      <c r="L42" s="176"/>
      <c r="M42" s="176"/>
      <c r="N42" s="211"/>
      <c r="O42" s="211"/>
      <c r="P42" s="211"/>
      <c r="Q42" s="267"/>
      <c r="R42" s="177"/>
      <c r="V42" s="6"/>
      <c r="W42" s="6"/>
    </row>
    <row r="43" spans="1:23" s="14" customFormat="1" ht="15" hidden="1" customHeight="1">
      <c r="A43" s="111"/>
      <c r="B43" s="22"/>
      <c r="C43" s="8"/>
      <c r="D43" s="23"/>
      <c r="E43" s="22"/>
      <c r="F43" s="23"/>
      <c r="G43" s="23"/>
      <c r="H43" s="8"/>
      <c r="I43" s="23"/>
      <c r="J43" s="231"/>
      <c r="K43" s="176"/>
      <c r="L43" s="176"/>
      <c r="M43" s="176"/>
      <c r="N43" s="211"/>
      <c r="O43" s="211"/>
      <c r="P43" s="211"/>
      <c r="Q43" s="267"/>
      <c r="R43" s="177"/>
      <c r="V43" s="6"/>
      <c r="W43" s="6"/>
    </row>
    <row r="44" spans="1:23" s="14" customFormat="1" ht="15" hidden="1" customHeight="1">
      <c r="A44" s="111"/>
      <c r="B44" s="22"/>
      <c r="C44" s="8"/>
      <c r="D44" s="23"/>
      <c r="E44" s="22"/>
      <c r="F44" s="23"/>
      <c r="G44" s="23"/>
      <c r="H44" s="8"/>
      <c r="I44" s="23"/>
      <c r="J44" s="231"/>
      <c r="K44" s="176"/>
      <c r="L44" s="176"/>
      <c r="M44" s="176"/>
      <c r="N44" s="211"/>
      <c r="O44" s="211"/>
      <c r="P44" s="211"/>
      <c r="Q44" s="267"/>
      <c r="R44" s="177"/>
      <c r="V44" s="6"/>
      <c r="W44" s="6"/>
    </row>
    <row r="45" spans="1:23" s="14" customFormat="1" ht="15" hidden="1" customHeight="1">
      <c r="A45" s="111"/>
      <c r="B45" s="22"/>
      <c r="C45" s="8"/>
      <c r="D45" s="23"/>
      <c r="E45" s="22"/>
      <c r="F45" s="23"/>
      <c r="G45" s="23"/>
      <c r="H45" s="8"/>
      <c r="I45" s="23"/>
      <c r="J45" s="231"/>
      <c r="K45" s="176"/>
      <c r="L45" s="176"/>
      <c r="M45" s="176"/>
      <c r="N45" s="211"/>
      <c r="O45" s="211"/>
      <c r="P45" s="211"/>
      <c r="Q45" s="267"/>
      <c r="R45" s="177"/>
      <c r="V45" s="6"/>
      <c r="W45" s="6"/>
    </row>
    <row r="46" spans="1:23" s="14" customFormat="1" ht="15" hidden="1" customHeight="1">
      <c r="A46" s="111"/>
      <c r="B46" s="355" t="s">
        <v>150</v>
      </c>
      <c r="C46" s="356"/>
      <c r="D46" s="356"/>
      <c r="E46" s="357"/>
      <c r="F46" s="18">
        <f>+COUNTA(F33:F45)</f>
        <v>0</v>
      </c>
      <c r="G46" s="19"/>
      <c r="H46" s="8"/>
      <c r="I46" s="8"/>
      <c r="J46" s="246">
        <f>SUM(J33:J45)</f>
        <v>0</v>
      </c>
      <c r="K46" s="246">
        <f>SUM(K33:K45)</f>
        <v>0</v>
      </c>
      <c r="L46" s="246">
        <f>SUM(L33:L45)</f>
        <v>0</v>
      </c>
      <c r="M46" s="246">
        <f>SUM(M33:M45)</f>
        <v>0</v>
      </c>
      <c r="N46" s="247"/>
      <c r="O46" s="247"/>
      <c r="P46" s="247"/>
      <c r="Q46" s="268"/>
      <c r="R46" s="248"/>
      <c r="V46" s="6"/>
      <c r="W46" s="6"/>
    </row>
    <row r="47" spans="1:23" s="6" customFormat="1" ht="15" customHeight="1">
      <c r="A47" s="111"/>
      <c r="B47" s="380" t="s">
        <v>358</v>
      </c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2"/>
      <c r="S47" s="14"/>
      <c r="T47" s="14"/>
    </row>
    <row r="48" spans="1:23" s="14" customFormat="1" ht="15" customHeight="1">
      <c r="A48" s="139"/>
      <c r="B48" s="22">
        <v>1</v>
      </c>
      <c r="C48" s="8" t="s">
        <v>339</v>
      </c>
      <c r="D48" s="23" t="s">
        <v>359</v>
      </c>
      <c r="E48" s="22" t="s">
        <v>348</v>
      </c>
      <c r="F48" s="23" t="s">
        <v>349</v>
      </c>
      <c r="G48" s="23">
        <v>43983</v>
      </c>
      <c r="H48" s="8" t="s">
        <v>37</v>
      </c>
      <c r="I48" s="23">
        <v>35.5</v>
      </c>
      <c r="J48" s="175">
        <v>5644.5</v>
      </c>
      <c r="K48" s="176">
        <v>213</v>
      </c>
      <c r="L48" s="176">
        <v>21.133333333333336</v>
      </c>
      <c r="M48" s="176">
        <v>485.86666666666667</v>
      </c>
      <c r="N48" s="211">
        <f t="shared" ref="N48:N82" si="8">IFERROR(K48/(K48+L48),1)</f>
        <v>0.90973804100227795</v>
      </c>
      <c r="O48" s="211">
        <f t="shared" ref="O48:O82" si="9">IFERROR((K48+M48)/(K48+L48+M48),1)</f>
        <v>0.97064814814814815</v>
      </c>
      <c r="P48" s="211">
        <f t="shared" ref="P48:P82" si="10">IFERROR(K48/(K48+M48),"")</f>
        <v>0.30477916626919777</v>
      </c>
      <c r="Q48" s="267">
        <f t="shared" ref="Q48:Q82" si="11">K48/SUM(K48:M48)</f>
        <v>0.29583333333333334</v>
      </c>
      <c r="R48" s="177">
        <f t="shared" ref="R48:R82" si="12">IFERROR(J48/K48,"")</f>
        <v>26.5</v>
      </c>
      <c r="V48" s="6"/>
      <c r="W48" s="6"/>
    </row>
    <row r="49" spans="1:23" s="14" customFormat="1" ht="15" customHeight="1">
      <c r="A49" s="139"/>
      <c r="B49" s="22">
        <v>2</v>
      </c>
      <c r="C49" s="8" t="s">
        <v>339</v>
      </c>
      <c r="D49" s="23" t="s">
        <v>347</v>
      </c>
      <c r="E49" s="22" t="s">
        <v>348</v>
      </c>
      <c r="F49" s="23" t="s">
        <v>349</v>
      </c>
      <c r="G49" s="23">
        <v>43983</v>
      </c>
      <c r="H49" s="8" t="s">
        <v>37</v>
      </c>
      <c r="I49" s="23">
        <v>34.6</v>
      </c>
      <c r="J49" s="175">
        <v>5501.4000000000005</v>
      </c>
      <c r="K49" s="176">
        <v>217</v>
      </c>
      <c r="L49" s="176">
        <v>18.683333333333334</v>
      </c>
      <c r="M49" s="176">
        <v>475.31666666666666</v>
      </c>
      <c r="N49" s="211">
        <f t="shared" si="8"/>
        <v>0.9207269641468071</v>
      </c>
      <c r="O49" s="211">
        <f t="shared" si="9"/>
        <v>0.97372245663384893</v>
      </c>
      <c r="P49" s="211">
        <f t="shared" si="10"/>
        <v>0.31344038132839019</v>
      </c>
      <c r="Q49" s="267">
        <f t="shared" si="11"/>
        <v>0.30520393811533053</v>
      </c>
      <c r="R49" s="177">
        <f t="shared" si="12"/>
        <v>25.352073732718896</v>
      </c>
      <c r="V49" s="6"/>
      <c r="W49" s="28"/>
    </row>
    <row r="50" spans="1:23" s="14" customFormat="1" ht="15" customHeight="1">
      <c r="A50" s="139"/>
      <c r="B50" s="22">
        <v>3</v>
      </c>
      <c r="C50" s="297" t="s">
        <v>339</v>
      </c>
      <c r="D50" s="312" t="s">
        <v>360</v>
      </c>
      <c r="E50" s="313" t="s">
        <v>348</v>
      </c>
      <c r="F50" s="312" t="s">
        <v>349</v>
      </c>
      <c r="G50" s="312">
        <v>43287</v>
      </c>
      <c r="H50" s="297" t="s">
        <v>37</v>
      </c>
      <c r="I50" s="312">
        <v>36</v>
      </c>
      <c r="J50" s="284">
        <v>0</v>
      </c>
      <c r="K50" s="285">
        <v>0</v>
      </c>
      <c r="L50" s="285">
        <v>720</v>
      </c>
      <c r="M50" s="285">
        <v>0</v>
      </c>
      <c r="N50" s="286">
        <f t="shared" si="8"/>
        <v>0</v>
      </c>
      <c r="O50" s="286">
        <f t="shared" si="9"/>
        <v>0</v>
      </c>
      <c r="P50" s="286" t="str">
        <f t="shared" si="10"/>
        <v/>
      </c>
      <c r="Q50" s="287">
        <f t="shared" si="11"/>
        <v>0</v>
      </c>
      <c r="R50" s="288" t="str">
        <f t="shared" si="12"/>
        <v/>
      </c>
      <c r="V50" s="11"/>
      <c r="W50" s="11"/>
    </row>
    <row r="51" spans="1:23" s="14" customFormat="1" ht="15" customHeight="1">
      <c r="A51" s="139"/>
      <c r="B51" s="22">
        <v>4</v>
      </c>
      <c r="C51" s="8" t="s">
        <v>339</v>
      </c>
      <c r="D51" s="23" t="s">
        <v>361</v>
      </c>
      <c r="E51" s="22" t="s">
        <v>348</v>
      </c>
      <c r="F51" s="23" t="s">
        <v>349</v>
      </c>
      <c r="G51" s="23">
        <v>43287</v>
      </c>
      <c r="H51" s="8" t="s">
        <v>37</v>
      </c>
      <c r="I51" s="23">
        <v>36</v>
      </c>
      <c r="J51" s="175">
        <v>5767</v>
      </c>
      <c r="K51" s="176">
        <v>204</v>
      </c>
      <c r="L51" s="176">
        <v>27.533333333391546</v>
      </c>
      <c r="M51" s="176">
        <v>488.46666666660849</v>
      </c>
      <c r="N51" s="211">
        <f t="shared" si="8"/>
        <v>0.88108263748898097</v>
      </c>
      <c r="O51" s="211">
        <f t="shared" si="9"/>
        <v>0.96175925925917849</v>
      </c>
      <c r="P51" s="211">
        <f t="shared" si="10"/>
        <v>0.29459901800329807</v>
      </c>
      <c r="Q51" s="267">
        <f t="shared" si="11"/>
        <v>0.28333333333333333</v>
      </c>
      <c r="R51" s="177">
        <f t="shared" si="12"/>
        <v>28.269607843137255</v>
      </c>
      <c r="V51" s="25"/>
      <c r="W51" s="215"/>
    </row>
    <row r="52" spans="1:23" s="14" customFormat="1" ht="15" customHeight="1">
      <c r="A52" s="139"/>
      <c r="B52" s="22">
        <v>5</v>
      </c>
      <c r="C52" s="8" t="s">
        <v>339</v>
      </c>
      <c r="D52" s="23" t="s">
        <v>362</v>
      </c>
      <c r="E52" s="22" t="s">
        <v>348</v>
      </c>
      <c r="F52" s="23" t="s">
        <v>349</v>
      </c>
      <c r="G52" s="23">
        <v>43287</v>
      </c>
      <c r="H52" s="8" t="s">
        <v>37</v>
      </c>
      <c r="I52" s="23">
        <v>36</v>
      </c>
      <c r="J52" s="175">
        <v>5584.5</v>
      </c>
      <c r="K52" s="176">
        <v>197</v>
      </c>
      <c r="L52" s="176">
        <v>10.716666666666665</v>
      </c>
      <c r="M52" s="176">
        <v>512.2833333333333</v>
      </c>
      <c r="N52" s="211">
        <f t="shared" si="8"/>
        <v>0.94840728556527321</v>
      </c>
      <c r="O52" s="211">
        <f t="shared" si="9"/>
        <v>0.98511574074074071</v>
      </c>
      <c r="P52" s="211">
        <f t="shared" si="10"/>
        <v>0.27774514180980803</v>
      </c>
      <c r="Q52" s="267">
        <f t="shared" si="11"/>
        <v>0.27361111111111114</v>
      </c>
      <c r="R52" s="177">
        <f t="shared" si="12"/>
        <v>28.347715736040609</v>
      </c>
      <c r="V52" s="25"/>
      <c r="W52" s="215"/>
    </row>
    <row r="53" spans="1:23" s="14" customFormat="1" ht="15" customHeight="1">
      <c r="A53" s="139"/>
      <c r="B53" s="22">
        <v>6</v>
      </c>
      <c r="C53" s="8" t="s">
        <v>339</v>
      </c>
      <c r="D53" s="23" t="s">
        <v>363</v>
      </c>
      <c r="E53" s="22" t="s">
        <v>348</v>
      </c>
      <c r="F53" s="23" t="s">
        <v>349</v>
      </c>
      <c r="G53" s="23">
        <v>43109</v>
      </c>
      <c r="H53" s="8" t="s">
        <v>37</v>
      </c>
      <c r="I53" s="23">
        <v>36</v>
      </c>
      <c r="J53" s="175">
        <v>5078.3999999999996</v>
      </c>
      <c r="K53" s="176">
        <v>180</v>
      </c>
      <c r="L53" s="176">
        <v>12.133333333333333</v>
      </c>
      <c r="M53" s="176">
        <v>527.86666666666667</v>
      </c>
      <c r="N53" s="211">
        <f t="shared" si="8"/>
        <v>0.93684941013185297</v>
      </c>
      <c r="O53" s="211">
        <f t="shared" si="9"/>
        <v>0.9831481481481481</v>
      </c>
      <c r="P53" s="211">
        <f t="shared" si="10"/>
        <v>0.25428517611602935</v>
      </c>
      <c r="Q53" s="267">
        <f t="shared" si="11"/>
        <v>0.25</v>
      </c>
      <c r="R53" s="177">
        <f t="shared" si="12"/>
        <v>28.213333333333331</v>
      </c>
    </row>
    <row r="54" spans="1:23" s="14" customFormat="1" ht="15" customHeight="1">
      <c r="A54" s="139"/>
      <c r="B54" s="22">
        <v>7</v>
      </c>
      <c r="C54" s="8" t="s">
        <v>339</v>
      </c>
      <c r="D54" s="23" t="s">
        <v>364</v>
      </c>
      <c r="E54" s="22" t="s">
        <v>348</v>
      </c>
      <c r="F54" s="23" t="s">
        <v>349</v>
      </c>
      <c r="G54" s="23">
        <v>43109</v>
      </c>
      <c r="H54" s="8" t="s">
        <v>37</v>
      </c>
      <c r="I54" s="23">
        <v>36</v>
      </c>
      <c r="J54" s="175">
        <v>5234.5</v>
      </c>
      <c r="K54" s="176">
        <v>198.15000000000146</v>
      </c>
      <c r="L54" s="176">
        <v>16.649999999999995</v>
      </c>
      <c r="M54" s="176">
        <v>505.19999999999857</v>
      </c>
      <c r="N54" s="211">
        <f t="shared" si="8"/>
        <v>0.92248603351955361</v>
      </c>
      <c r="O54" s="211">
        <f t="shared" si="9"/>
        <v>0.97687500000000005</v>
      </c>
      <c r="P54" s="211">
        <f t="shared" si="10"/>
        <v>0.28172318191512258</v>
      </c>
      <c r="Q54" s="267">
        <f t="shared" si="11"/>
        <v>0.27520833333333533</v>
      </c>
      <c r="R54" s="177">
        <f t="shared" si="12"/>
        <v>26.416855917234223</v>
      </c>
    </row>
    <row r="55" spans="1:23" s="14" customFormat="1" ht="15" customHeight="1">
      <c r="A55" s="139"/>
      <c r="B55" s="22">
        <v>8</v>
      </c>
      <c r="C55" s="8" t="s">
        <v>339</v>
      </c>
      <c r="D55" s="23" t="s">
        <v>365</v>
      </c>
      <c r="E55" s="22" t="s">
        <v>348</v>
      </c>
      <c r="F55" s="23" t="s">
        <v>349</v>
      </c>
      <c r="G55" s="23">
        <v>43767</v>
      </c>
      <c r="H55" s="8" t="s">
        <v>37</v>
      </c>
      <c r="I55" s="23">
        <v>36</v>
      </c>
      <c r="J55" s="175">
        <v>4476.4000000000005</v>
      </c>
      <c r="K55" s="176">
        <v>163.53000000000065</v>
      </c>
      <c r="L55" s="176">
        <v>19.350000000000001</v>
      </c>
      <c r="M55" s="176">
        <v>537.11999999999932</v>
      </c>
      <c r="N55" s="211">
        <f t="shared" si="8"/>
        <v>0.89419291338582718</v>
      </c>
      <c r="O55" s="211">
        <f t="shared" si="9"/>
        <v>0.97312500000000002</v>
      </c>
      <c r="P55" s="211">
        <f t="shared" si="10"/>
        <v>0.23339755940912105</v>
      </c>
      <c r="Q55" s="267">
        <f t="shared" si="11"/>
        <v>0.22712500000000091</v>
      </c>
      <c r="R55" s="177">
        <f t="shared" si="12"/>
        <v>27.373570598666806</v>
      </c>
    </row>
    <row r="56" spans="1:23" s="14" customFormat="1" ht="15" customHeight="1">
      <c r="A56" s="139"/>
      <c r="B56" s="22">
        <v>9</v>
      </c>
      <c r="C56" s="8" t="s">
        <v>339</v>
      </c>
      <c r="D56" s="23" t="s">
        <v>366</v>
      </c>
      <c r="E56" s="22" t="s">
        <v>348</v>
      </c>
      <c r="F56" s="23" t="s">
        <v>349</v>
      </c>
      <c r="G56" s="23">
        <v>43885</v>
      </c>
      <c r="H56" s="8" t="s">
        <v>37</v>
      </c>
      <c r="I56" s="23">
        <v>36</v>
      </c>
      <c r="J56" s="175">
        <v>4964</v>
      </c>
      <c r="K56" s="176">
        <v>188</v>
      </c>
      <c r="L56" s="176">
        <v>46.75</v>
      </c>
      <c r="M56" s="176">
        <v>485.25</v>
      </c>
      <c r="N56" s="211">
        <f t="shared" si="8"/>
        <v>0.8008519701810437</v>
      </c>
      <c r="O56" s="211">
        <f t="shared" si="9"/>
        <v>0.9350694444444444</v>
      </c>
      <c r="P56" s="211">
        <f t="shared" si="10"/>
        <v>0.27924248050501299</v>
      </c>
      <c r="Q56" s="267">
        <f t="shared" si="11"/>
        <v>0.26111111111111113</v>
      </c>
      <c r="R56" s="177">
        <f t="shared" si="12"/>
        <v>26.404255319148938</v>
      </c>
    </row>
    <row r="57" spans="1:23" s="14" customFormat="1" ht="15" customHeight="1">
      <c r="A57" s="139"/>
      <c r="B57" s="22">
        <v>10</v>
      </c>
      <c r="C57" s="8" t="s">
        <v>339</v>
      </c>
      <c r="D57" s="23" t="s">
        <v>367</v>
      </c>
      <c r="E57" s="22" t="s">
        <v>348</v>
      </c>
      <c r="F57" s="23" t="s">
        <v>349</v>
      </c>
      <c r="G57" s="23">
        <v>43885</v>
      </c>
      <c r="H57" s="8" t="s">
        <v>37</v>
      </c>
      <c r="I57" s="23">
        <v>36</v>
      </c>
      <c r="J57" s="175">
        <v>7441.4999999999991</v>
      </c>
      <c r="K57" s="176">
        <v>256.27000000000044</v>
      </c>
      <c r="L57" s="176">
        <v>28.550000000000004</v>
      </c>
      <c r="M57" s="176">
        <v>435.17999999999955</v>
      </c>
      <c r="N57" s="211">
        <f t="shared" si="8"/>
        <v>0.89976125272101692</v>
      </c>
      <c r="O57" s="211">
        <f t="shared" si="9"/>
        <v>0.96034722222222224</v>
      </c>
      <c r="P57" s="211">
        <f t="shared" si="10"/>
        <v>0.37062694337985452</v>
      </c>
      <c r="Q57" s="267">
        <f t="shared" si="11"/>
        <v>0.35593055555555614</v>
      </c>
      <c r="R57" s="177">
        <f t="shared" si="12"/>
        <v>29.037733640301191</v>
      </c>
    </row>
    <row r="58" spans="1:23" s="14" customFormat="1" ht="15" customHeight="1">
      <c r="A58" s="139"/>
      <c r="B58" s="22">
        <v>11</v>
      </c>
      <c r="C58" s="8" t="s">
        <v>339</v>
      </c>
      <c r="D58" s="23" t="s">
        <v>368</v>
      </c>
      <c r="E58" s="22" t="s">
        <v>348</v>
      </c>
      <c r="F58" s="23" t="s">
        <v>349</v>
      </c>
      <c r="G58" s="23">
        <v>43885</v>
      </c>
      <c r="H58" s="8" t="s">
        <v>37</v>
      </c>
      <c r="I58" s="23">
        <v>36</v>
      </c>
      <c r="J58" s="175">
        <v>7985.9999999999991</v>
      </c>
      <c r="K58" s="176">
        <v>269.98999999999978</v>
      </c>
      <c r="L58" s="176">
        <v>27.60000000004268</v>
      </c>
      <c r="M58" s="176">
        <v>422.40999999995756</v>
      </c>
      <c r="N58" s="211">
        <f t="shared" si="8"/>
        <v>0.90725494808280283</v>
      </c>
      <c r="O58" s="211">
        <f t="shared" si="9"/>
        <v>0.96166666666660738</v>
      </c>
      <c r="P58" s="211">
        <f t="shared" si="10"/>
        <v>0.38993356441365745</v>
      </c>
      <c r="Q58" s="267">
        <f t="shared" si="11"/>
        <v>0.3749861111111108</v>
      </c>
      <c r="R58" s="177">
        <f t="shared" si="12"/>
        <v>29.578873291603415</v>
      </c>
      <c r="S58" s="63"/>
    </row>
    <row r="59" spans="1:23" s="14" customFormat="1" ht="15" customHeight="1">
      <c r="A59" s="139"/>
      <c r="B59" s="22">
        <v>12</v>
      </c>
      <c r="C59" s="8" t="s">
        <v>339</v>
      </c>
      <c r="D59" s="23" t="s">
        <v>369</v>
      </c>
      <c r="E59" s="22" t="s">
        <v>348</v>
      </c>
      <c r="F59" s="23" t="s">
        <v>349</v>
      </c>
      <c r="G59" s="23">
        <v>43885</v>
      </c>
      <c r="H59" s="8" t="s">
        <v>37</v>
      </c>
      <c r="I59" s="23">
        <v>36</v>
      </c>
      <c r="J59" s="175">
        <v>7183.9000000000005</v>
      </c>
      <c r="K59" s="176">
        <v>258</v>
      </c>
      <c r="L59" s="176">
        <v>13.400000000000002</v>
      </c>
      <c r="M59" s="176">
        <v>448.6</v>
      </c>
      <c r="N59" s="211">
        <f t="shared" si="8"/>
        <v>0.95062638172439207</v>
      </c>
      <c r="O59" s="211">
        <f t="shared" si="9"/>
        <v>0.98138888888888887</v>
      </c>
      <c r="P59" s="211">
        <f t="shared" si="10"/>
        <v>0.36512878573450325</v>
      </c>
      <c r="Q59" s="267">
        <f t="shared" si="11"/>
        <v>0.35833333333333334</v>
      </c>
      <c r="R59" s="177">
        <f t="shared" si="12"/>
        <v>27.844573643410854</v>
      </c>
    </row>
    <row r="60" spans="1:23" s="14" customFormat="1" ht="15" customHeight="1">
      <c r="A60" s="139"/>
      <c r="B60" s="22">
        <v>13</v>
      </c>
      <c r="C60" s="8" t="s">
        <v>339</v>
      </c>
      <c r="D60" s="23" t="s">
        <v>350</v>
      </c>
      <c r="E60" s="22" t="s">
        <v>348</v>
      </c>
      <c r="F60" s="23" t="s">
        <v>349</v>
      </c>
      <c r="G60" s="23">
        <v>43984</v>
      </c>
      <c r="H60" s="8" t="s">
        <v>37</v>
      </c>
      <c r="I60" s="23">
        <v>34.5</v>
      </c>
      <c r="J60" s="175">
        <v>7831.5</v>
      </c>
      <c r="K60" s="176">
        <v>288.52000000000044</v>
      </c>
      <c r="L60" s="176">
        <v>17.133333333333336</v>
      </c>
      <c r="M60" s="176">
        <v>414.34666666666624</v>
      </c>
      <c r="N60" s="211">
        <f t="shared" si="8"/>
        <v>0.94394521025998968</v>
      </c>
      <c r="O60" s="211">
        <f t="shared" si="9"/>
        <v>0.97620370370370368</v>
      </c>
      <c r="P60" s="211">
        <f t="shared" si="10"/>
        <v>0.41049037275917732</v>
      </c>
      <c r="Q60" s="267">
        <f t="shared" si="11"/>
        <v>0.40072222222222281</v>
      </c>
      <c r="R60" s="177">
        <f t="shared" si="12"/>
        <v>27.143698877027546</v>
      </c>
    </row>
    <row r="61" spans="1:23" s="14" customFormat="1" ht="15" customHeight="1">
      <c r="A61" s="139"/>
      <c r="B61" s="22">
        <v>14</v>
      </c>
      <c r="C61" s="8" t="s">
        <v>339</v>
      </c>
      <c r="D61" s="23" t="s">
        <v>370</v>
      </c>
      <c r="E61" s="22" t="s">
        <v>348</v>
      </c>
      <c r="F61" s="23" t="s">
        <v>349</v>
      </c>
      <c r="G61" s="23">
        <v>43984</v>
      </c>
      <c r="H61" s="8" t="s">
        <v>37</v>
      </c>
      <c r="I61" s="23">
        <v>34.5</v>
      </c>
      <c r="J61" s="175">
        <v>7072.5</v>
      </c>
      <c r="K61" s="176">
        <v>262</v>
      </c>
      <c r="L61" s="176">
        <v>19.916666666689949</v>
      </c>
      <c r="M61" s="176">
        <v>438.08333333331007</v>
      </c>
      <c r="N61" s="211">
        <f t="shared" si="8"/>
        <v>0.92935264558076869</v>
      </c>
      <c r="O61" s="211">
        <f t="shared" si="9"/>
        <v>0.97233796296293062</v>
      </c>
      <c r="P61" s="211">
        <f t="shared" si="10"/>
        <v>0.37424116176646882</v>
      </c>
      <c r="Q61" s="267">
        <f t="shared" si="11"/>
        <v>0.36388888888888887</v>
      </c>
      <c r="R61" s="177">
        <f t="shared" si="12"/>
        <v>26.994274809160306</v>
      </c>
    </row>
    <row r="62" spans="1:23" s="14" customFormat="1" ht="15" customHeight="1">
      <c r="A62" s="139"/>
      <c r="B62" s="22">
        <v>15</v>
      </c>
      <c r="C62" s="8" t="s">
        <v>339</v>
      </c>
      <c r="D62" s="23" t="s">
        <v>371</v>
      </c>
      <c r="E62" s="22" t="s">
        <v>348</v>
      </c>
      <c r="F62" s="23" t="s">
        <v>349</v>
      </c>
      <c r="G62" s="23">
        <v>43984</v>
      </c>
      <c r="H62" s="8" t="s">
        <v>37</v>
      </c>
      <c r="I62" s="23">
        <v>34.4</v>
      </c>
      <c r="J62" s="175">
        <v>5366.4</v>
      </c>
      <c r="K62" s="176">
        <v>204.98999999999978</v>
      </c>
      <c r="L62" s="176">
        <v>12.883333333333336</v>
      </c>
      <c r="M62" s="176">
        <v>502.12666666666689</v>
      </c>
      <c r="N62" s="211">
        <f t="shared" si="8"/>
        <v>0.94086778250359537</v>
      </c>
      <c r="O62" s="211">
        <f t="shared" si="9"/>
        <v>0.9821064814814815</v>
      </c>
      <c r="P62" s="211">
        <f t="shared" si="10"/>
        <v>0.28989558535837995</v>
      </c>
      <c r="Q62" s="267">
        <f t="shared" si="11"/>
        <v>0.28470833333333301</v>
      </c>
      <c r="R62" s="177">
        <f t="shared" si="12"/>
        <v>26.178837992097201</v>
      </c>
      <c r="S62" s="63"/>
    </row>
    <row r="63" spans="1:23" s="14" customFormat="1" ht="15" customHeight="1">
      <c r="A63" s="139"/>
      <c r="B63" s="22">
        <v>16</v>
      </c>
      <c r="C63" s="8" t="s">
        <v>339</v>
      </c>
      <c r="D63" s="23" t="s">
        <v>372</v>
      </c>
      <c r="E63" s="22" t="s">
        <v>348</v>
      </c>
      <c r="F63" s="23" t="s">
        <v>349</v>
      </c>
      <c r="G63" s="23">
        <v>43984</v>
      </c>
      <c r="H63" s="8" t="s">
        <v>37</v>
      </c>
      <c r="I63" s="23">
        <v>34.700000000000003</v>
      </c>
      <c r="J63" s="175">
        <v>1561.5000000000002</v>
      </c>
      <c r="K63" s="176">
        <v>51</v>
      </c>
      <c r="L63" s="176">
        <v>0</v>
      </c>
      <c r="M63" s="176">
        <v>1</v>
      </c>
      <c r="N63" s="211">
        <f t="shared" si="8"/>
        <v>1</v>
      </c>
      <c r="O63" s="211">
        <f t="shared" si="9"/>
        <v>1</v>
      </c>
      <c r="P63" s="211">
        <f t="shared" si="10"/>
        <v>0.98076923076923073</v>
      </c>
      <c r="Q63" s="267">
        <f t="shared" si="11"/>
        <v>0.98076923076923073</v>
      </c>
      <c r="R63" s="177">
        <f t="shared" si="12"/>
        <v>30.617647058823533</v>
      </c>
    </row>
    <row r="64" spans="1:23" s="14" customFormat="1" ht="15" customHeight="1">
      <c r="A64" s="139"/>
      <c r="B64" s="22">
        <v>17</v>
      </c>
      <c r="C64" s="8" t="s">
        <v>339</v>
      </c>
      <c r="D64" s="23" t="s">
        <v>351</v>
      </c>
      <c r="E64" s="22" t="s">
        <v>348</v>
      </c>
      <c r="F64" s="23" t="s">
        <v>349</v>
      </c>
      <c r="G64" s="23">
        <v>43980</v>
      </c>
      <c r="H64" s="8" t="s">
        <v>37</v>
      </c>
      <c r="I64" s="23">
        <v>34.5</v>
      </c>
      <c r="J64" s="175">
        <v>7797</v>
      </c>
      <c r="K64" s="176">
        <v>273.09000000000015</v>
      </c>
      <c r="L64" s="176">
        <v>28.7</v>
      </c>
      <c r="M64" s="176">
        <v>418.20999999999987</v>
      </c>
      <c r="N64" s="211">
        <f t="shared" si="8"/>
        <v>0.90490075880579224</v>
      </c>
      <c r="O64" s="211">
        <f t="shared" si="9"/>
        <v>0.96013888888888888</v>
      </c>
      <c r="P64" s="211">
        <f t="shared" si="10"/>
        <v>0.39503833357442525</v>
      </c>
      <c r="Q64" s="267">
        <f t="shared" si="11"/>
        <v>0.37929166666666686</v>
      </c>
      <c r="R64" s="177">
        <f t="shared" si="12"/>
        <v>28.551027133911884</v>
      </c>
    </row>
    <row r="65" spans="1:18" s="14" customFormat="1" ht="15" customHeight="1">
      <c r="A65" s="139"/>
      <c r="B65" s="22">
        <v>18</v>
      </c>
      <c r="C65" s="8" t="s">
        <v>339</v>
      </c>
      <c r="D65" s="23" t="s">
        <v>373</v>
      </c>
      <c r="E65" s="22" t="s">
        <v>348</v>
      </c>
      <c r="F65" s="23" t="s">
        <v>349</v>
      </c>
      <c r="G65" s="23">
        <v>43980</v>
      </c>
      <c r="H65" s="8" t="s">
        <v>37</v>
      </c>
      <c r="I65" s="23">
        <v>34.4</v>
      </c>
      <c r="J65" s="175">
        <v>6501.5999999999995</v>
      </c>
      <c r="K65" s="176">
        <v>233</v>
      </c>
      <c r="L65" s="176">
        <v>27.899999999980601</v>
      </c>
      <c r="M65" s="176">
        <v>459.10000000001941</v>
      </c>
      <c r="N65" s="211">
        <f t="shared" si="8"/>
        <v>0.89306247604452793</v>
      </c>
      <c r="O65" s="211">
        <f t="shared" si="9"/>
        <v>0.96125000000002703</v>
      </c>
      <c r="P65" s="211">
        <f t="shared" si="10"/>
        <v>0.3366565525213025</v>
      </c>
      <c r="Q65" s="267">
        <f t="shared" si="11"/>
        <v>0.32361111111111113</v>
      </c>
      <c r="R65" s="177">
        <f t="shared" si="12"/>
        <v>27.903862660944203</v>
      </c>
    </row>
    <row r="66" spans="1:18" s="14" customFormat="1" ht="15" customHeight="1">
      <c r="A66" s="139"/>
      <c r="B66" s="22">
        <v>19</v>
      </c>
      <c r="C66" s="8" t="s">
        <v>339</v>
      </c>
      <c r="D66" s="23" t="s">
        <v>374</v>
      </c>
      <c r="E66" s="22" t="s">
        <v>348</v>
      </c>
      <c r="F66" s="23" t="s">
        <v>349</v>
      </c>
      <c r="G66" s="23">
        <v>43980</v>
      </c>
      <c r="H66" s="8" t="s">
        <v>37</v>
      </c>
      <c r="I66" s="23">
        <v>34.299999999999997</v>
      </c>
      <c r="J66" s="175">
        <v>6551.2999999999993</v>
      </c>
      <c r="K66" s="176">
        <v>240.05999999999949</v>
      </c>
      <c r="L66" s="176">
        <v>21.433333333333337</v>
      </c>
      <c r="M66" s="176">
        <v>458.50666666666717</v>
      </c>
      <c r="N66" s="211">
        <f t="shared" si="8"/>
        <v>0.91803487660615934</v>
      </c>
      <c r="O66" s="211">
        <f t="shared" si="9"/>
        <v>0.97023148148148142</v>
      </c>
      <c r="P66" s="211">
        <f t="shared" si="10"/>
        <v>0.34364651429116694</v>
      </c>
      <c r="Q66" s="267">
        <f t="shared" si="11"/>
        <v>0.33341666666666597</v>
      </c>
      <c r="R66" s="177">
        <f t="shared" si="12"/>
        <v>27.290260768141351</v>
      </c>
    </row>
    <row r="67" spans="1:18" s="14" customFormat="1" ht="15" customHeight="1">
      <c r="A67" s="139"/>
      <c r="B67" s="22">
        <v>20</v>
      </c>
      <c r="C67" s="8" t="s">
        <v>339</v>
      </c>
      <c r="D67" s="23" t="s">
        <v>375</v>
      </c>
      <c r="E67" s="22" t="s">
        <v>348</v>
      </c>
      <c r="F67" s="23" t="s">
        <v>349</v>
      </c>
      <c r="G67" s="23">
        <v>43980</v>
      </c>
      <c r="H67" s="8" t="s">
        <v>37</v>
      </c>
      <c r="I67" s="23">
        <v>34.5</v>
      </c>
      <c r="J67" s="175">
        <v>7348.5</v>
      </c>
      <c r="K67" s="176">
        <v>264</v>
      </c>
      <c r="L67" s="176">
        <v>28.283333333333324</v>
      </c>
      <c r="M67" s="176">
        <v>427.7166666666667</v>
      </c>
      <c r="N67" s="211">
        <f t="shared" si="8"/>
        <v>0.90323316416718946</v>
      </c>
      <c r="O67" s="211">
        <f t="shared" si="9"/>
        <v>0.9607175925925926</v>
      </c>
      <c r="P67" s="211">
        <f t="shared" si="10"/>
        <v>0.38165915716936122</v>
      </c>
      <c r="Q67" s="267">
        <f t="shared" si="11"/>
        <v>0.36666666666666664</v>
      </c>
      <c r="R67" s="177">
        <f t="shared" si="12"/>
        <v>27.835227272727273</v>
      </c>
    </row>
    <row r="68" spans="1:18" s="14" customFormat="1" ht="15" customHeight="1">
      <c r="A68" s="139"/>
      <c r="B68" s="22">
        <v>21</v>
      </c>
      <c r="C68" s="8" t="s">
        <v>339</v>
      </c>
      <c r="D68" s="23" t="s">
        <v>376</v>
      </c>
      <c r="E68" s="22" t="s">
        <v>348</v>
      </c>
      <c r="F68" s="23" t="s">
        <v>353</v>
      </c>
      <c r="G68" s="23">
        <v>2022</v>
      </c>
      <c r="H68" s="8" t="s">
        <v>37</v>
      </c>
      <c r="I68" s="23">
        <v>41.6</v>
      </c>
      <c r="J68" s="175">
        <v>1664</v>
      </c>
      <c r="K68" s="176">
        <v>46</v>
      </c>
      <c r="L68" s="176">
        <v>0</v>
      </c>
      <c r="M68" s="176">
        <v>1</v>
      </c>
      <c r="N68" s="211">
        <f t="shared" si="8"/>
        <v>1</v>
      </c>
      <c r="O68" s="211">
        <f t="shared" si="9"/>
        <v>1</v>
      </c>
      <c r="P68" s="211">
        <f t="shared" si="10"/>
        <v>0.97872340425531912</v>
      </c>
      <c r="Q68" s="267">
        <f t="shared" si="11"/>
        <v>0.97872340425531912</v>
      </c>
      <c r="R68" s="177">
        <f t="shared" si="12"/>
        <v>36.173913043478258</v>
      </c>
    </row>
    <row r="69" spans="1:18" s="14" customFormat="1" ht="15" customHeight="1">
      <c r="A69" s="139"/>
      <c r="B69" s="22">
        <v>22</v>
      </c>
      <c r="C69" s="8" t="s">
        <v>339</v>
      </c>
      <c r="D69" s="23" t="s">
        <v>352</v>
      </c>
      <c r="E69" s="22" t="s">
        <v>348</v>
      </c>
      <c r="F69" s="23" t="s">
        <v>353</v>
      </c>
      <c r="G69" s="23">
        <v>2022</v>
      </c>
      <c r="H69" s="8" t="s">
        <v>37</v>
      </c>
      <c r="I69" s="23">
        <v>41.3</v>
      </c>
      <c r="J69" s="175">
        <v>1693.3</v>
      </c>
      <c r="K69" s="176">
        <v>49</v>
      </c>
      <c r="L69" s="176">
        <v>0</v>
      </c>
      <c r="M69" s="176">
        <v>1</v>
      </c>
      <c r="N69" s="211">
        <f t="shared" si="8"/>
        <v>1</v>
      </c>
      <c r="O69" s="211">
        <f t="shared" si="9"/>
        <v>1</v>
      </c>
      <c r="P69" s="211">
        <f t="shared" si="10"/>
        <v>0.98</v>
      </c>
      <c r="Q69" s="267">
        <f t="shared" si="11"/>
        <v>0.98</v>
      </c>
      <c r="R69" s="177">
        <f t="shared" si="12"/>
        <v>34.557142857142857</v>
      </c>
    </row>
    <row r="70" spans="1:18" s="14" customFormat="1" ht="15" customHeight="1">
      <c r="A70" s="139"/>
      <c r="B70" s="22">
        <v>23</v>
      </c>
      <c r="C70" s="8" t="s">
        <v>339</v>
      </c>
      <c r="D70" s="23" t="s">
        <v>354</v>
      </c>
      <c r="E70" s="22" t="s">
        <v>348</v>
      </c>
      <c r="F70" s="23" t="s">
        <v>353</v>
      </c>
      <c r="G70" s="23">
        <v>2022</v>
      </c>
      <c r="H70" s="8" t="s">
        <v>37</v>
      </c>
      <c r="I70" s="23">
        <v>41.6</v>
      </c>
      <c r="J70" s="175">
        <v>1289.6000000000001</v>
      </c>
      <c r="K70" s="176">
        <v>44</v>
      </c>
      <c r="L70" s="176">
        <v>0</v>
      </c>
      <c r="M70" s="176">
        <v>1</v>
      </c>
      <c r="N70" s="211">
        <f t="shared" si="8"/>
        <v>1</v>
      </c>
      <c r="O70" s="211">
        <f t="shared" si="9"/>
        <v>1</v>
      </c>
      <c r="P70" s="211">
        <f t="shared" si="10"/>
        <v>0.97777777777777775</v>
      </c>
      <c r="Q70" s="267">
        <f t="shared" si="11"/>
        <v>0.97777777777777775</v>
      </c>
      <c r="R70" s="177">
        <f t="shared" si="12"/>
        <v>29.309090909090912</v>
      </c>
    </row>
    <row r="71" spans="1:18" s="14" customFormat="1" ht="15" customHeight="1">
      <c r="A71" s="139"/>
      <c r="B71" s="22">
        <v>24</v>
      </c>
      <c r="C71" s="8" t="s">
        <v>339</v>
      </c>
      <c r="D71" s="23" t="s">
        <v>377</v>
      </c>
      <c r="E71" s="22" t="s">
        <v>348</v>
      </c>
      <c r="F71" s="23" t="s">
        <v>353</v>
      </c>
      <c r="G71" s="23">
        <v>2022</v>
      </c>
      <c r="H71" s="8" t="s">
        <v>37</v>
      </c>
      <c r="I71" s="23">
        <v>41.7</v>
      </c>
      <c r="J71" s="175">
        <v>1834.8000000000002</v>
      </c>
      <c r="K71" s="176">
        <v>56</v>
      </c>
      <c r="L71" s="176">
        <v>0</v>
      </c>
      <c r="M71" s="176">
        <v>1</v>
      </c>
      <c r="N71" s="211">
        <f t="shared" si="8"/>
        <v>1</v>
      </c>
      <c r="O71" s="211">
        <f t="shared" si="9"/>
        <v>1</v>
      </c>
      <c r="P71" s="211">
        <f t="shared" si="10"/>
        <v>0.98245614035087714</v>
      </c>
      <c r="Q71" s="267">
        <f t="shared" si="11"/>
        <v>0.98245614035087714</v>
      </c>
      <c r="R71" s="177">
        <f t="shared" si="12"/>
        <v>32.76428571428572</v>
      </c>
    </row>
    <row r="72" spans="1:18" s="14" customFormat="1" ht="15" customHeight="1">
      <c r="A72" s="139"/>
      <c r="B72" s="22">
        <v>25</v>
      </c>
      <c r="C72" s="8" t="s">
        <v>339</v>
      </c>
      <c r="D72" s="23" t="s">
        <v>378</v>
      </c>
      <c r="E72" s="22" t="s">
        <v>348</v>
      </c>
      <c r="F72" s="23" t="s">
        <v>353</v>
      </c>
      <c r="G72" s="23">
        <v>2022</v>
      </c>
      <c r="H72" s="8" t="s">
        <v>37</v>
      </c>
      <c r="I72" s="23">
        <v>41.2</v>
      </c>
      <c r="J72" s="175">
        <v>8775.6</v>
      </c>
      <c r="K72" s="176">
        <v>282</v>
      </c>
      <c r="L72" s="176">
        <v>11.450000000000005</v>
      </c>
      <c r="M72" s="176">
        <v>426.55</v>
      </c>
      <c r="N72" s="211">
        <f t="shared" si="8"/>
        <v>0.96098142784119955</v>
      </c>
      <c r="O72" s="211">
        <f t="shared" si="9"/>
        <v>0.98409722222222218</v>
      </c>
      <c r="P72" s="211">
        <f t="shared" si="10"/>
        <v>0.39799590713428834</v>
      </c>
      <c r="Q72" s="267">
        <f t="shared" si="11"/>
        <v>0.39166666666666666</v>
      </c>
      <c r="R72" s="177">
        <f t="shared" si="12"/>
        <v>31.119148936170212</v>
      </c>
    </row>
    <row r="73" spans="1:18" s="14" customFormat="1" ht="15" customHeight="1">
      <c r="A73" s="139"/>
      <c r="B73" s="22">
        <v>26</v>
      </c>
      <c r="C73" s="8" t="s">
        <v>339</v>
      </c>
      <c r="D73" s="23" t="s">
        <v>379</v>
      </c>
      <c r="E73" s="22" t="s">
        <v>348</v>
      </c>
      <c r="F73" s="23" t="s">
        <v>353</v>
      </c>
      <c r="G73" s="23">
        <v>2022</v>
      </c>
      <c r="H73" s="8" t="s">
        <v>37</v>
      </c>
      <c r="I73" s="23">
        <v>41.5</v>
      </c>
      <c r="J73" s="175">
        <v>5685.5</v>
      </c>
      <c r="K73" s="176">
        <v>191</v>
      </c>
      <c r="L73" s="176">
        <v>6.2499999999999964</v>
      </c>
      <c r="M73" s="176">
        <v>522.75</v>
      </c>
      <c r="N73" s="211">
        <f t="shared" si="8"/>
        <v>0.96831432192648925</v>
      </c>
      <c r="O73" s="211">
        <f t="shared" si="9"/>
        <v>0.99131944444444442</v>
      </c>
      <c r="P73" s="211">
        <f t="shared" si="10"/>
        <v>0.26760070052539403</v>
      </c>
      <c r="Q73" s="267">
        <f t="shared" si="11"/>
        <v>0.26527777777777778</v>
      </c>
      <c r="R73" s="177">
        <f t="shared" si="12"/>
        <v>29.767015706806284</v>
      </c>
    </row>
    <row r="74" spans="1:18" s="14" customFormat="1" ht="15" customHeight="1">
      <c r="A74" s="139"/>
      <c r="B74" s="22">
        <v>27</v>
      </c>
      <c r="C74" s="8" t="s">
        <v>339</v>
      </c>
      <c r="D74" s="23" t="s">
        <v>355</v>
      </c>
      <c r="E74" s="22" t="s">
        <v>348</v>
      </c>
      <c r="F74" s="23" t="s">
        <v>353</v>
      </c>
      <c r="G74" s="23">
        <v>2022</v>
      </c>
      <c r="H74" s="8" t="s">
        <v>37</v>
      </c>
      <c r="I74" s="23">
        <v>41.4</v>
      </c>
      <c r="J74" s="175">
        <v>6913.8</v>
      </c>
      <c r="K74" s="176">
        <v>239</v>
      </c>
      <c r="L74" s="176">
        <v>15.866666666561891</v>
      </c>
      <c r="M74" s="176">
        <v>465.13333333343815</v>
      </c>
      <c r="N74" s="211">
        <f t="shared" si="8"/>
        <v>0.93774522626248336</v>
      </c>
      <c r="O74" s="211">
        <f t="shared" si="9"/>
        <v>0.97796296296310858</v>
      </c>
      <c r="P74" s="211">
        <f t="shared" si="10"/>
        <v>0.33942435144853877</v>
      </c>
      <c r="Q74" s="267">
        <f t="shared" si="11"/>
        <v>0.33194444444444443</v>
      </c>
      <c r="R74" s="177">
        <f t="shared" si="12"/>
        <v>28.928033472803349</v>
      </c>
    </row>
    <row r="75" spans="1:18" s="14" customFormat="1" ht="15" customHeight="1">
      <c r="A75" s="139"/>
      <c r="B75" s="22">
        <v>28</v>
      </c>
      <c r="C75" s="8" t="s">
        <v>339</v>
      </c>
      <c r="D75" s="23" t="s">
        <v>356</v>
      </c>
      <c r="E75" s="22" t="s">
        <v>348</v>
      </c>
      <c r="F75" s="23" t="s">
        <v>353</v>
      </c>
      <c r="G75" s="23">
        <v>2022</v>
      </c>
      <c r="H75" s="8" t="s">
        <v>37</v>
      </c>
      <c r="I75" s="23">
        <v>41.1</v>
      </c>
      <c r="J75" s="175">
        <v>6452.7</v>
      </c>
      <c r="K75" s="176">
        <v>197</v>
      </c>
      <c r="L75" s="176">
        <v>14.849999999999998</v>
      </c>
      <c r="M75" s="176">
        <v>508.15</v>
      </c>
      <c r="N75" s="211">
        <f t="shared" si="8"/>
        <v>0.92990323341987258</v>
      </c>
      <c r="O75" s="211">
        <f t="shared" si="9"/>
        <v>0.979375</v>
      </c>
      <c r="P75" s="211">
        <f t="shared" si="10"/>
        <v>0.27937318301070696</v>
      </c>
      <c r="Q75" s="267">
        <f t="shared" si="11"/>
        <v>0.27361111111111114</v>
      </c>
      <c r="R75" s="177">
        <f t="shared" si="12"/>
        <v>32.754822335025381</v>
      </c>
    </row>
    <row r="76" spans="1:18" s="14" customFormat="1" ht="15" customHeight="1">
      <c r="A76" s="139"/>
      <c r="B76" s="22">
        <v>29</v>
      </c>
      <c r="C76" s="8" t="s">
        <v>339</v>
      </c>
      <c r="D76" s="23" t="s">
        <v>357</v>
      </c>
      <c r="E76" s="22" t="s">
        <v>348</v>
      </c>
      <c r="F76" s="23" t="s">
        <v>353</v>
      </c>
      <c r="G76" s="23">
        <v>2022</v>
      </c>
      <c r="H76" s="8" t="s">
        <v>37</v>
      </c>
      <c r="I76" s="23">
        <v>41.3</v>
      </c>
      <c r="J76" s="175">
        <v>8053.4999999999991</v>
      </c>
      <c r="K76" s="176">
        <v>265</v>
      </c>
      <c r="L76" s="176">
        <v>2.6999999999999931</v>
      </c>
      <c r="M76" s="176">
        <v>452.3</v>
      </c>
      <c r="N76" s="211">
        <f t="shared" si="8"/>
        <v>0.98991408292865157</v>
      </c>
      <c r="O76" s="211">
        <f t="shared" si="9"/>
        <v>0.99624999999999997</v>
      </c>
      <c r="P76" s="211">
        <f t="shared" si="10"/>
        <v>0.36944095915237701</v>
      </c>
      <c r="Q76" s="267">
        <f t="shared" si="11"/>
        <v>0.36805555555555558</v>
      </c>
      <c r="R76" s="177">
        <f t="shared" si="12"/>
        <v>30.390566037735844</v>
      </c>
    </row>
    <row r="77" spans="1:18" s="14" customFormat="1" ht="15" customHeight="1">
      <c r="A77" s="139"/>
      <c r="B77" s="22">
        <v>30</v>
      </c>
      <c r="C77" s="297" t="s">
        <v>339</v>
      </c>
      <c r="D77" s="312" t="s">
        <v>380</v>
      </c>
      <c r="E77" s="313" t="s">
        <v>348</v>
      </c>
      <c r="F77" s="312" t="s">
        <v>353</v>
      </c>
      <c r="G77" s="312">
        <v>42547</v>
      </c>
      <c r="H77" s="297" t="s">
        <v>37</v>
      </c>
      <c r="I77" s="312">
        <v>35.6</v>
      </c>
      <c r="J77" s="284">
        <v>0</v>
      </c>
      <c r="K77" s="285">
        <v>0</v>
      </c>
      <c r="L77" s="285">
        <v>0</v>
      </c>
      <c r="M77" s="285">
        <v>720</v>
      </c>
      <c r="N77" s="286">
        <f t="shared" si="8"/>
        <v>1</v>
      </c>
      <c r="O77" s="286">
        <f t="shared" si="9"/>
        <v>1</v>
      </c>
      <c r="P77" s="286">
        <f t="shared" si="10"/>
        <v>0</v>
      </c>
      <c r="Q77" s="287">
        <f t="shared" si="11"/>
        <v>0</v>
      </c>
      <c r="R77" s="288" t="str">
        <f t="shared" si="12"/>
        <v/>
      </c>
    </row>
    <row r="78" spans="1:18" s="14" customFormat="1" ht="15" customHeight="1">
      <c r="A78" s="139"/>
      <c r="B78" s="22">
        <v>31</v>
      </c>
      <c r="C78" s="297" t="s">
        <v>339</v>
      </c>
      <c r="D78" s="312" t="s">
        <v>381</v>
      </c>
      <c r="E78" s="313" t="s">
        <v>348</v>
      </c>
      <c r="F78" s="312" t="s">
        <v>353</v>
      </c>
      <c r="G78" s="312">
        <v>42547</v>
      </c>
      <c r="H78" s="297" t="s">
        <v>37</v>
      </c>
      <c r="I78" s="312">
        <v>35.799999999999997</v>
      </c>
      <c r="J78" s="284">
        <v>0</v>
      </c>
      <c r="K78" s="285">
        <v>0</v>
      </c>
      <c r="L78" s="285">
        <v>0</v>
      </c>
      <c r="M78" s="285">
        <v>720</v>
      </c>
      <c r="N78" s="286">
        <f t="shared" si="8"/>
        <v>1</v>
      </c>
      <c r="O78" s="286">
        <f t="shared" si="9"/>
        <v>1</v>
      </c>
      <c r="P78" s="286">
        <f t="shared" si="10"/>
        <v>0</v>
      </c>
      <c r="Q78" s="287">
        <f t="shared" si="11"/>
        <v>0</v>
      </c>
      <c r="R78" s="288" t="str">
        <f t="shared" si="12"/>
        <v/>
      </c>
    </row>
    <row r="79" spans="1:18" s="14" customFormat="1" ht="15" customHeight="1">
      <c r="A79" s="139"/>
      <c r="B79" s="22">
        <v>32</v>
      </c>
      <c r="C79" s="297" t="s">
        <v>339</v>
      </c>
      <c r="D79" s="312" t="s">
        <v>382</v>
      </c>
      <c r="E79" s="313" t="s">
        <v>348</v>
      </c>
      <c r="F79" s="312" t="s">
        <v>353</v>
      </c>
      <c r="G79" s="312">
        <v>42912</v>
      </c>
      <c r="H79" s="297" t="s">
        <v>37</v>
      </c>
      <c r="I79" s="312">
        <v>36</v>
      </c>
      <c r="J79" s="284">
        <v>0</v>
      </c>
      <c r="K79" s="285">
        <v>0</v>
      </c>
      <c r="L79" s="285">
        <v>0</v>
      </c>
      <c r="M79" s="285">
        <v>720</v>
      </c>
      <c r="N79" s="286">
        <f t="shared" si="8"/>
        <v>1</v>
      </c>
      <c r="O79" s="286">
        <f t="shared" si="9"/>
        <v>1</v>
      </c>
      <c r="P79" s="286">
        <f t="shared" si="10"/>
        <v>0</v>
      </c>
      <c r="Q79" s="287">
        <f t="shared" si="11"/>
        <v>0</v>
      </c>
      <c r="R79" s="288" t="str">
        <f t="shared" si="12"/>
        <v/>
      </c>
    </row>
    <row r="80" spans="1:18" s="14" customFormat="1" ht="15" customHeight="1">
      <c r="A80" s="139"/>
      <c r="B80" s="22">
        <v>33</v>
      </c>
      <c r="C80" s="297" t="s">
        <v>339</v>
      </c>
      <c r="D80" s="312" t="s">
        <v>383</v>
      </c>
      <c r="E80" s="313" t="s">
        <v>348</v>
      </c>
      <c r="F80" s="312" t="s">
        <v>353</v>
      </c>
      <c r="G80" s="312">
        <v>42912</v>
      </c>
      <c r="H80" s="297" t="s">
        <v>37</v>
      </c>
      <c r="I80" s="312">
        <v>36.1</v>
      </c>
      <c r="J80" s="284">
        <v>0</v>
      </c>
      <c r="K80" s="285">
        <v>0</v>
      </c>
      <c r="L80" s="285">
        <v>0</v>
      </c>
      <c r="M80" s="285">
        <v>720</v>
      </c>
      <c r="N80" s="286">
        <f t="shared" ref="N80:N81" si="13">IFERROR(K80/(K80+L80),1)</f>
        <v>1</v>
      </c>
      <c r="O80" s="286">
        <f t="shared" ref="O80:O81" si="14">IFERROR((K80+M80)/(K80+L80+M80),1)</f>
        <v>1</v>
      </c>
      <c r="P80" s="286">
        <f t="shared" ref="P80:P81" si="15">IFERROR(K80/(K80+M80),"")</f>
        <v>0</v>
      </c>
      <c r="Q80" s="287">
        <f t="shared" ref="Q80:Q81" si="16">K80/SUM(K80:M80)</f>
        <v>0</v>
      </c>
      <c r="R80" s="288" t="str">
        <f t="shared" ref="R80:R81" si="17">IFERROR(J80/K80,"")</f>
        <v/>
      </c>
    </row>
    <row r="81" spans="1:23" s="14" customFormat="1" ht="15" customHeight="1">
      <c r="A81" s="139"/>
      <c r="B81" s="22">
        <v>34</v>
      </c>
      <c r="C81" s="297" t="s">
        <v>339</v>
      </c>
      <c r="D81" s="312" t="s">
        <v>384</v>
      </c>
      <c r="E81" s="313" t="s">
        <v>348</v>
      </c>
      <c r="F81" s="312" t="s">
        <v>353</v>
      </c>
      <c r="G81" s="312">
        <v>42912</v>
      </c>
      <c r="H81" s="297" t="s">
        <v>37</v>
      </c>
      <c r="I81" s="312">
        <v>36</v>
      </c>
      <c r="J81" s="284">
        <v>0</v>
      </c>
      <c r="K81" s="285">
        <v>0</v>
      </c>
      <c r="L81" s="285">
        <v>0</v>
      </c>
      <c r="M81" s="285">
        <v>720</v>
      </c>
      <c r="N81" s="286">
        <f t="shared" si="13"/>
        <v>1</v>
      </c>
      <c r="O81" s="286">
        <f t="shared" si="14"/>
        <v>1</v>
      </c>
      <c r="P81" s="286">
        <f t="shared" si="15"/>
        <v>0</v>
      </c>
      <c r="Q81" s="287">
        <f t="shared" si="16"/>
        <v>0</v>
      </c>
      <c r="R81" s="288" t="str">
        <f t="shared" si="17"/>
        <v/>
      </c>
    </row>
    <row r="82" spans="1:23" s="14" customFormat="1" ht="15" customHeight="1">
      <c r="A82" s="111"/>
      <c r="B82" s="355" t="s">
        <v>150</v>
      </c>
      <c r="C82" s="356"/>
      <c r="D82" s="356"/>
      <c r="E82" s="357"/>
      <c r="F82" s="289">
        <f>+COUNTA(F48:F81)</f>
        <v>34</v>
      </c>
      <c r="G82" s="19"/>
      <c r="H82" s="8"/>
      <c r="I82" s="8"/>
      <c r="J82" s="246">
        <f>SUM(J48:J81)</f>
        <v>157255.20000000001</v>
      </c>
      <c r="K82" s="246">
        <f t="shared" ref="K82:M82" si="18">SUM(K48:K81)</f>
        <v>5530.6000000000022</v>
      </c>
      <c r="L82" s="246">
        <f t="shared" si="18"/>
        <v>1169.8666666666666</v>
      </c>
      <c r="M82" s="246">
        <f t="shared" si="18"/>
        <v>14421.533333333331</v>
      </c>
      <c r="N82" s="247">
        <f t="shared" si="8"/>
        <v>0.82540519565801396</v>
      </c>
      <c r="O82" s="247">
        <f t="shared" si="9"/>
        <v>0.94461383076097583</v>
      </c>
      <c r="P82" s="247">
        <f t="shared" si="10"/>
        <v>0.27719341624287475</v>
      </c>
      <c r="Q82" s="268">
        <f t="shared" si="11"/>
        <v>0.26184073477890363</v>
      </c>
      <c r="R82" s="248">
        <f t="shared" si="12"/>
        <v>28.43366000072324</v>
      </c>
    </row>
    <row r="83" spans="1:23" s="6" customFormat="1" ht="15" customHeight="1">
      <c r="A83" s="111"/>
      <c r="B83" s="380" t="s">
        <v>117</v>
      </c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2"/>
      <c r="S83" s="14"/>
      <c r="T83" s="14"/>
    </row>
    <row r="84" spans="1:23" s="14" customFormat="1" ht="15" customHeight="1">
      <c r="A84" s="139"/>
      <c r="B84" s="22">
        <v>1</v>
      </c>
      <c r="C84" s="8" t="s">
        <v>339</v>
      </c>
      <c r="D84" s="23" t="s">
        <v>347</v>
      </c>
      <c r="E84" s="22" t="s">
        <v>348</v>
      </c>
      <c r="F84" s="23" t="s">
        <v>349</v>
      </c>
      <c r="G84" s="23">
        <v>43983</v>
      </c>
      <c r="H84" s="8" t="s">
        <v>37</v>
      </c>
      <c r="I84" s="23">
        <v>34.6</v>
      </c>
      <c r="J84" s="175">
        <v>207.60000000000002</v>
      </c>
      <c r="K84" s="176">
        <v>8</v>
      </c>
      <c r="L84" s="176">
        <v>0</v>
      </c>
      <c r="M84" s="176">
        <v>1</v>
      </c>
      <c r="N84" s="211">
        <f t="shared" ref="N84:N94" si="19">IFERROR(K84/(K84+L84),1)</f>
        <v>1</v>
      </c>
      <c r="O84" s="211">
        <f t="shared" ref="O84:O94" si="20">IFERROR((K84+M84)/(K84+L84+M84),1)</f>
        <v>1</v>
      </c>
      <c r="P84" s="211">
        <f t="shared" ref="P84:P94" si="21">IFERROR(K84/(K84+M84),"")</f>
        <v>0.88888888888888884</v>
      </c>
      <c r="Q84" s="267">
        <f t="shared" ref="Q84:Q94" si="22">K84/SUM(K84:M84)</f>
        <v>0.88888888888888884</v>
      </c>
      <c r="R84" s="177">
        <f t="shared" ref="R84:R94" si="23">IFERROR(J84/K84,"")</f>
        <v>25.950000000000003</v>
      </c>
      <c r="V84" s="6"/>
      <c r="W84" s="6"/>
    </row>
    <row r="85" spans="1:23" s="14" customFormat="1" ht="15" customHeight="1">
      <c r="A85" s="139"/>
      <c r="B85" s="22">
        <v>2</v>
      </c>
      <c r="C85" s="8" t="s">
        <v>339</v>
      </c>
      <c r="D85" s="23" t="s">
        <v>372</v>
      </c>
      <c r="E85" s="22" t="s">
        <v>348</v>
      </c>
      <c r="F85" s="23" t="s">
        <v>349</v>
      </c>
      <c r="G85" s="23">
        <v>43984</v>
      </c>
      <c r="H85" s="8" t="s">
        <v>37</v>
      </c>
      <c r="I85" s="23">
        <v>34.700000000000003</v>
      </c>
      <c r="J85" s="175">
        <v>6558.3</v>
      </c>
      <c r="K85" s="176">
        <v>191</v>
      </c>
      <c r="L85" s="176">
        <v>20.100000000000001</v>
      </c>
      <c r="M85" s="176">
        <v>456.9</v>
      </c>
      <c r="N85" s="211">
        <f t="shared" si="19"/>
        <v>0.90478446234012322</v>
      </c>
      <c r="O85" s="211">
        <f t="shared" si="20"/>
        <v>0.96991017964071857</v>
      </c>
      <c r="P85" s="211">
        <f t="shared" si="21"/>
        <v>0.29479858002778209</v>
      </c>
      <c r="Q85" s="267">
        <f t="shared" si="22"/>
        <v>0.28592814371257486</v>
      </c>
      <c r="R85" s="177">
        <f t="shared" si="23"/>
        <v>34.336649214659687</v>
      </c>
      <c r="V85" s="6"/>
      <c r="W85" s="28"/>
    </row>
    <row r="86" spans="1:23" s="14" customFormat="1" ht="15" customHeight="1">
      <c r="A86" s="139"/>
      <c r="B86" s="22">
        <v>3</v>
      </c>
      <c r="C86" s="8" t="s">
        <v>339</v>
      </c>
      <c r="D86" s="23" t="s">
        <v>376</v>
      </c>
      <c r="E86" s="22" t="s">
        <v>348</v>
      </c>
      <c r="F86" s="23" t="s">
        <v>353</v>
      </c>
      <c r="G86" s="23">
        <v>2022</v>
      </c>
      <c r="H86" s="8" t="s">
        <v>37</v>
      </c>
      <c r="I86" s="23">
        <v>41.6</v>
      </c>
      <c r="J86" s="175">
        <v>8112</v>
      </c>
      <c r="K86" s="176">
        <v>186</v>
      </c>
      <c r="L86" s="176">
        <v>10.733333333333334</v>
      </c>
      <c r="M86" s="176">
        <v>476.26666666666665</v>
      </c>
      <c r="N86" s="211">
        <f t="shared" si="19"/>
        <v>0.94544222297526259</v>
      </c>
      <c r="O86" s="211">
        <f t="shared" si="20"/>
        <v>0.984051510648836</v>
      </c>
      <c r="P86" s="211">
        <f t="shared" si="21"/>
        <v>0.28085363398429636</v>
      </c>
      <c r="Q86" s="267">
        <f t="shared" si="22"/>
        <v>0.27637444279346213</v>
      </c>
      <c r="R86" s="177">
        <f t="shared" si="23"/>
        <v>43.612903225806448</v>
      </c>
      <c r="V86" s="11"/>
      <c r="W86" s="11"/>
    </row>
    <row r="87" spans="1:23" s="14" customFormat="1" ht="15" customHeight="1">
      <c r="A87" s="139"/>
      <c r="B87" s="22">
        <v>4</v>
      </c>
      <c r="C87" s="8" t="s">
        <v>339</v>
      </c>
      <c r="D87" s="23" t="s">
        <v>352</v>
      </c>
      <c r="E87" s="22" t="s">
        <v>348</v>
      </c>
      <c r="F87" s="23" t="s">
        <v>353</v>
      </c>
      <c r="G87" s="23">
        <v>2022</v>
      </c>
      <c r="H87" s="8" t="s">
        <v>37</v>
      </c>
      <c r="I87" s="23">
        <v>41.3</v>
      </c>
      <c r="J87" s="175">
        <v>8962.0999999999985</v>
      </c>
      <c r="K87" s="176">
        <v>209</v>
      </c>
      <c r="L87" s="176">
        <v>7.4499999999999922</v>
      </c>
      <c r="M87" s="176">
        <v>453.55</v>
      </c>
      <c r="N87" s="211">
        <f t="shared" si="19"/>
        <v>0.96558096558096562</v>
      </c>
      <c r="O87" s="211">
        <f t="shared" si="20"/>
        <v>0.98888059701492526</v>
      </c>
      <c r="P87" s="211">
        <f t="shared" si="21"/>
        <v>0.31544789072522833</v>
      </c>
      <c r="Q87" s="267">
        <f t="shared" si="22"/>
        <v>0.31194029850746269</v>
      </c>
      <c r="R87" s="177">
        <f t="shared" si="23"/>
        <v>42.88086124401913</v>
      </c>
      <c r="V87" s="25"/>
      <c r="W87" s="215"/>
    </row>
    <row r="88" spans="1:23" s="14" customFormat="1" ht="15" customHeight="1">
      <c r="A88" s="139"/>
      <c r="B88" s="22">
        <v>5</v>
      </c>
      <c r="C88" s="8" t="s">
        <v>339</v>
      </c>
      <c r="D88" s="23" t="s">
        <v>354</v>
      </c>
      <c r="E88" s="22" t="s">
        <v>348</v>
      </c>
      <c r="F88" s="23" t="s">
        <v>353</v>
      </c>
      <c r="G88" s="23">
        <v>2022</v>
      </c>
      <c r="H88" s="8" t="s">
        <v>37</v>
      </c>
      <c r="I88" s="23">
        <v>41.6</v>
      </c>
      <c r="J88" s="175">
        <v>8860.8000000000011</v>
      </c>
      <c r="K88" s="176">
        <v>205</v>
      </c>
      <c r="L88" s="176">
        <v>17.366666666666667</v>
      </c>
      <c r="M88" s="176">
        <v>452.63333333333333</v>
      </c>
      <c r="N88" s="211">
        <f t="shared" si="19"/>
        <v>0.92190076450307301</v>
      </c>
      <c r="O88" s="211">
        <f t="shared" si="20"/>
        <v>0.97427160493827158</v>
      </c>
      <c r="P88" s="211">
        <f t="shared" si="21"/>
        <v>0.31172385827968979</v>
      </c>
      <c r="Q88" s="267">
        <f t="shared" si="22"/>
        <v>0.3037037037037037</v>
      </c>
      <c r="R88" s="177">
        <f t="shared" si="23"/>
        <v>43.223414634146344</v>
      </c>
      <c r="V88" s="25"/>
      <c r="W88" s="215"/>
    </row>
    <row r="89" spans="1:23" s="14" customFormat="1" ht="15" customHeight="1">
      <c r="A89" s="139"/>
      <c r="B89" s="22">
        <v>6</v>
      </c>
      <c r="C89" s="8" t="s">
        <v>339</v>
      </c>
      <c r="D89" s="23" t="s">
        <v>377</v>
      </c>
      <c r="E89" s="22" t="s">
        <v>348</v>
      </c>
      <c r="F89" s="23" t="s">
        <v>353</v>
      </c>
      <c r="G89" s="23">
        <v>2022</v>
      </c>
      <c r="H89" s="8" t="s">
        <v>37</v>
      </c>
      <c r="I89" s="23">
        <v>41.7</v>
      </c>
      <c r="J89" s="175">
        <v>8173.2000000000007</v>
      </c>
      <c r="K89" s="176">
        <v>198</v>
      </c>
      <c r="L89" s="176">
        <v>16.483333333333338</v>
      </c>
      <c r="M89" s="176">
        <v>448.51666666666665</v>
      </c>
      <c r="N89" s="211">
        <f t="shared" si="19"/>
        <v>0.92314865179889649</v>
      </c>
      <c r="O89" s="211">
        <f t="shared" si="20"/>
        <v>0.97513826043237806</v>
      </c>
      <c r="P89" s="211">
        <f t="shared" si="21"/>
        <v>0.30625660591374287</v>
      </c>
      <c r="Q89" s="267">
        <f t="shared" si="22"/>
        <v>0.29864253393665158</v>
      </c>
      <c r="R89" s="177">
        <f t="shared" si="23"/>
        <v>41.278787878787881</v>
      </c>
    </row>
    <row r="90" spans="1:23" s="14" customFormat="1" ht="15" hidden="1" customHeight="1">
      <c r="A90" s="139"/>
      <c r="B90" s="22">
        <v>7</v>
      </c>
      <c r="C90" s="8"/>
      <c r="D90" s="23"/>
      <c r="E90" s="22"/>
      <c r="F90" s="23"/>
      <c r="G90" s="23"/>
      <c r="H90" s="8"/>
      <c r="I90" s="23"/>
      <c r="J90" s="175"/>
      <c r="K90" s="176"/>
      <c r="L90" s="176"/>
      <c r="M90" s="176"/>
      <c r="N90" s="211">
        <f t="shared" si="19"/>
        <v>1</v>
      </c>
      <c r="O90" s="211">
        <f t="shared" si="20"/>
        <v>1</v>
      </c>
      <c r="P90" s="211" t="str">
        <f t="shared" si="21"/>
        <v/>
      </c>
      <c r="Q90" s="267" t="e">
        <f t="shared" si="22"/>
        <v>#DIV/0!</v>
      </c>
      <c r="R90" s="177" t="str">
        <f t="shared" si="23"/>
        <v/>
      </c>
    </row>
    <row r="91" spans="1:23" s="14" customFormat="1" ht="15" hidden="1" customHeight="1">
      <c r="A91" s="139"/>
      <c r="B91" s="22">
        <v>8</v>
      </c>
      <c r="C91" s="8"/>
      <c r="D91" s="23"/>
      <c r="E91" s="22"/>
      <c r="F91" s="23"/>
      <c r="G91" s="23"/>
      <c r="H91" s="8"/>
      <c r="I91" s="23"/>
      <c r="J91" s="175"/>
      <c r="K91" s="176"/>
      <c r="L91" s="176"/>
      <c r="M91" s="176"/>
      <c r="N91" s="211">
        <f t="shared" si="19"/>
        <v>1</v>
      </c>
      <c r="O91" s="211">
        <f t="shared" si="20"/>
        <v>1</v>
      </c>
      <c r="P91" s="211" t="str">
        <f t="shared" si="21"/>
        <v/>
      </c>
      <c r="Q91" s="267" t="e">
        <f t="shared" si="22"/>
        <v>#DIV/0!</v>
      </c>
      <c r="R91" s="177" t="str">
        <f t="shared" si="23"/>
        <v/>
      </c>
    </row>
    <row r="92" spans="1:23" s="14" customFormat="1" ht="15" hidden="1" customHeight="1">
      <c r="A92" s="139"/>
      <c r="B92" s="22">
        <v>9</v>
      </c>
      <c r="C92" s="8"/>
      <c r="D92" s="23"/>
      <c r="E92" s="22"/>
      <c r="F92" s="23"/>
      <c r="G92" s="23"/>
      <c r="H92" s="8"/>
      <c r="I92" s="23"/>
      <c r="J92" s="175"/>
      <c r="K92" s="176"/>
      <c r="L92" s="176"/>
      <c r="M92" s="176"/>
      <c r="N92" s="211">
        <f t="shared" si="19"/>
        <v>1</v>
      </c>
      <c r="O92" s="211">
        <f t="shared" si="20"/>
        <v>1</v>
      </c>
      <c r="P92" s="211" t="str">
        <f t="shared" si="21"/>
        <v/>
      </c>
      <c r="Q92" s="267" t="e">
        <f t="shared" si="22"/>
        <v>#DIV/0!</v>
      </c>
      <c r="R92" s="177" t="str">
        <f t="shared" si="23"/>
        <v/>
      </c>
    </row>
    <row r="93" spans="1:23" s="14" customFormat="1" ht="15" hidden="1" customHeight="1">
      <c r="A93" s="139"/>
      <c r="B93" s="22">
        <v>10</v>
      </c>
      <c r="C93" s="8"/>
      <c r="D93" s="23"/>
      <c r="E93" s="22"/>
      <c r="F93" s="23"/>
      <c r="G93" s="23"/>
      <c r="H93" s="8"/>
      <c r="I93" s="23"/>
      <c r="J93" s="175"/>
      <c r="K93" s="176"/>
      <c r="L93" s="176"/>
      <c r="M93" s="176"/>
      <c r="N93" s="211">
        <f t="shared" si="19"/>
        <v>1</v>
      </c>
      <c r="O93" s="211">
        <f t="shared" si="20"/>
        <v>1</v>
      </c>
      <c r="P93" s="211" t="str">
        <f t="shared" si="21"/>
        <v/>
      </c>
      <c r="Q93" s="267" t="e">
        <f t="shared" si="22"/>
        <v>#DIV/0!</v>
      </c>
      <c r="R93" s="177" t="str">
        <f t="shared" si="23"/>
        <v/>
      </c>
    </row>
    <row r="94" spans="1:23" s="14" customFormat="1" ht="15" customHeight="1">
      <c r="A94" s="111"/>
      <c r="B94" s="355" t="s">
        <v>150</v>
      </c>
      <c r="C94" s="356"/>
      <c r="D94" s="356"/>
      <c r="E94" s="357"/>
      <c r="F94" s="289">
        <f>+COUNTA(F84:F93)</f>
        <v>6</v>
      </c>
      <c r="G94" s="19"/>
      <c r="H94" s="8"/>
      <c r="I94" s="8"/>
      <c r="J94" s="246">
        <f>SUM(J84:J93)</f>
        <v>40874</v>
      </c>
      <c r="K94" s="246">
        <f>SUM(K84:K93)</f>
        <v>997</v>
      </c>
      <c r="L94" s="246">
        <f>SUM(L84:L93)</f>
        <v>72.13333333333334</v>
      </c>
      <c r="M94" s="246">
        <f>SUM(M84:M93)</f>
        <v>2288.8666666666668</v>
      </c>
      <c r="N94" s="247">
        <f t="shared" si="19"/>
        <v>0.9325310220115981</v>
      </c>
      <c r="O94" s="247">
        <f t="shared" si="20"/>
        <v>0.9785189596982331</v>
      </c>
      <c r="P94" s="247">
        <f t="shared" si="21"/>
        <v>0.30342071092355138</v>
      </c>
      <c r="Q94" s="268">
        <f t="shared" si="22"/>
        <v>0.29690291840381178</v>
      </c>
      <c r="R94" s="248">
        <f t="shared" si="23"/>
        <v>40.996990972918759</v>
      </c>
    </row>
    <row r="95" spans="1:23" s="14" customFormat="1" ht="15" customHeight="1">
      <c r="A95" s="111"/>
      <c r="B95" s="380" t="s">
        <v>113</v>
      </c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2"/>
    </row>
    <row r="96" spans="1:23" s="14" customFormat="1" ht="15" customHeight="1">
      <c r="A96" s="139"/>
      <c r="B96" s="22">
        <v>1</v>
      </c>
      <c r="C96" s="8" t="s">
        <v>339</v>
      </c>
      <c r="D96" s="23">
        <v>8001</v>
      </c>
      <c r="E96" s="22" t="s">
        <v>348</v>
      </c>
      <c r="F96" s="23" t="s">
        <v>385</v>
      </c>
      <c r="G96" s="23">
        <v>2014</v>
      </c>
      <c r="H96" s="8" t="s">
        <v>37</v>
      </c>
      <c r="I96" s="23">
        <v>32.799999999999997</v>
      </c>
      <c r="J96" s="175">
        <v>2525.6000000000008</v>
      </c>
      <c r="K96" s="176">
        <v>79</v>
      </c>
      <c r="L96" s="176">
        <v>24.600000000135815</v>
      </c>
      <c r="M96" s="176">
        <v>595.84999999998058</v>
      </c>
      <c r="N96" s="211">
        <f t="shared" ref="N96:N115" si="24">IFERROR(K96/(K96+L96),1)</f>
        <v>0.76254826254726282</v>
      </c>
      <c r="O96" s="211">
        <f t="shared" ref="O96:O115" si="25">IFERROR((K96+M96)/(K96+L96+M96),1)</f>
        <v>0.96482950889966146</v>
      </c>
      <c r="P96" s="211">
        <f t="shared" ref="P96:P115" si="26">IFERROR(K96/(K96+M96),"")</f>
        <v>0.11706305104838449</v>
      </c>
      <c r="Q96" s="267">
        <f t="shared" ref="Q96:Q115" si="27">K96/SUM(K96:M96)</f>
        <v>0.11294588605330881</v>
      </c>
      <c r="R96" s="177">
        <f t="shared" ref="R96:R115" si="28">IFERROR(J96/K96,"")</f>
        <v>31.969620253164567</v>
      </c>
    </row>
    <row r="97" spans="1:23" s="14" customFormat="1" ht="15" customHeight="1">
      <c r="A97" s="139"/>
      <c r="B97" s="22">
        <v>2</v>
      </c>
      <c r="C97" s="8" t="s">
        <v>339</v>
      </c>
      <c r="D97" s="23">
        <v>8002</v>
      </c>
      <c r="E97" s="22" t="s">
        <v>348</v>
      </c>
      <c r="F97" s="23" t="s">
        <v>385</v>
      </c>
      <c r="G97" s="23">
        <v>2014</v>
      </c>
      <c r="H97" s="8" t="s">
        <v>37</v>
      </c>
      <c r="I97" s="23">
        <v>32.4</v>
      </c>
      <c r="J97" s="175">
        <v>3078.000000000005</v>
      </c>
      <c r="K97" s="176">
        <v>95</v>
      </c>
      <c r="L97" s="176">
        <v>52.133333333333347</v>
      </c>
      <c r="M97" s="176">
        <v>572.11666666666667</v>
      </c>
      <c r="N97" s="211">
        <f t="shared" si="24"/>
        <v>0.64567285908473027</v>
      </c>
      <c r="O97" s="211">
        <f t="shared" si="25"/>
        <v>0.92751708956088519</v>
      </c>
      <c r="P97" s="211">
        <f t="shared" si="26"/>
        <v>0.14240387738276664</v>
      </c>
      <c r="Q97" s="267">
        <f t="shared" si="27"/>
        <v>0.13208202989224888</v>
      </c>
      <c r="R97" s="177">
        <f t="shared" si="28"/>
        <v>32.400000000000055</v>
      </c>
    </row>
    <row r="98" spans="1:23" s="14" customFormat="1" ht="15" customHeight="1">
      <c r="A98" s="139"/>
      <c r="B98" s="22">
        <v>3</v>
      </c>
      <c r="C98" s="8" t="s">
        <v>339</v>
      </c>
      <c r="D98" s="23">
        <v>8005</v>
      </c>
      <c r="E98" s="22" t="s">
        <v>348</v>
      </c>
      <c r="F98" s="23" t="s">
        <v>385</v>
      </c>
      <c r="G98" s="23">
        <v>2014</v>
      </c>
      <c r="H98" s="8" t="s">
        <v>37</v>
      </c>
      <c r="I98" s="23">
        <v>32.200000000000003</v>
      </c>
      <c r="J98" s="175">
        <v>933.80000000000052</v>
      </c>
      <c r="K98" s="176">
        <v>30</v>
      </c>
      <c r="L98" s="176">
        <v>8.65</v>
      </c>
      <c r="M98" s="176">
        <v>53.499999999941785</v>
      </c>
      <c r="N98" s="211">
        <f t="shared" si="24"/>
        <v>0.77619663648124193</v>
      </c>
      <c r="O98" s="211">
        <f t="shared" si="25"/>
        <v>0.90613130765051053</v>
      </c>
      <c r="P98" s="211">
        <f t="shared" si="26"/>
        <v>0.35928143712599897</v>
      </c>
      <c r="Q98" s="267">
        <f t="shared" si="27"/>
        <v>0.3255561584375361</v>
      </c>
      <c r="R98" s="177">
        <f t="shared" si="28"/>
        <v>31.126666666666683</v>
      </c>
      <c r="S98" s="6"/>
      <c r="T98" s="6"/>
    </row>
    <row r="99" spans="1:23" s="14" customFormat="1" ht="15" customHeight="1">
      <c r="A99" s="139"/>
      <c r="B99" s="22">
        <v>4</v>
      </c>
      <c r="C99" s="8" t="s">
        <v>339</v>
      </c>
      <c r="D99" s="23">
        <v>8006</v>
      </c>
      <c r="E99" s="22" t="s">
        <v>348</v>
      </c>
      <c r="F99" s="23" t="s">
        <v>385</v>
      </c>
      <c r="G99" s="23">
        <v>2014</v>
      </c>
      <c r="H99" s="8" t="s">
        <v>37</v>
      </c>
      <c r="I99" s="23">
        <v>32.4</v>
      </c>
      <c r="J99" s="175">
        <v>745.1999999999997</v>
      </c>
      <c r="K99" s="176">
        <v>23</v>
      </c>
      <c r="L99" s="176">
        <v>13.449999999980598</v>
      </c>
      <c r="M99" s="176">
        <v>59.699999999941788</v>
      </c>
      <c r="N99" s="211">
        <f t="shared" si="24"/>
        <v>0.63100137174244841</v>
      </c>
      <c r="O99" s="211">
        <f t="shared" si="25"/>
        <v>0.86011440457627186</v>
      </c>
      <c r="P99" s="211">
        <f t="shared" si="26"/>
        <v>0.27811366384541947</v>
      </c>
      <c r="Q99" s="267">
        <f t="shared" si="27"/>
        <v>0.23920956838292839</v>
      </c>
      <c r="R99" s="177">
        <f t="shared" si="28"/>
        <v>32.399999999999984</v>
      </c>
    </row>
    <row r="100" spans="1:23" s="14" customFormat="1" ht="15" customHeight="1">
      <c r="A100" s="139"/>
      <c r="B100" s="22">
        <v>5</v>
      </c>
      <c r="C100" s="8" t="s">
        <v>339</v>
      </c>
      <c r="D100" s="23">
        <v>8007</v>
      </c>
      <c r="E100" s="22" t="s">
        <v>348</v>
      </c>
      <c r="F100" s="23" t="s">
        <v>385</v>
      </c>
      <c r="G100" s="23">
        <v>2014</v>
      </c>
      <c r="H100" s="8" t="s">
        <v>37</v>
      </c>
      <c r="I100" s="23">
        <v>32.299999999999997</v>
      </c>
      <c r="J100" s="175">
        <v>2293.2999999999993</v>
      </c>
      <c r="K100" s="176">
        <v>72</v>
      </c>
      <c r="L100" s="176">
        <v>72.100000000019406</v>
      </c>
      <c r="M100" s="176">
        <v>559.38333333323624</v>
      </c>
      <c r="N100" s="211">
        <f t="shared" si="24"/>
        <v>0.49965301873692092</v>
      </c>
      <c r="O100" s="211">
        <f t="shared" si="25"/>
        <v>0.89751000971352934</v>
      </c>
      <c r="P100" s="211">
        <f t="shared" si="26"/>
        <v>0.11403531927251444</v>
      </c>
      <c r="Q100" s="267">
        <f t="shared" si="27"/>
        <v>0.10234784050795985</v>
      </c>
      <c r="R100" s="177">
        <f t="shared" si="28"/>
        <v>31.851388888888877</v>
      </c>
    </row>
    <row r="101" spans="1:23" s="14" customFormat="1" ht="15" customHeight="1">
      <c r="A101" s="139"/>
      <c r="B101" s="22">
        <v>6</v>
      </c>
      <c r="C101" s="297" t="s">
        <v>339</v>
      </c>
      <c r="D101" s="312">
        <v>8008</v>
      </c>
      <c r="E101" s="313" t="s">
        <v>348</v>
      </c>
      <c r="F101" s="312" t="s">
        <v>385</v>
      </c>
      <c r="G101" s="312">
        <v>2014</v>
      </c>
      <c r="H101" s="297" t="s">
        <v>37</v>
      </c>
      <c r="I101" s="312">
        <v>32.200000000000003</v>
      </c>
      <c r="J101" s="284">
        <v>0</v>
      </c>
      <c r="K101" s="285">
        <v>0</v>
      </c>
      <c r="L101" s="285">
        <v>0</v>
      </c>
      <c r="M101" s="285">
        <v>720</v>
      </c>
      <c r="N101" s="286">
        <f t="shared" si="24"/>
        <v>1</v>
      </c>
      <c r="O101" s="286">
        <f t="shared" si="25"/>
        <v>1</v>
      </c>
      <c r="P101" s="286">
        <f t="shared" si="26"/>
        <v>0</v>
      </c>
      <c r="Q101" s="287">
        <f t="shared" si="27"/>
        <v>0</v>
      </c>
      <c r="R101" s="288" t="str">
        <f t="shared" si="28"/>
        <v/>
      </c>
    </row>
    <row r="102" spans="1:23" s="14" customFormat="1" ht="15" customHeight="1">
      <c r="A102" s="139"/>
      <c r="B102" s="22">
        <v>7</v>
      </c>
      <c r="C102" s="8" t="s">
        <v>339</v>
      </c>
      <c r="D102" s="23">
        <v>8009</v>
      </c>
      <c r="E102" s="22" t="s">
        <v>348</v>
      </c>
      <c r="F102" s="23" t="s">
        <v>385</v>
      </c>
      <c r="G102" s="23">
        <v>2014</v>
      </c>
      <c r="H102" s="8" t="s">
        <v>37</v>
      </c>
      <c r="I102" s="23">
        <v>31.9</v>
      </c>
      <c r="J102" s="175">
        <v>1244.1000000000001</v>
      </c>
      <c r="K102" s="176">
        <v>40</v>
      </c>
      <c r="L102" s="176">
        <v>54.966666666666654</v>
      </c>
      <c r="M102" s="176">
        <v>518.38333333337221</v>
      </c>
      <c r="N102" s="211">
        <f t="shared" si="24"/>
        <v>0.42120042120042128</v>
      </c>
      <c r="O102" s="211">
        <f t="shared" si="25"/>
        <v>0.91038287003071128</v>
      </c>
      <c r="P102" s="211">
        <f t="shared" si="26"/>
        <v>7.1635375936478313E-2</v>
      </c>
      <c r="Q102" s="267">
        <f t="shared" si="27"/>
        <v>6.5215619140780084E-2</v>
      </c>
      <c r="R102" s="177">
        <f t="shared" si="28"/>
        <v>31.102500000000003</v>
      </c>
    </row>
    <row r="103" spans="1:23" s="6" customFormat="1" ht="15" customHeight="1">
      <c r="A103" s="139"/>
      <c r="B103" s="22">
        <v>8</v>
      </c>
      <c r="C103" s="8" t="s">
        <v>339</v>
      </c>
      <c r="D103" s="23">
        <v>8010</v>
      </c>
      <c r="E103" s="22" t="s">
        <v>348</v>
      </c>
      <c r="F103" s="23" t="s">
        <v>385</v>
      </c>
      <c r="G103" s="23">
        <v>2014</v>
      </c>
      <c r="H103" s="8" t="s">
        <v>37</v>
      </c>
      <c r="I103" s="23">
        <v>32.5</v>
      </c>
      <c r="J103" s="175">
        <v>2567.5</v>
      </c>
      <c r="K103" s="176">
        <v>75</v>
      </c>
      <c r="L103" s="176">
        <v>66.133333333209151</v>
      </c>
      <c r="M103" s="176">
        <v>573.28333333329442</v>
      </c>
      <c r="N103" s="211">
        <f t="shared" si="24"/>
        <v>0.53141237600424651</v>
      </c>
      <c r="O103" s="211">
        <f t="shared" si="25"/>
        <v>0.90743030444433792</v>
      </c>
      <c r="P103" s="211">
        <f t="shared" si="26"/>
        <v>0.115690156053173</v>
      </c>
      <c r="Q103" s="267">
        <f t="shared" si="27"/>
        <v>0.10498075352854373</v>
      </c>
      <c r="R103" s="177">
        <f t="shared" si="28"/>
        <v>34.233333333333334</v>
      </c>
      <c r="S103" s="63"/>
      <c r="T103" s="14"/>
      <c r="V103" s="14"/>
      <c r="W103" s="14"/>
    </row>
    <row r="104" spans="1:23" s="14" customFormat="1" ht="15" customHeight="1">
      <c r="A104" s="139"/>
      <c r="B104" s="22">
        <v>9</v>
      </c>
      <c r="C104" s="297" t="s">
        <v>339</v>
      </c>
      <c r="D104" s="312">
        <v>8014</v>
      </c>
      <c r="E104" s="313" t="s">
        <v>348</v>
      </c>
      <c r="F104" s="312" t="s">
        <v>385</v>
      </c>
      <c r="G104" s="312">
        <v>2014</v>
      </c>
      <c r="H104" s="297" t="s">
        <v>37</v>
      </c>
      <c r="I104" s="312">
        <v>32.200000000000003</v>
      </c>
      <c r="J104" s="284">
        <v>0</v>
      </c>
      <c r="K104" s="285">
        <v>0</v>
      </c>
      <c r="L104" s="285">
        <v>0</v>
      </c>
      <c r="M104" s="285">
        <v>720</v>
      </c>
      <c r="N104" s="286">
        <f t="shared" si="24"/>
        <v>1</v>
      </c>
      <c r="O104" s="286">
        <f t="shared" si="25"/>
        <v>1</v>
      </c>
      <c r="P104" s="286">
        <f t="shared" si="26"/>
        <v>0</v>
      </c>
      <c r="Q104" s="287">
        <f t="shared" si="27"/>
        <v>0</v>
      </c>
      <c r="R104" s="288" t="str">
        <f t="shared" si="28"/>
        <v/>
      </c>
    </row>
    <row r="105" spans="1:23" s="14" customFormat="1" ht="15" customHeight="1">
      <c r="A105" s="139"/>
      <c r="B105" s="22">
        <v>10</v>
      </c>
      <c r="C105" s="297" t="s">
        <v>339</v>
      </c>
      <c r="D105" s="312">
        <v>8015</v>
      </c>
      <c r="E105" s="313" t="s">
        <v>348</v>
      </c>
      <c r="F105" s="312" t="s">
        <v>385</v>
      </c>
      <c r="G105" s="312">
        <v>2014</v>
      </c>
      <c r="H105" s="297" t="s">
        <v>37</v>
      </c>
      <c r="I105" s="312">
        <v>32.200000000000003</v>
      </c>
      <c r="J105" s="284">
        <v>0</v>
      </c>
      <c r="K105" s="285">
        <v>0</v>
      </c>
      <c r="L105" s="285">
        <v>0</v>
      </c>
      <c r="M105" s="285">
        <v>720</v>
      </c>
      <c r="N105" s="286">
        <f t="shared" si="24"/>
        <v>1</v>
      </c>
      <c r="O105" s="286">
        <f t="shared" si="25"/>
        <v>1</v>
      </c>
      <c r="P105" s="286">
        <f t="shared" si="26"/>
        <v>0</v>
      </c>
      <c r="Q105" s="287">
        <f t="shared" si="27"/>
        <v>0</v>
      </c>
      <c r="R105" s="288" t="str">
        <f t="shared" si="28"/>
        <v/>
      </c>
    </row>
    <row r="106" spans="1:23" s="14" customFormat="1" ht="15" customHeight="1">
      <c r="A106" s="139"/>
      <c r="B106" s="22">
        <v>11</v>
      </c>
      <c r="C106" s="8" t="s">
        <v>339</v>
      </c>
      <c r="D106" s="23">
        <v>8016</v>
      </c>
      <c r="E106" s="22" t="s">
        <v>348</v>
      </c>
      <c r="F106" s="23" t="s">
        <v>385</v>
      </c>
      <c r="G106" s="23">
        <v>2014</v>
      </c>
      <c r="H106" s="8" t="s">
        <v>37</v>
      </c>
      <c r="I106" s="23">
        <v>32.5</v>
      </c>
      <c r="J106" s="175">
        <v>1300</v>
      </c>
      <c r="K106" s="176">
        <v>41</v>
      </c>
      <c r="L106" s="176">
        <v>52.133333333333333</v>
      </c>
      <c r="M106" s="176">
        <v>280.1999999999224</v>
      </c>
      <c r="N106" s="211">
        <f t="shared" si="24"/>
        <v>0.44022906227630643</v>
      </c>
      <c r="O106" s="211">
        <f t="shared" si="25"/>
        <v>0.86035714285711384</v>
      </c>
      <c r="P106" s="211">
        <f t="shared" si="26"/>
        <v>0.12764632627649411</v>
      </c>
      <c r="Q106" s="267">
        <f t="shared" si="27"/>
        <v>0.1098214285714514</v>
      </c>
      <c r="R106" s="177">
        <f t="shared" si="28"/>
        <v>31.707317073170731</v>
      </c>
    </row>
    <row r="107" spans="1:23" s="14" customFormat="1" ht="15" customHeight="1">
      <c r="A107" s="139"/>
      <c r="B107" s="22">
        <v>12</v>
      </c>
      <c r="C107" s="8" t="s">
        <v>339</v>
      </c>
      <c r="D107" s="23">
        <v>8017</v>
      </c>
      <c r="E107" s="22" t="s">
        <v>348</v>
      </c>
      <c r="F107" s="23" t="s">
        <v>385</v>
      </c>
      <c r="G107" s="23">
        <v>2014</v>
      </c>
      <c r="H107" s="8" t="s">
        <v>37</v>
      </c>
      <c r="I107" s="23">
        <v>33.4</v>
      </c>
      <c r="J107" s="175">
        <v>2171.0000000000027</v>
      </c>
      <c r="K107" s="176">
        <v>58</v>
      </c>
      <c r="L107" s="176">
        <v>134.19999999999999</v>
      </c>
      <c r="M107" s="176">
        <v>522.65000000011253</v>
      </c>
      <c r="N107" s="211">
        <f t="shared" si="24"/>
        <v>0.30176899063475549</v>
      </c>
      <c r="O107" s="211">
        <f t="shared" si="25"/>
        <v>0.81226830803668071</v>
      </c>
      <c r="P107" s="211">
        <f t="shared" si="26"/>
        <v>9.9888056488398796E-2</v>
      </c>
      <c r="Q107" s="267">
        <f t="shared" si="27"/>
        <v>8.1135902636904067E-2</v>
      </c>
      <c r="R107" s="177">
        <f t="shared" si="28"/>
        <v>37.431034482758669</v>
      </c>
    </row>
    <row r="108" spans="1:23" s="14" customFormat="1" ht="15" customHeight="1">
      <c r="A108" s="139"/>
      <c r="B108" s="22">
        <v>13</v>
      </c>
      <c r="C108" s="8" t="s">
        <v>339</v>
      </c>
      <c r="D108" s="23">
        <v>8018</v>
      </c>
      <c r="E108" s="22" t="s">
        <v>348</v>
      </c>
      <c r="F108" s="23" t="s">
        <v>385</v>
      </c>
      <c r="G108" s="23">
        <v>2014</v>
      </c>
      <c r="H108" s="8" t="s">
        <v>37</v>
      </c>
      <c r="I108" s="23">
        <v>33.4</v>
      </c>
      <c r="J108" s="175">
        <v>3640.6000000000067</v>
      </c>
      <c r="K108" s="176">
        <v>97</v>
      </c>
      <c r="L108" s="176">
        <v>38.316666666744275</v>
      </c>
      <c r="M108" s="176">
        <v>574.43333333315866</v>
      </c>
      <c r="N108" s="211">
        <f t="shared" si="24"/>
        <v>0.71683704889723632</v>
      </c>
      <c r="O108" s="211">
        <f t="shared" si="25"/>
        <v>0.94601385464353716</v>
      </c>
      <c r="P108" s="211">
        <f t="shared" si="26"/>
        <v>0.14446706051733887</v>
      </c>
      <c r="Q108" s="267">
        <f t="shared" si="27"/>
        <v>0.13666784078902891</v>
      </c>
      <c r="R108" s="177">
        <f t="shared" si="28"/>
        <v>37.531958762886667</v>
      </c>
    </row>
    <row r="109" spans="1:23" s="14" customFormat="1" ht="15" customHeight="1">
      <c r="A109" s="139"/>
      <c r="B109" s="22">
        <v>14</v>
      </c>
      <c r="C109" s="297" t="s">
        <v>339</v>
      </c>
      <c r="D109" s="312">
        <v>8020</v>
      </c>
      <c r="E109" s="313" t="s">
        <v>348</v>
      </c>
      <c r="F109" s="312" t="s">
        <v>385</v>
      </c>
      <c r="G109" s="312">
        <v>2014</v>
      </c>
      <c r="H109" s="297" t="s">
        <v>37</v>
      </c>
      <c r="I109" s="312">
        <v>32.4</v>
      </c>
      <c r="J109" s="284">
        <v>0</v>
      </c>
      <c r="K109" s="285">
        <v>0</v>
      </c>
      <c r="L109" s="285">
        <v>0</v>
      </c>
      <c r="M109" s="285">
        <v>720</v>
      </c>
      <c r="N109" s="286">
        <f t="shared" si="24"/>
        <v>1</v>
      </c>
      <c r="O109" s="286">
        <f t="shared" si="25"/>
        <v>1</v>
      </c>
      <c r="P109" s="286">
        <f t="shared" si="26"/>
        <v>0</v>
      </c>
      <c r="Q109" s="287">
        <f t="shared" si="27"/>
        <v>0</v>
      </c>
      <c r="R109" s="288" t="str">
        <f t="shared" si="28"/>
        <v/>
      </c>
    </row>
    <row r="110" spans="1:23" s="14" customFormat="1" ht="15" customHeight="1">
      <c r="A110" s="139"/>
      <c r="B110" s="22">
        <v>15</v>
      </c>
      <c r="C110" s="297" t="s">
        <v>339</v>
      </c>
      <c r="D110" s="312">
        <v>8021</v>
      </c>
      <c r="E110" s="313" t="s">
        <v>348</v>
      </c>
      <c r="F110" s="312" t="s">
        <v>385</v>
      </c>
      <c r="G110" s="312">
        <v>2014</v>
      </c>
      <c r="H110" s="297" t="s">
        <v>37</v>
      </c>
      <c r="I110" s="312">
        <v>32.4</v>
      </c>
      <c r="J110" s="284">
        <v>0</v>
      </c>
      <c r="K110" s="285">
        <v>0</v>
      </c>
      <c r="L110" s="285">
        <v>0</v>
      </c>
      <c r="M110" s="285">
        <v>720</v>
      </c>
      <c r="N110" s="286">
        <f t="shared" si="24"/>
        <v>1</v>
      </c>
      <c r="O110" s="286">
        <f t="shared" si="25"/>
        <v>1</v>
      </c>
      <c r="P110" s="286">
        <f t="shared" si="26"/>
        <v>0</v>
      </c>
      <c r="Q110" s="287">
        <f t="shared" si="27"/>
        <v>0</v>
      </c>
      <c r="R110" s="288" t="str">
        <f t="shared" si="28"/>
        <v/>
      </c>
    </row>
    <row r="111" spans="1:23" s="14" customFormat="1" ht="15" customHeight="1">
      <c r="A111" s="139"/>
      <c r="B111" s="22">
        <v>16</v>
      </c>
      <c r="C111" s="297" t="s">
        <v>339</v>
      </c>
      <c r="D111" s="312">
        <v>8022</v>
      </c>
      <c r="E111" s="313" t="s">
        <v>348</v>
      </c>
      <c r="F111" s="312" t="s">
        <v>385</v>
      </c>
      <c r="G111" s="312">
        <v>2014</v>
      </c>
      <c r="H111" s="297" t="s">
        <v>37</v>
      </c>
      <c r="I111" s="312">
        <v>32.6</v>
      </c>
      <c r="J111" s="284">
        <v>0</v>
      </c>
      <c r="K111" s="285">
        <v>0</v>
      </c>
      <c r="L111" s="285">
        <v>0</v>
      </c>
      <c r="M111" s="285">
        <v>720</v>
      </c>
      <c r="N111" s="286">
        <f t="shared" si="24"/>
        <v>1</v>
      </c>
      <c r="O111" s="286">
        <f t="shared" si="25"/>
        <v>1</v>
      </c>
      <c r="P111" s="286">
        <f t="shared" si="26"/>
        <v>0</v>
      </c>
      <c r="Q111" s="287">
        <f t="shared" si="27"/>
        <v>0</v>
      </c>
      <c r="R111" s="288" t="str">
        <f t="shared" si="28"/>
        <v/>
      </c>
    </row>
    <row r="112" spans="1:23" s="14" customFormat="1" ht="15" customHeight="1">
      <c r="A112" s="139"/>
      <c r="B112" s="22">
        <v>17</v>
      </c>
      <c r="C112" s="297" t="s">
        <v>339</v>
      </c>
      <c r="D112" s="312">
        <v>8040</v>
      </c>
      <c r="E112" s="313" t="s">
        <v>348</v>
      </c>
      <c r="F112" s="312" t="s">
        <v>385</v>
      </c>
      <c r="G112" s="312">
        <v>2021</v>
      </c>
      <c r="H112" s="297" t="s">
        <v>37</v>
      </c>
      <c r="I112" s="312">
        <v>35.200000000000003</v>
      </c>
      <c r="J112" s="284">
        <v>3731.199999999993</v>
      </c>
      <c r="K112" s="285">
        <v>91</v>
      </c>
      <c r="L112" s="285">
        <v>3.4999999999999991</v>
      </c>
      <c r="M112" s="285">
        <v>529.51666666670542</v>
      </c>
      <c r="N112" s="286">
        <f t="shared" si="24"/>
        <v>0.96296296296296291</v>
      </c>
      <c r="O112" s="286">
        <f t="shared" si="25"/>
        <v>0.99439117544937405</v>
      </c>
      <c r="P112" s="286">
        <f t="shared" si="26"/>
        <v>0.1466519835620762</v>
      </c>
      <c r="Q112" s="287">
        <f t="shared" si="27"/>
        <v>0.14582943831627523</v>
      </c>
      <c r="R112" s="288">
        <f t="shared" si="28"/>
        <v>41.002197802197728</v>
      </c>
    </row>
    <row r="113" spans="1:18" s="14" customFormat="1" ht="15" customHeight="1">
      <c r="A113" s="139"/>
      <c r="B113" s="22">
        <v>18</v>
      </c>
      <c r="C113" s="297" t="s">
        <v>339</v>
      </c>
      <c r="D113" s="312">
        <v>8041</v>
      </c>
      <c r="E113" s="313" t="s">
        <v>348</v>
      </c>
      <c r="F113" s="312" t="s">
        <v>385</v>
      </c>
      <c r="G113" s="312">
        <v>2021</v>
      </c>
      <c r="H113" s="297" t="s">
        <v>37</v>
      </c>
      <c r="I113" s="312">
        <v>35.1</v>
      </c>
      <c r="J113" s="284">
        <v>3720.5999999999935</v>
      </c>
      <c r="K113" s="285">
        <v>90</v>
      </c>
      <c r="L113" s="285">
        <v>1.7666666666666679</v>
      </c>
      <c r="M113" s="285">
        <v>530.85000000003879</v>
      </c>
      <c r="N113" s="286">
        <f t="shared" si="24"/>
        <v>0.98074827460951686</v>
      </c>
      <c r="O113" s="286">
        <f t="shared" si="25"/>
        <v>0.99716251304976333</v>
      </c>
      <c r="P113" s="286">
        <f t="shared" si="26"/>
        <v>0.14496255134089453</v>
      </c>
      <c r="Q113" s="287">
        <f t="shared" si="27"/>
        <v>0.14455122199319173</v>
      </c>
      <c r="R113" s="288">
        <f t="shared" si="28"/>
        <v>41.339999999999925</v>
      </c>
    </row>
    <row r="114" spans="1:18" s="14" customFormat="1" ht="15" customHeight="1">
      <c r="A114" s="139"/>
      <c r="B114" s="22">
        <v>19</v>
      </c>
      <c r="C114" s="8" t="s">
        <v>339</v>
      </c>
      <c r="D114" s="23">
        <v>8042</v>
      </c>
      <c r="E114" s="22" t="s">
        <v>348</v>
      </c>
      <c r="F114" s="23" t="s">
        <v>385</v>
      </c>
      <c r="G114" s="23">
        <v>2021</v>
      </c>
      <c r="H114" s="8" t="s">
        <v>37</v>
      </c>
      <c r="I114" s="23">
        <v>35.200000000000003</v>
      </c>
      <c r="J114" s="175">
        <v>5350.3999999999851</v>
      </c>
      <c r="K114" s="176">
        <v>141</v>
      </c>
      <c r="L114" s="176">
        <v>4.700000000000002</v>
      </c>
      <c r="M114" s="176">
        <v>581.33333333329449</v>
      </c>
      <c r="N114" s="211">
        <f t="shared" si="24"/>
        <v>0.967741935483871</v>
      </c>
      <c r="O114" s="211">
        <f t="shared" si="25"/>
        <v>0.99353537205996945</v>
      </c>
      <c r="P114" s="211">
        <f t="shared" si="26"/>
        <v>0.19520073834795695</v>
      </c>
      <c r="Q114" s="267">
        <f t="shared" si="27"/>
        <v>0.19393883820091817</v>
      </c>
      <c r="R114" s="177">
        <f t="shared" si="28"/>
        <v>37.946099290780033</v>
      </c>
    </row>
    <row r="115" spans="1:18" s="14" customFormat="1" ht="15" customHeight="1">
      <c r="A115" s="139"/>
      <c r="B115" s="22">
        <v>20</v>
      </c>
      <c r="C115" s="8" t="s">
        <v>339</v>
      </c>
      <c r="D115" s="23">
        <v>8043</v>
      </c>
      <c r="E115" s="22" t="s">
        <v>348</v>
      </c>
      <c r="F115" s="23" t="s">
        <v>385</v>
      </c>
      <c r="G115" s="23">
        <v>2021</v>
      </c>
      <c r="H115" s="8" t="s">
        <v>37</v>
      </c>
      <c r="I115" s="23">
        <v>35.200000000000003</v>
      </c>
      <c r="J115" s="175">
        <v>4927.9999999999873</v>
      </c>
      <c r="K115" s="176">
        <v>127</v>
      </c>
      <c r="L115" s="176">
        <v>8.4833333333333378</v>
      </c>
      <c r="M115" s="176">
        <v>576.44999999996116</v>
      </c>
      <c r="N115" s="211">
        <f t="shared" si="24"/>
        <v>0.93738467216139731</v>
      </c>
      <c r="O115" s="211">
        <f t="shared" si="25"/>
        <v>0.98808409027062394</v>
      </c>
      <c r="P115" s="211">
        <f t="shared" si="26"/>
        <v>0.18053877318929137</v>
      </c>
      <c r="Q115" s="267">
        <f t="shared" si="27"/>
        <v>0.17838748946531546</v>
      </c>
      <c r="R115" s="177">
        <f t="shared" si="28"/>
        <v>38.803149606299115</v>
      </c>
    </row>
    <row r="116" spans="1:18" s="14" customFormat="1" ht="15" customHeight="1">
      <c r="A116" s="139"/>
      <c r="B116" s="22">
        <v>21</v>
      </c>
      <c r="C116" s="8" t="s">
        <v>339</v>
      </c>
      <c r="D116" s="23">
        <v>8045</v>
      </c>
      <c r="E116" s="22" t="s">
        <v>348</v>
      </c>
      <c r="F116" s="23" t="s">
        <v>385</v>
      </c>
      <c r="G116" s="23">
        <v>2021</v>
      </c>
      <c r="H116" s="8" t="s">
        <v>37</v>
      </c>
      <c r="I116" s="23">
        <v>34.9</v>
      </c>
      <c r="J116" s="175">
        <v>5479.2999999999929</v>
      </c>
      <c r="K116" s="176">
        <v>141</v>
      </c>
      <c r="L116" s="176">
        <v>3.8666666666666689</v>
      </c>
      <c r="M116" s="176">
        <v>581.59999999996114</v>
      </c>
      <c r="N116" s="211">
        <f t="shared" ref="N116:N124" si="29">IFERROR(K116/(K116+L116),1)</f>
        <v>0.97330878969167045</v>
      </c>
      <c r="O116" s="211">
        <f t="shared" ref="O116:O124" si="30">IFERROR((K116+M116)/(K116+L116+M116),1)</f>
        <v>0.99467743415618948</v>
      </c>
      <c r="P116" s="211">
        <f t="shared" ref="P116:P124" si="31">IFERROR(K116/(K116+M116),"")</f>
        <v>0.19512870190978077</v>
      </c>
      <c r="Q116" s="267">
        <f t="shared" ref="Q116:Q124" si="32">K116/SUM(K116:M116)</f>
        <v>0.19409011654584868</v>
      </c>
      <c r="R116" s="177">
        <f t="shared" ref="R116:R124" si="33">IFERROR(J116/K116,"")</f>
        <v>38.860283687943209</v>
      </c>
    </row>
    <row r="117" spans="1:18" s="14" customFormat="1" ht="15" customHeight="1">
      <c r="A117" s="139"/>
      <c r="B117" s="22">
        <v>22</v>
      </c>
      <c r="C117" s="8" t="s">
        <v>339</v>
      </c>
      <c r="D117" s="23">
        <v>8046</v>
      </c>
      <c r="E117" s="22" t="s">
        <v>348</v>
      </c>
      <c r="F117" s="23" t="s">
        <v>385</v>
      </c>
      <c r="G117" s="23">
        <v>2021</v>
      </c>
      <c r="H117" s="8" t="s">
        <v>37</v>
      </c>
      <c r="I117" s="23">
        <v>34.799999999999997</v>
      </c>
      <c r="J117" s="175">
        <v>4872.0000000000127</v>
      </c>
      <c r="K117" s="176">
        <v>131</v>
      </c>
      <c r="L117" s="176">
        <v>7.1166666666666689</v>
      </c>
      <c r="M117" s="176">
        <v>580.01666666662777</v>
      </c>
      <c r="N117" s="211">
        <f t="shared" si="29"/>
        <v>0.94847351273078306</v>
      </c>
      <c r="O117" s="211">
        <f t="shared" si="30"/>
        <v>0.9900900482733006</v>
      </c>
      <c r="P117" s="211">
        <f t="shared" si="31"/>
        <v>0.18424321980264011</v>
      </c>
      <c r="Q117" s="267">
        <f t="shared" si="32"/>
        <v>0.18241737838842428</v>
      </c>
      <c r="R117" s="177">
        <f t="shared" si="33"/>
        <v>37.190839694656589</v>
      </c>
    </row>
    <row r="118" spans="1:18" s="14" customFormat="1" ht="15" customHeight="1">
      <c r="A118" s="139"/>
      <c r="B118" s="22">
        <v>23</v>
      </c>
      <c r="C118" s="8" t="s">
        <v>339</v>
      </c>
      <c r="D118" s="23">
        <v>8101</v>
      </c>
      <c r="E118" s="22" t="s">
        <v>348</v>
      </c>
      <c r="F118" s="23" t="s">
        <v>385</v>
      </c>
      <c r="G118" s="23">
        <v>2018</v>
      </c>
      <c r="H118" s="8" t="s">
        <v>37</v>
      </c>
      <c r="I118" s="23">
        <v>35.6</v>
      </c>
      <c r="J118" s="175">
        <v>3880.3999999999933</v>
      </c>
      <c r="K118" s="176">
        <v>94</v>
      </c>
      <c r="L118" s="176">
        <v>49.866666666829651</v>
      </c>
      <c r="M118" s="176">
        <v>567.61666666664723</v>
      </c>
      <c r="N118" s="211">
        <f t="shared" si="29"/>
        <v>0.65338276181575661</v>
      </c>
      <c r="O118" s="211">
        <f t="shared" si="30"/>
        <v>0.92991168685119885</v>
      </c>
      <c r="P118" s="211">
        <f t="shared" si="31"/>
        <v>0.14207622742273132</v>
      </c>
      <c r="Q118" s="267">
        <f t="shared" si="32"/>
        <v>0.13211834430412664</v>
      </c>
      <c r="R118" s="177">
        <f t="shared" si="33"/>
        <v>41.280851063829715</v>
      </c>
    </row>
    <row r="119" spans="1:18" s="14" customFormat="1" ht="15" customHeight="1">
      <c r="A119" s="139"/>
      <c r="B119" s="22">
        <v>24</v>
      </c>
      <c r="C119" s="8" t="s">
        <v>339</v>
      </c>
      <c r="D119" s="23">
        <v>8102</v>
      </c>
      <c r="E119" s="22" t="s">
        <v>348</v>
      </c>
      <c r="F119" s="23" t="s">
        <v>385</v>
      </c>
      <c r="G119" s="23">
        <v>2018</v>
      </c>
      <c r="H119" s="8" t="s">
        <v>37</v>
      </c>
      <c r="I119" s="23">
        <v>35.700000000000003</v>
      </c>
      <c r="J119" s="175">
        <v>2891.6999999999975</v>
      </c>
      <c r="K119" s="176">
        <v>77</v>
      </c>
      <c r="L119" s="176">
        <v>96.866666666697711</v>
      </c>
      <c r="M119" s="176">
        <v>537.26666666670542</v>
      </c>
      <c r="N119" s="211">
        <f t="shared" si="29"/>
        <v>0.44286809815943012</v>
      </c>
      <c r="O119" s="211">
        <f t="shared" si="30"/>
        <v>0.86378550670288523</v>
      </c>
      <c r="P119" s="211">
        <f t="shared" si="31"/>
        <v>0.12535272411546855</v>
      </c>
      <c r="Q119" s="267">
        <f t="shared" si="32"/>
        <v>0.10827786631666697</v>
      </c>
      <c r="R119" s="177">
        <f t="shared" si="33"/>
        <v>37.554545454545419</v>
      </c>
    </row>
    <row r="120" spans="1:18" s="14" customFormat="1" ht="15" customHeight="1">
      <c r="A120" s="139"/>
      <c r="B120" s="22">
        <v>25</v>
      </c>
      <c r="C120" s="8" t="s">
        <v>339</v>
      </c>
      <c r="D120" s="23">
        <v>8103</v>
      </c>
      <c r="E120" s="22" t="s">
        <v>348</v>
      </c>
      <c r="F120" s="23" t="s">
        <v>385</v>
      </c>
      <c r="G120" s="23">
        <v>2018</v>
      </c>
      <c r="H120" s="8" t="s">
        <v>37</v>
      </c>
      <c r="I120" s="23">
        <v>35.299999999999997</v>
      </c>
      <c r="J120" s="175">
        <v>3530.0000000000059</v>
      </c>
      <c r="K120" s="176">
        <v>92</v>
      </c>
      <c r="L120" s="176">
        <v>29.449999999999996</v>
      </c>
      <c r="M120" s="176">
        <v>583.89999999988743</v>
      </c>
      <c r="N120" s="211">
        <f t="shared" si="29"/>
        <v>0.75751337999176627</v>
      </c>
      <c r="O120" s="211">
        <f t="shared" si="30"/>
        <v>0.95824767845749681</v>
      </c>
      <c r="P120" s="211">
        <f t="shared" si="31"/>
        <v>0.13611480988314148</v>
      </c>
      <c r="Q120" s="267">
        <f t="shared" si="32"/>
        <v>0.13043170057420386</v>
      </c>
      <c r="R120" s="177">
        <f t="shared" si="33"/>
        <v>38.369565217391369</v>
      </c>
    </row>
    <row r="121" spans="1:18" s="14" customFormat="1" ht="15" customHeight="1">
      <c r="A121" s="139"/>
      <c r="B121" s="22">
        <v>26</v>
      </c>
      <c r="C121" s="8" t="s">
        <v>339</v>
      </c>
      <c r="D121" s="23">
        <v>8105</v>
      </c>
      <c r="E121" s="22" t="s">
        <v>348</v>
      </c>
      <c r="F121" s="23" t="s">
        <v>385</v>
      </c>
      <c r="G121" s="23">
        <v>2018</v>
      </c>
      <c r="H121" s="8" t="s">
        <v>37</v>
      </c>
      <c r="I121" s="23">
        <v>35.799999999999997</v>
      </c>
      <c r="J121" s="175">
        <v>3365.2000000000048</v>
      </c>
      <c r="K121" s="176">
        <v>89</v>
      </c>
      <c r="L121" s="176">
        <v>55.466666666666669</v>
      </c>
      <c r="M121" s="176">
        <v>570.46666666662782</v>
      </c>
      <c r="N121" s="211">
        <f t="shared" si="29"/>
        <v>0.61605906783571762</v>
      </c>
      <c r="O121" s="211">
        <f t="shared" si="30"/>
        <v>0.9224170085788842</v>
      </c>
      <c r="P121" s="211">
        <f t="shared" si="31"/>
        <v>0.13495754144764241</v>
      </c>
      <c r="Q121" s="267">
        <f t="shared" si="32"/>
        <v>0.12448713166729508</v>
      </c>
      <c r="R121" s="177">
        <f t="shared" si="33"/>
        <v>37.811235955056233</v>
      </c>
    </row>
    <row r="122" spans="1:18" s="14" customFormat="1" ht="15" customHeight="1">
      <c r="A122" s="139"/>
      <c r="B122" s="22">
        <v>27</v>
      </c>
      <c r="C122" s="8" t="s">
        <v>339</v>
      </c>
      <c r="D122" s="23">
        <v>8106</v>
      </c>
      <c r="E122" s="22" t="s">
        <v>348</v>
      </c>
      <c r="F122" s="23" t="s">
        <v>385</v>
      </c>
      <c r="G122" s="23">
        <v>2018</v>
      </c>
      <c r="H122" s="8" t="s">
        <v>37</v>
      </c>
      <c r="I122" s="23">
        <v>35.700000000000003</v>
      </c>
      <c r="J122" s="175">
        <v>4141.1999999999916</v>
      </c>
      <c r="K122" s="176">
        <v>114</v>
      </c>
      <c r="L122" s="176">
        <v>15.749999999999996</v>
      </c>
      <c r="M122" s="176">
        <v>586.79999999991844</v>
      </c>
      <c r="N122" s="211">
        <f t="shared" si="29"/>
        <v>0.87861271676300579</v>
      </c>
      <c r="O122" s="211">
        <f t="shared" si="30"/>
        <v>0.97801967762193598</v>
      </c>
      <c r="P122" s="211">
        <f t="shared" si="31"/>
        <v>0.16267123287673127</v>
      </c>
      <c r="Q122" s="267">
        <f t="shared" si="32"/>
        <v>0.15909566673646358</v>
      </c>
      <c r="R122" s="177">
        <f t="shared" si="33"/>
        <v>36.326315789473611</v>
      </c>
    </row>
    <row r="123" spans="1:18" s="14" customFormat="1" ht="15" customHeight="1">
      <c r="A123" s="139"/>
      <c r="B123" s="22">
        <v>28</v>
      </c>
      <c r="C123" s="297" t="s">
        <v>339</v>
      </c>
      <c r="D123" s="312">
        <v>8107</v>
      </c>
      <c r="E123" s="313" t="s">
        <v>348</v>
      </c>
      <c r="F123" s="312" t="s">
        <v>385</v>
      </c>
      <c r="G123" s="312">
        <v>2018</v>
      </c>
      <c r="H123" s="297" t="s">
        <v>37</v>
      </c>
      <c r="I123" s="312">
        <v>35.6</v>
      </c>
      <c r="J123" s="284">
        <v>3097.1999999999953</v>
      </c>
      <c r="K123" s="285">
        <v>75</v>
      </c>
      <c r="L123" s="285">
        <v>12.383333333333331</v>
      </c>
      <c r="M123" s="285">
        <v>528.25000000010084</v>
      </c>
      <c r="N123" s="286">
        <f t="shared" si="29"/>
        <v>0.85828724012969682</v>
      </c>
      <c r="O123" s="286">
        <f t="shared" si="30"/>
        <v>0.97988521305972498</v>
      </c>
      <c r="P123" s="286">
        <f t="shared" si="31"/>
        <v>0.12432656444258179</v>
      </c>
      <c r="Q123" s="287">
        <f t="shared" si="32"/>
        <v>0.12182576208780288</v>
      </c>
      <c r="R123" s="288">
        <f t="shared" si="33"/>
        <v>41.295999999999935</v>
      </c>
    </row>
    <row r="124" spans="1:18" s="14" customFormat="1" ht="15" customHeight="1">
      <c r="A124" s="139"/>
      <c r="B124" s="22">
        <v>29</v>
      </c>
      <c r="C124" s="8" t="s">
        <v>339</v>
      </c>
      <c r="D124" s="23">
        <v>8108</v>
      </c>
      <c r="E124" s="22" t="s">
        <v>348</v>
      </c>
      <c r="F124" s="23" t="s">
        <v>385</v>
      </c>
      <c r="G124" s="23">
        <v>2018</v>
      </c>
      <c r="H124" s="8" t="s">
        <v>37</v>
      </c>
      <c r="I124" s="23">
        <v>35.799999999999997</v>
      </c>
      <c r="J124" s="175">
        <v>3544.2000000000057</v>
      </c>
      <c r="K124" s="176">
        <v>88</v>
      </c>
      <c r="L124" s="176">
        <v>54.116666666748159</v>
      </c>
      <c r="M124" s="176">
        <v>560.38333333325568</v>
      </c>
      <c r="N124" s="211">
        <f t="shared" si="29"/>
        <v>0.61920956960208429</v>
      </c>
      <c r="O124" s="211">
        <f t="shared" si="30"/>
        <v>0.9229655990508927</v>
      </c>
      <c r="P124" s="211">
        <f t="shared" si="31"/>
        <v>0.13572218080869425</v>
      </c>
      <c r="Q124" s="267">
        <f t="shared" si="32"/>
        <v>0.12526690391459006</v>
      </c>
      <c r="R124" s="177">
        <f t="shared" si="33"/>
        <v>40.275000000000063</v>
      </c>
    </row>
    <row r="125" spans="1:18" s="14" customFormat="1" ht="15" customHeight="1">
      <c r="A125" s="139"/>
      <c r="B125" s="22"/>
      <c r="C125" s="8"/>
      <c r="D125" s="23"/>
      <c r="E125" s="22"/>
      <c r="F125" s="23"/>
      <c r="G125" s="23"/>
      <c r="H125" s="8"/>
      <c r="I125" s="23"/>
      <c r="J125" s="175"/>
      <c r="K125" s="176"/>
      <c r="L125" s="176"/>
      <c r="M125" s="176"/>
      <c r="N125" s="211"/>
      <c r="O125" s="211"/>
      <c r="P125" s="211"/>
      <c r="Q125" s="267"/>
      <c r="R125" s="177"/>
    </row>
    <row r="126" spans="1:18" s="14" customFormat="1" ht="15" hidden="1" customHeight="1">
      <c r="A126" s="139"/>
      <c r="B126" s="22"/>
      <c r="C126" s="8"/>
      <c r="D126" s="23"/>
      <c r="E126" s="22"/>
      <c r="F126" s="23"/>
      <c r="G126" s="23"/>
      <c r="H126" s="8"/>
      <c r="I126" s="23"/>
      <c r="J126" s="175"/>
      <c r="K126" s="176"/>
      <c r="L126" s="176"/>
      <c r="M126" s="176"/>
      <c r="N126" s="211"/>
      <c r="O126" s="211"/>
      <c r="P126" s="211"/>
      <c r="Q126" s="267"/>
      <c r="R126" s="177"/>
    </row>
    <row r="127" spans="1:18" s="14" customFormat="1" ht="15" hidden="1" customHeight="1">
      <c r="A127" s="139"/>
      <c r="B127" s="22"/>
      <c r="C127" s="8"/>
      <c r="D127" s="23"/>
      <c r="E127" s="22"/>
      <c r="F127" s="23"/>
      <c r="G127" s="23"/>
      <c r="H127" s="8"/>
      <c r="I127" s="23"/>
      <c r="J127" s="175"/>
      <c r="K127" s="176"/>
      <c r="L127" s="176"/>
      <c r="M127" s="176"/>
      <c r="N127" s="211"/>
      <c r="O127" s="211"/>
      <c r="P127" s="211"/>
      <c r="Q127" s="267"/>
      <c r="R127" s="177"/>
    </row>
    <row r="128" spans="1:18" s="14" customFormat="1" ht="15" hidden="1" customHeight="1">
      <c r="A128" s="139"/>
      <c r="B128" s="22"/>
      <c r="C128" s="8"/>
      <c r="D128" s="23"/>
      <c r="E128" s="22"/>
      <c r="F128" s="23"/>
      <c r="G128" s="23"/>
      <c r="H128" s="8"/>
      <c r="I128" s="23"/>
      <c r="J128" s="231"/>
      <c r="K128" s="176"/>
      <c r="L128" s="176"/>
      <c r="M128" s="176"/>
      <c r="N128" s="211"/>
      <c r="O128" s="211"/>
      <c r="P128" s="211"/>
      <c r="Q128" s="267"/>
      <c r="R128" s="177"/>
    </row>
    <row r="129" spans="1:23" s="14" customFormat="1" ht="15" hidden="1" customHeight="1">
      <c r="A129" s="139"/>
      <c r="B129" s="22"/>
      <c r="C129" s="8"/>
      <c r="D129" s="23"/>
      <c r="E129" s="22"/>
      <c r="F129" s="23"/>
      <c r="G129" s="23"/>
      <c r="H129" s="8"/>
      <c r="I129" s="23"/>
      <c r="J129" s="231"/>
      <c r="K129" s="176"/>
      <c r="L129" s="176"/>
      <c r="M129" s="176"/>
      <c r="N129" s="211"/>
      <c r="O129" s="211"/>
      <c r="P129" s="211"/>
      <c r="Q129" s="267"/>
      <c r="R129" s="177"/>
    </row>
    <row r="130" spans="1:23" s="14" customFormat="1" ht="15" hidden="1" customHeight="1">
      <c r="A130" s="139"/>
      <c r="B130" s="22"/>
      <c r="C130" s="8"/>
      <c r="D130" s="23"/>
      <c r="E130" s="22"/>
      <c r="F130" s="23"/>
      <c r="G130" s="23"/>
      <c r="H130" s="8"/>
      <c r="I130" s="23"/>
      <c r="J130" s="231"/>
      <c r="K130" s="176"/>
      <c r="L130" s="176"/>
      <c r="M130" s="176"/>
      <c r="N130" s="211"/>
      <c r="O130" s="211"/>
      <c r="P130" s="211"/>
      <c r="Q130" s="267"/>
      <c r="R130" s="177"/>
    </row>
    <row r="131" spans="1:23" s="14" customFormat="1" ht="15" customHeight="1">
      <c r="A131" s="111"/>
      <c r="B131" s="355" t="s">
        <v>150</v>
      </c>
      <c r="C131" s="356"/>
      <c r="D131" s="356"/>
      <c r="E131" s="357"/>
      <c r="F131" s="289">
        <f>+COUNTA(F96:F130)</f>
        <v>29</v>
      </c>
      <c r="G131" s="19"/>
      <c r="H131" s="8"/>
      <c r="I131" s="8"/>
      <c r="J131" s="246">
        <f>SUM(J96:J130)</f>
        <v>73030.499999999985</v>
      </c>
      <c r="K131" s="246">
        <f>SUM(K96:K130)</f>
        <v>1960</v>
      </c>
      <c r="L131" s="246">
        <f>SUM(L96:L130)</f>
        <v>860.0166666670317</v>
      </c>
      <c r="M131" s="246">
        <f>SUM(M96:M130)</f>
        <v>15943.949999999353</v>
      </c>
      <c r="N131" s="247">
        <f t="shared" ref="N131" si="34">IFERROR(K131/(K131+L131),1)</f>
        <v>0.6950313532425032</v>
      </c>
      <c r="O131" s="247">
        <f>IFERROR((K131+M131)/(K131+L131+M131),1)</f>
        <v>0.95416658524581455</v>
      </c>
      <c r="P131" s="247">
        <f>IFERROR(K131/(K131+M131),"")</f>
        <v>0.10947304924332736</v>
      </c>
      <c r="Q131" s="268">
        <f t="shared" ref="Q131" si="35">K131/SUM(K131:M131)</f>
        <v>0.10445552557295257</v>
      </c>
      <c r="R131" s="248">
        <f t="shared" ref="R131" si="36">IFERROR(J131/K131,"")</f>
        <v>37.260459183673461</v>
      </c>
      <c r="S131" s="6"/>
      <c r="T131" s="6"/>
    </row>
    <row r="132" spans="1:23" s="14" customFormat="1" ht="15" customHeight="1">
      <c r="A132" s="111"/>
      <c r="B132" s="355" t="s">
        <v>236</v>
      </c>
      <c r="C132" s="356"/>
      <c r="D132" s="356"/>
      <c r="E132" s="357"/>
      <c r="F132" s="289">
        <f>SUM(F131,F94,F82)</f>
        <v>69</v>
      </c>
      <c r="G132" s="19"/>
      <c r="H132" s="8"/>
      <c r="I132" s="8"/>
      <c r="J132" s="246">
        <f>SUM(J131,J82,J46,J31)</f>
        <v>230285.7</v>
      </c>
      <c r="K132" s="246">
        <f>SUM(K131,K82,K46,K31)</f>
        <v>7490.6000000000022</v>
      </c>
      <c r="L132" s="246">
        <f>SUM(L131,L82,L46,L31)</f>
        <v>2029.8833333336984</v>
      </c>
      <c r="M132" s="246">
        <f>SUM(M131,M82,M46,M31)</f>
        <v>30365.483333332682</v>
      </c>
      <c r="N132" s="247">
        <f t="shared" ref="N132" si="37">IFERROR(K132/(K132+L132),1)</f>
        <v>0.78678778563410257</v>
      </c>
      <c r="O132" s="247">
        <f>IFERROR((K132+M132)/(K132+L132+M132),1)</f>
        <v>0.94910783157650991</v>
      </c>
      <c r="P132" s="247">
        <f>IFERROR(K132/(K132+M132),"")</f>
        <v>0.19787044354386363</v>
      </c>
      <c r="Q132" s="268">
        <f t="shared" ref="Q132" si="38">K132/SUM(K132:M132)</f>
        <v>0.18780038760499865</v>
      </c>
      <c r="R132" s="248">
        <f t="shared" ref="R132" si="39">IFERROR(J132/K132,"")</f>
        <v>30.743291592128795</v>
      </c>
      <c r="S132" s="6"/>
      <c r="T132" s="6"/>
    </row>
    <row r="133" spans="1:23" s="14" customFormat="1" ht="15" customHeight="1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3"/>
      <c r="L133" s="123"/>
      <c r="M133" s="123"/>
      <c r="N133" s="123"/>
      <c r="O133" s="123"/>
      <c r="P133" s="123"/>
      <c r="Q133" s="123"/>
      <c r="R133" s="129"/>
    </row>
    <row r="134" spans="1:23" s="14" customFormat="1" ht="15" customHeight="1">
      <c r="A134" s="112" t="s">
        <v>237</v>
      </c>
      <c r="B134" s="2" t="s">
        <v>238</v>
      </c>
      <c r="C134" s="6"/>
      <c r="D134" s="6"/>
      <c r="E134" s="6"/>
      <c r="F134" s="10"/>
      <c r="G134" s="6"/>
      <c r="H134" s="6"/>
      <c r="I134" s="6"/>
      <c r="J134" s="6"/>
      <c r="K134" s="124"/>
      <c r="L134" s="124"/>
      <c r="M134" s="124"/>
      <c r="N134" s="124"/>
      <c r="O134" s="124"/>
      <c r="P134" s="124"/>
      <c r="Q134" s="124"/>
      <c r="R134" s="130"/>
    </row>
    <row r="135" spans="1:23" ht="15" customHeight="1">
      <c r="A135" s="111"/>
      <c r="B135" s="3" t="s">
        <v>122</v>
      </c>
      <c r="C135" s="3" t="s">
        <v>123</v>
      </c>
      <c r="D135" s="3" t="s">
        <v>124</v>
      </c>
      <c r="E135" s="3" t="s">
        <v>125</v>
      </c>
      <c r="F135" s="3" t="s">
        <v>28</v>
      </c>
      <c r="G135" s="3" t="s">
        <v>126</v>
      </c>
      <c r="H135" s="3" t="s">
        <v>127</v>
      </c>
      <c r="I135" s="3" t="s">
        <v>128</v>
      </c>
      <c r="J135" s="3" t="s">
        <v>129</v>
      </c>
      <c r="K135" s="3" t="s">
        <v>130</v>
      </c>
      <c r="L135" s="3" t="s">
        <v>131</v>
      </c>
      <c r="M135" s="3" t="s">
        <v>132</v>
      </c>
      <c r="N135" s="3" t="s">
        <v>133</v>
      </c>
      <c r="O135" s="3" t="s">
        <v>134</v>
      </c>
      <c r="P135" s="3" t="s">
        <v>135</v>
      </c>
      <c r="Q135" s="265" t="s">
        <v>136</v>
      </c>
      <c r="R135" s="113" t="s">
        <v>137</v>
      </c>
      <c r="V135" s="14"/>
      <c r="W135" s="14"/>
    </row>
    <row r="136" spans="1:23" ht="15" customHeight="1">
      <c r="A136" s="111"/>
      <c r="B136" s="355" t="s">
        <v>113</v>
      </c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87"/>
      <c r="V136" s="14"/>
      <c r="W136" s="14"/>
    </row>
    <row r="137" spans="1:23" s="14" customFormat="1" ht="15" customHeight="1">
      <c r="A137" s="139"/>
      <c r="B137" s="22">
        <v>1</v>
      </c>
      <c r="C137" s="8" t="s">
        <v>339</v>
      </c>
      <c r="D137" s="23" t="s">
        <v>389</v>
      </c>
      <c r="E137" s="23" t="s">
        <v>348</v>
      </c>
      <c r="F137" s="23" t="s">
        <v>390</v>
      </c>
      <c r="G137" s="23">
        <v>2019</v>
      </c>
      <c r="H137" s="8" t="s">
        <v>40</v>
      </c>
      <c r="I137" s="23" t="s">
        <v>391</v>
      </c>
      <c r="J137" s="175">
        <v>0</v>
      </c>
      <c r="K137" s="176">
        <v>0</v>
      </c>
      <c r="L137" s="176">
        <v>435.8</v>
      </c>
      <c r="M137" s="176">
        <v>276</v>
      </c>
      <c r="N137" s="211">
        <f t="shared" ref="N137:N138" si="40">IFERROR(K137/(K137+L137),1)</f>
        <v>0</v>
      </c>
      <c r="O137" s="211">
        <f>IFERROR((K137+M137)/(K137+L137+M137),1)</f>
        <v>0.38774936779994384</v>
      </c>
      <c r="P137" s="211">
        <f>IFERROR(K137/(K137+M137),"")</f>
        <v>0</v>
      </c>
      <c r="Q137" s="267">
        <f t="shared" ref="Q137:Q138" si="41">K137/SUM(K137:M137)</f>
        <v>0</v>
      </c>
      <c r="R137" s="177">
        <v>0</v>
      </c>
    </row>
    <row r="138" spans="1:23" s="14" customFormat="1" ht="15" customHeight="1">
      <c r="A138" s="139"/>
      <c r="B138" s="22">
        <v>2</v>
      </c>
      <c r="C138" s="8" t="s">
        <v>339</v>
      </c>
      <c r="D138" s="23" t="s">
        <v>386</v>
      </c>
      <c r="E138" s="23" t="s">
        <v>274</v>
      </c>
      <c r="F138" s="23" t="s">
        <v>387</v>
      </c>
      <c r="G138" s="23">
        <v>2017</v>
      </c>
      <c r="H138" s="8" t="s">
        <v>558</v>
      </c>
      <c r="I138" s="23" t="s">
        <v>388</v>
      </c>
      <c r="J138" s="175">
        <v>0</v>
      </c>
      <c r="K138" s="176">
        <v>88</v>
      </c>
      <c r="L138" s="176">
        <v>24.55</v>
      </c>
      <c r="M138" s="176">
        <v>578.16666666666663</v>
      </c>
      <c r="N138" s="211">
        <f t="shared" si="40"/>
        <v>0.78187472234562416</v>
      </c>
      <c r="O138" s="211">
        <f>IFERROR((K138+M138)/(K138+L138+M138),1)</f>
        <v>0.96445720628332898</v>
      </c>
      <c r="P138" s="211">
        <f>IFERROR(K138/(K138+M138),"")</f>
        <v>0.13209907430572931</v>
      </c>
      <c r="Q138" s="267">
        <f t="shared" si="41"/>
        <v>0.12740390415751757</v>
      </c>
      <c r="R138" s="177">
        <f t="shared" ref="R138" si="42">IFERROR(J138/K138,"")</f>
        <v>0</v>
      </c>
    </row>
    <row r="139" spans="1:23" s="14" customFormat="1" ht="15" customHeight="1">
      <c r="A139" s="139"/>
      <c r="B139" s="22">
        <v>3</v>
      </c>
      <c r="C139" s="8"/>
      <c r="D139" s="23"/>
      <c r="E139" s="23"/>
      <c r="F139" s="23"/>
      <c r="G139" s="23"/>
      <c r="H139" s="8"/>
      <c r="I139" s="23"/>
      <c r="J139" s="175"/>
      <c r="K139" s="176"/>
      <c r="L139" s="176"/>
      <c r="M139" s="176"/>
      <c r="N139" s="211"/>
      <c r="O139" s="211"/>
      <c r="P139" s="211"/>
      <c r="Q139" s="267"/>
      <c r="R139" s="177"/>
    </row>
    <row r="140" spans="1:23" ht="15" customHeight="1">
      <c r="A140" s="111"/>
      <c r="B140" s="355" t="s">
        <v>150</v>
      </c>
      <c r="C140" s="356"/>
      <c r="D140" s="356"/>
      <c r="E140" s="357"/>
      <c r="F140" s="289">
        <f>+COUNTA(F137:F139)</f>
        <v>2</v>
      </c>
      <c r="G140" s="19"/>
      <c r="H140" s="8"/>
      <c r="I140" s="8"/>
      <c r="J140" s="246">
        <f>SUM(J137:J139)</f>
        <v>0</v>
      </c>
      <c r="K140" s="246">
        <f t="shared" ref="K140:M140" si="43">SUM(K137:K139)</f>
        <v>88</v>
      </c>
      <c r="L140" s="246">
        <f t="shared" si="43"/>
        <v>460.35</v>
      </c>
      <c r="M140" s="246">
        <f t="shared" si="43"/>
        <v>854.16666666666663</v>
      </c>
      <c r="N140" s="247">
        <f t="shared" ref="N140" si="44">IFERROR(K140/(K140+L140),1)</f>
        <v>0.16048144433299899</v>
      </c>
      <c r="O140" s="247">
        <f>IFERROR((K140+M140)/(K140+L140+M140),1)</f>
        <v>0.67176860643367275</v>
      </c>
      <c r="P140" s="247">
        <f>IFERROR(K140/(K140+M140),"")</f>
        <v>9.3401733592782601E-2</v>
      </c>
      <c r="Q140" s="268">
        <f t="shared" ref="Q140" si="45">K140/SUM(K140:M140)</f>
        <v>6.2744352414112733E-2</v>
      </c>
      <c r="R140" s="248">
        <f t="shared" ref="R140" si="46">IFERROR(J140/K140,"")</f>
        <v>0</v>
      </c>
      <c r="V140" s="14"/>
      <c r="W140" s="14"/>
    </row>
    <row r="141" spans="1:23" ht="15" customHeight="1">
      <c r="A141" s="127"/>
      <c r="B141" s="128"/>
      <c r="C141" s="128"/>
      <c r="D141" s="128"/>
      <c r="E141" s="128"/>
      <c r="F141" s="128"/>
      <c r="G141" s="128"/>
      <c r="H141" s="128"/>
      <c r="I141" s="128"/>
      <c r="J141" s="128"/>
      <c r="K141" s="123"/>
      <c r="L141" s="123"/>
      <c r="M141" s="123"/>
      <c r="N141" s="123"/>
      <c r="O141" s="123"/>
      <c r="P141" s="123"/>
      <c r="Q141" s="123"/>
      <c r="R141" s="129"/>
      <c r="V141" s="6"/>
      <c r="W141" s="6"/>
    </row>
    <row r="142" spans="1:23" ht="15" customHeight="1">
      <c r="A142" s="112" t="s">
        <v>244</v>
      </c>
      <c r="B142" s="2" t="s">
        <v>245</v>
      </c>
      <c r="C142" s="6"/>
      <c r="D142" s="6"/>
      <c r="E142" s="6"/>
      <c r="F142" s="10"/>
      <c r="G142" s="6"/>
      <c r="H142" s="6"/>
      <c r="I142" s="6"/>
      <c r="J142" s="6"/>
      <c r="K142" s="107"/>
      <c r="L142" s="107"/>
      <c r="M142" s="107"/>
      <c r="N142" s="107"/>
      <c r="O142" s="107"/>
      <c r="P142" s="107"/>
      <c r="Q142" s="107"/>
      <c r="R142" s="135"/>
    </row>
    <row r="143" spans="1:23" ht="15" customHeight="1">
      <c r="A143" s="111"/>
      <c r="B143" s="3" t="s">
        <v>122</v>
      </c>
      <c r="C143" s="3" t="s">
        <v>123</v>
      </c>
      <c r="D143" s="3" t="s">
        <v>124</v>
      </c>
      <c r="E143" s="3" t="s">
        <v>125</v>
      </c>
      <c r="F143" s="3" t="s">
        <v>28</v>
      </c>
      <c r="G143" s="3" t="s">
        <v>126</v>
      </c>
      <c r="H143" s="3" t="s">
        <v>127</v>
      </c>
      <c r="I143" s="3" t="s">
        <v>128</v>
      </c>
      <c r="J143" s="1"/>
      <c r="K143" s="1"/>
      <c r="L143" s="1"/>
      <c r="M143" s="1"/>
      <c r="N143" s="1"/>
      <c r="O143" s="1"/>
      <c r="P143" s="1"/>
      <c r="Q143" s="1"/>
      <c r="R143" s="116"/>
    </row>
    <row r="144" spans="1:23" ht="15" customHeight="1">
      <c r="A144" s="111"/>
      <c r="B144" s="380" t="s">
        <v>358</v>
      </c>
      <c r="C144" s="381"/>
      <c r="D144" s="381"/>
      <c r="E144" s="381"/>
      <c r="F144" s="381"/>
      <c r="G144" s="381"/>
      <c r="H144" s="381"/>
      <c r="I144" s="400"/>
      <c r="J144" s="1"/>
      <c r="K144" s="1"/>
      <c r="L144" s="1"/>
      <c r="M144" s="1"/>
      <c r="N144" s="1"/>
      <c r="O144" s="1"/>
      <c r="P144" s="1"/>
      <c r="Q144" s="1"/>
      <c r="R144" s="116"/>
    </row>
    <row r="145" spans="1:23" s="14" customFormat="1" ht="15" customHeight="1">
      <c r="A145" s="139"/>
      <c r="B145" s="22">
        <v>1</v>
      </c>
      <c r="C145" s="8" t="s">
        <v>339</v>
      </c>
      <c r="D145" s="23" t="s">
        <v>392</v>
      </c>
      <c r="E145" s="23" t="s">
        <v>316</v>
      </c>
      <c r="F145" s="23" t="s">
        <v>393</v>
      </c>
      <c r="G145" s="23">
        <v>2019</v>
      </c>
      <c r="H145" s="8" t="s">
        <v>394</v>
      </c>
      <c r="I145" s="23" t="s">
        <v>395</v>
      </c>
      <c r="J145" s="15"/>
      <c r="K145" s="107"/>
      <c r="L145" s="107"/>
      <c r="M145" s="107"/>
      <c r="N145" s="107"/>
      <c r="O145" s="107"/>
      <c r="P145" s="107"/>
      <c r="Q145" s="107"/>
      <c r="R145" s="135"/>
      <c r="V145" s="59"/>
      <c r="W145" s="59"/>
    </row>
    <row r="146" spans="1:23" s="14" customFormat="1" ht="15" customHeight="1">
      <c r="A146" s="139"/>
      <c r="B146" s="22">
        <v>2</v>
      </c>
      <c r="C146" s="8" t="s">
        <v>339</v>
      </c>
      <c r="D146" s="23" t="s">
        <v>396</v>
      </c>
      <c r="E146" s="23" t="s">
        <v>316</v>
      </c>
      <c r="F146" s="23" t="s">
        <v>393</v>
      </c>
      <c r="G146" s="23">
        <v>2019</v>
      </c>
      <c r="H146" s="8" t="s">
        <v>397</v>
      </c>
      <c r="I146" s="23" t="s">
        <v>395</v>
      </c>
      <c r="J146" s="15"/>
      <c r="K146" s="107"/>
      <c r="L146" s="107"/>
      <c r="M146" s="107"/>
      <c r="N146" s="107"/>
      <c r="O146" s="107"/>
      <c r="P146" s="107"/>
      <c r="Q146" s="107"/>
      <c r="R146" s="135"/>
      <c r="V146" s="59"/>
      <c r="W146" s="59"/>
    </row>
    <row r="147" spans="1:23" s="14" customFormat="1" ht="15" customHeight="1">
      <c r="A147" s="139"/>
      <c r="B147" s="22">
        <v>3</v>
      </c>
      <c r="C147" s="8" t="s">
        <v>339</v>
      </c>
      <c r="D147" s="23" t="s">
        <v>398</v>
      </c>
      <c r="E147" s="23" t="s">
        <v>399</v>
      </c>
      <c r="F147" s="23" t="s">
        <v>400</v>
      </c>
      <c r="G147" s="23">
        <v>2019</v>
      </c>
      <c r="H147" s="8" t="s">
        <v>401</v>
      </c>
      <c r="I147" s="23"/>
      <c r="J147" s="15"/>
      <c r="K147" s="107"/>
      <c r="L147" s="107"/>
      <c r="M147" s="107"/>
      <c r="N147" s="107"/>
      <c r="O147" s="107"/>
      <c r="P147" s="107"/>
      <c r="Q147" s="107"/>
      <c r="R147" s="135"/>
    </row>
    <row r="148" spans="1:23" s="14" customFormat="1" ht="15" customHeight="1">
      <c r="A148" s="139"/>
      <c r="B148" s="22">
        <v>4</v>
      </c>
      <c r="C148" s="8" t="s">
        <v>339</v>
      </c>
      <c r="D148" s="23" t="s">
        <v>402</v>
      </c>
      <c r="E148" s="23" t="s">
        <v>140</v>
      </c>
      <c r="F148" s="23" t="s">
        <v>403</v>
      </c>
      <c r="G148" s="23">
        <v>2017</v>
      </c>
      <c r="H148" s="8" t="s">
        <v>42</v>
      </c>
      <c r="I148" s="23"/>
      <c r="J148" s="15"/>
      <c r="K148" s="15"/>
      <c r="L148" s="15"/>
      <c r="M148" s="15"/>
      <c r="N148" s="15"/>
      <c r="O148" s="15"/>
      <c r="P148" s="15"/>
      <c r="Q148" s="15"/>
      <c r="R148" s="144"/>
    </row>
    <row r="149" spans="1:23" s="14" customFormat="1" ht="15" customHeight="1">
      <c r="A149" s="139"/>
      <c r="B149" s="22">
        <v>5</v>
      </c>
      <c r="C149" s="8" t="s">
        <v>339</v>
      </c>
      <c r="D149" s="23" t="s">
        <v>404</v>
      </c>
      <c r="E149" s="23" t="s">
        <v>405</v>
      </c>
      <c r="F149" s="23" t="s">
        <v>406</v>
      </c>
      <c r="G149" s="23">
        <v>2018</v>
      </c>
      <c r="H149" s="8" t="s">
        <v>407</v>
      </c>
      <c r="I149" s="23"/>
      <c r="J149" s="15"/>
      <c r="K149" s="15"/>
      <c r="L149" s="15"/>
      <c r="M149" s="15"/>
      <c r="N149" s="15"/>
      <c r="O149" s="15"/>
      <c r="P149" s="15"/>
      <c r="Q149" s="15"/>
      <c r="R149" s="144"/>
    </row>
    <row r="150" spans="1:23" s="14" customFormat="1" ht="15" customHeight="1">
      <c r="A150" s="139"/>
      <c r="B150" s="22">
        <v>6</v>
      </c>
      <c r="C150" s="8" t="s">
        <v>339</v>
      </c>
      <c r="D150" s="23" t="s">
        <v>408</v>
      </c>
      <c r="E150" s="23" t="s">
        <v>405</v>
      </c>
      <c r="F150" s="23" t="s">
        <v>406</v>
      </c>
      <c r="G150" s="23">
        <v>2018</v>
      </c>
      <c r="H150" s="8" t="s">
        <v>407</v>
      </c>
      <c r="I150" s="23"/>
      <c r="J150" s="15"/>
      <c r="K150" s="107"/>
      <c r="L150" s="107"/>
      <c r="M150" s="107"/>
      <c r="N150" s="107"/>
      <c r="O150" s="107"/>
      <c r="P150" s="107"/>
      <c r="Q150" s="107"/>
      <c r="R150" s="135"/>
    </row>
    <row r="151" spans="1:23" s="14" customFormat="1" ht="15" customHeight="1">
      <c r="A151" s="139"/>
      <c r="B151" s="22">
        <v>7</v>
      </c>
      <c r="C151" s="8" t="s">
        <v>339</v>
      </c>
      <c r="D151" s="23" t="s">
        <v>409</v>
      </c>
      <c r="E151" s="23" t="s">
        <v>405</v>
      </c>
      <c r="F151" s="23" t="s">
        <v>406</v>
      </c>
      <c r="G151" s="23">
        <v>2015</v>
      </c>
      <c r="H151" s="8" t="s">
        <v>407</v>
      </c>
      <c r="I151" s="23"/>
      <c r="J151" s="15"/>
      <c r="K151" s="107"/>
      <c r="L151" s="107"/>
      <c r="M151" s="107"/>
      <c r="N151" s="107"/>
      <c r="O151" s="107"/>
      <c r="P151" s="107"/>
      <c r="Q151" s="107"/>
      <c r="R151" s="135"/>
    </row>
    <row r="152" spans="1:23" s="14" customFormat="1" ht="15" customHeight="1">
      <c r="A152" s="139"/>
      <c r="B152" s="22">
        <v>8</v>
      </c>
      <c r="C152" s="8" t="s">
        <v>339</v>
      </c>
      <c r="D152" s="23" t="s">
        <v>410</v>
      </c>
      <c r="E152" s="23" t="s">
        <v>405</v>
      </c>
      <c r="F152" s="23" t="s">
        <v>406</v>
      </c>
      <c r="G152" s="23">
        <v>2015</v>
      </c>
      <c r="H152" s="8" t="s">
        <v>407</v>
      </c>
      <c r="I152" s="23"/>
      <c r="J152" s="15"/>
      <c r="K152" s="107"/>
      <c r="L152" s="107"/>
      <c r="M152" s="107"/>
      <c r="N152" s="107"/>
      <c r="O152" s="107"/>
      <c r="P152" s="107"/>
      <c r="Q152" s="107"/>
      <c r="R152" s="135"/>
    </row>
    <row r="153" spans="1:23" ht="15" customHeight="1">
      <c r="A153" s="139"/>
      <c r="B153" s="22">
        <v>9</v>
      </c>
      <c r="C153" s="8" t="s">
        <v>339</v>
      </c>
      <c r="D153" s="23" t="s">
        <v>411</v>
      </c>
      <c r="E153" s="23" t="s">
        <v>405</v>
      </c>
      <c r="F153" s="23" t="s">
        <v>406</v>
      </c>
      <c r="G153" s="23">
        <v>2020</v>
      </c>
      <c r="H153" s="8" t="s">
        <v>407</v>
      </c>
      <c r="I153" s="23"/>
      <c r="J153" s="15"/>
      <c r="K153" s="107"/>
      <c r="L153" s="107"/>
      <c r="M153" s="107"/>
      <c r="N153" s="107"/>
      <c r="O153" s="107"/>
      <c r="P153" s="107"/>
      <c r="Q153" s="107"/>
      <c r="R153" s="135"/>
      <c r="V153" s="14"/>
      <c r="W153" s="14"/>
    </row>
    <row r="154" spans="1:23" ht="15" customHeight="1">
      <c r="A154" s="139"/>
      <c r="B154" s="22">
        <v>10</v>
      </c>
      <c r="C154" s="8" t="s">
        <v>339</v>
      </c>
      <c r="D154" s="23" t="s">
        <v>412</v>
      </c>
      <c r="E154" s="23" t="s">
        <v>405</v>
      </c>
      <c r="F154" s="23" t="s">
        <v>406</v>
      </c>
      <c r="G154" s="23">
        <v>2020</v>
      </c>
      <c r="H154" s="8" t="s">
        <v>407</v>
      </c>
      <c r="I154" s="23"/>
      <c r="J154" s="15"/>
      <c r="K154" s="107"/>
      <c r="L154" s="107"/>
      <c r="M154" s="107"/>
      <c r="N154" s="107"/>
      <c r="O154" s="107"/>
      <c r="P154" s="107"/>
      <c r="Q154" s="107"/>
      <c r="R154" s="135"/>
      <c r="V154" s="14"/>
      <c r="W154" s="14"/>
    </row>
    <row r="155" spans="1:23" ht="15" customHeight="1">
      <c r="A155" s="139"/>
      <c r="B155" s="22">
        <v>11</v>
      </c>
      <c r="C155" s="8" t="s">
        <v>339</v>
      </c>
      <c r="D155" s="23" t="s">
        <v>413</v>
      </c>
      <c r="E155" s="23" t="s">
        <v>405</v>
      </c>
      <c r="F155" s="23" t="s">
        <v>406</v>
      </c>
      <c r="G155" s="23">
        <v>2020</v>
      </c>
      <c r="H155" s="8" t="s">
        <v>407</v>
      </c>
      <c r="I155" s="23"/>
      <c r="J155" s="15"/>
      <c r="K155" s="107"/>
      <c r="L155" s="107"/>
      <c r="M155" s="107"/>
      <c r="N155" s="107"/>
      <c r="O155" s="107"/>
      <c r="P155" s="107"/>
      <c r="Q155" s="107"/>
      <c r="R155" s="135"/>
    </row>
    <row r="156" spans="1:23" ht="15" customHeight="1">
      <c r="A156" s="139"/>
      <c r="B156" s="22">
        <v>12</v>
      </c>
      <c r="C156" s="8" t="s">
        <v>339</v>
      </c>
      <c r="D156" s="23" t="s">
        <v>414</v>
      </c>
      <c r="E156" s="23" t="s">
        <v>405</v>
      </c>
      <c r="F156" s="23" t="s">
        <v>406</v>
      </c>
      <c r="G156" s="23">
        <v>2020</v>
      </c>
      <c r="H156" s="8" t="s">
        <v>407</v>
      </c>
      <c r="I156" s="23"/>
      <c r="J156" s="15"/>
      <c r="K156" s="107"/>
      <c r="L156" s="107"/>
      <c r="M156" s="107"/>
      <c r="N156" s="107"/>
      <c r="O156" s="107"/>
      <c r="P156" s="107"/>
      <c r="Q156" s="107"/>
      <c r="R156" s="135"/>
    </row>
    <row r="157" spans="1:23" ht="15" customHeight="1">
      <c r="A157" s="139"/>
      <c r="B157" s="22">
        <v>13</v>
      </c>
      <c r="C157" s="8" t="s">
        <v>339</v>
      </c>
      <c r="D157" s="23" t="s">
        <v>415</v>
      </c>
      <c r="E157" s="23" t="s">
        <v>405</v>
      </c>
      <c r="F157" s="23" t="s">
        <v>406</v>
      </c>
      <c r="G157" s="23">
        <v>2020</v>
      </c>
      <c r="H157" s="8" t="s">
        <v>407</v>
      </c>
      <c r="I157" s="23"/>
      <c r="J157" s="15"/>
      <c r="K157" s="107"/>
      <c r="L157" s="107"/>
      <c r="M157" s="107"/>
      <c r="N157" s="107"/>
      <c r="O157" s="107"/>
      <c r="P157" s="107"/>
      <c r="Q157" s="107"/>
      <c r="R157" s="135"/>
    </row>
    <row r="158" spans="1:23" ht="15" customHeight="1">
      <c r="A158" s="139"/>
      <c r="B158" s="22">
        <v>14</v>
      </c>
      <c r="C158" s="8" t="s">
        <v>339</v>
      </c>
      <c r="D158" s="23" t="s">
        <v>416</v>
      </c>
      <c r="E158" s="23" t="s">
        <v>405</v>
      </c>
      <c r="F158" s="23" t="s">
        <v>417</v>
      </c>
      <c r="G158" s="23"/>
      <c r="H158" s="8" t="s">
        <v>407</v>
      </c>
      <c r="I158" s="23"/>
      <c r="J158" s="15"/>
      <c r="K158" s="107"/>
      <c r="L158" s="107"/>
      <c r="M158" s="107"/>
      <c r="N158" s="107"/>
      <c r="O158" s="107"/>
      <c r="P158" s="107"/>
      <c r="Q158" s="107"/>
      <c r="R158" s="135"/>
    </row>
    <row r="159" spans="1:23" ht="15" customHeight="1">
      <c r="A159" s="139"/>
      <c r="B159" s="22">
        <v>15</v>
      </c>
      <c r="C159" s="8" t="s">
        <v>339</v>
      </c>
      <c r="D159" s="23" t="s">
        <v>418</v>
      </c>
      <c r="E159" s="23" t="s">
        <v>399</v>
      </c>
      <c r="F159" s="23" t="s">
        <v>400</v>
      </c>
      <c r="G159" s="23">
        <v>2020</v>
      </c>
      <c r="H159" s="8" t="s">
        <v>419</v>
      </c>
      <c r="I159" s="23"/>
      <c r="J159" s="15"/>
      <c r="K159" s="107"/>
      <c r="L159" s="107"/>
      <c r="M159" s="107"/>
      <c r="N159" s="107"/>
      <c r="O159" s="107"/>
      <c r="P159" s="107"/>
      <c r="Q159" s="107"/>
      <c r="R159" s="135"/>
    </row>
    <row r="160" spans="1:23" ht="15" customHeight="1">
      <c r="A160" s="139"/>
      <c r="B160" s="22">
        <v>16</v>
      </c>
      <c r="C160" s="8" t="s">
        <v>339</v>
      </c>
      <c r="D160" s="23" t="s">
        <v>420</v>
      </c>
      <c r="E160" s="23" t="s">
        <v>405</v>
      </c>
      <c r="F160" s="23" t="s">
        <v>421</v>
      </c>
      <c r="G160" s="23">
        <v>2020</v>
      </c>
      <c r="H160" s="8" t="s">
        <v>422</v>
      </c>
      <c r="I160" s="23"/>
      <c r="J160" s="15"/>
      <c r="K160" s="107"/>
      <c r="L160" s="107"/>
      <c r="M160" s="107"/>
      <c r="N160" s="107"/>
      <c r="O160" s="107"/>
      <c r="P160" s="107"/>
      <c r="Q160" s="107"/>
      <c r="R160" s="135"/>
    </row>
    <row r="161" spans="1:23" ht="15" customHeight="1">
      <c r="A161" s="139"/>
      <c r="B161" s="22">
        <v>17</v>
      </c>
      <c r="C161" s="8" t="s">
        <v>339</v>
      </c>
      <c r="D161" s="23" t="s">
        <v>423</v>
      </c>
      <c r="E161" s="23" t="s">
        <v>405</v>
      </c>
      <c r="F161" s="23" t="s">
        <v>421</v>
      </c>
      <c r="G161" s="23">
        <v>2020</v>
      </c>
      <c r="H161" s="8" t="s">
        <v>422</v>
      </c>
      <c r="I161" s="23"/>
      <c r="J161" s="15"/>
      <c r="K161" s="107"/>
      <c r="L161" s="107"/>
      <c r="M161" s="107"/>
      <c r="N161" s="107"/>
      <c r="O161" s="107"/>
      <c r="P161" s="107"/>
      <c r="Q161" s="107"/>
      <c r="R161" s="135"/>
    </row>
    <row r="162" spans="1:23" ht="15" customHeight="1">
      <c r="A162" s="139"/>
      <c r="B162" s="22">
        <v>18</v>
      </c>
      <c r="C162" s="8" t="s">
        <v>339</v>
      </c>
      <c r="D162" s="23" t="s">
        <v>424</v>
      </c>
      <c r="E162" s="23" t="s">
        <v>405</v>
      </c>
      <c r="F162" s="23" t="s">
        <v>421</v>
      </c>
      <c r="G162" s="23">
        <v>2022</v>
      </c>
      <c r="H162" s="8" t="s">
        <v>422</v>
      </c>
      <c r="I162" s="23"/>
      <c r="J162" s="15"/>
      <c r="K162" s="107"/>
      <c r="L162" s="107"/>
      <c r="M162" s="107"/>
      <c r="N162" s="107"/>
      <c r="O162" s="107"/>
      <c r="P162" s="107"/>
      <c r="Q162" s="107"/>
      <c r="R162" s="135"/>
    </row>
    <row r="163" spans="1:23" ht="15" customHeight="1">
      <c r="A163" s="111"/>
      <c r="B163" s="401" t="s">
        <v>150</v>
      </c>
      <c r="C163" s="402"/>
      <c r="D163" s="402"/>
      <c r="E163" s="403"/>
      <c r="F163" s="311">
        <f>+COUNTA(D145:D162)</f>
        <v>18</v>
      </c>
      <c r="G163" s="230"/>
      <c r="H163" s="225"/>
      <c r="I163" s="225"/>
      <c r="J163" s="10"/>
      <c r="K163" s="107"/>
      <c r="L163" s="107"/>
      <c r="M163" s="107"/>
      <c r="N163" s="107"/>
      <c r="O163" s="107"/>
      <c r="P163" s="107"/>
      <c r="Q163" s="107"/>
      <c r="R163" s="135"/>
    </row>
    <row r="164" spans="1:23" ht="15" customHeight="1">
      <c r="A164" s="111"/>
      <c r="B164" s="380" t="s">
        <v>113</v>
      </c>
      <c r="C164" s="381"/>
      <c r="D164" s="381"/>
      <c r="E164" s="381"/>
      <c r="F164" s="381"/>
      <c r="G164" s="381"/>
      <c r="H164" s="381"/>
      <c r="I164" s="400"/>
      <c r="J164" s="1"/>
      <c r="K164" s="1"/>
      <c r="L164" s="1"/>
      <c r="M164" s="1"/>
      <c r="N164" s="1"/>
      <c r="O164" s="1"/>
      <c r="P164" s="1"/>
      <c r="Q164" s="1"/>
      <c r="R164" s="116"/>
    </row>
    <row r="165" spans="1:23" s="14" customFormat="1" ht="15" customHeight="1">
      <c r="A165" s="139"/>
      <c r="B165" s="22">
        <v>1</v>
      </c>
      <c r="C165" s="8" t="s">
        <v>339</v>
      </c>
      <c r="D165" s="23" t="s">
        <v>425</v>
      </c>
      <c r="E165" s="23" t="s">
        <v>140</v>
      </c>
      <c r="F165" s="23" t="s">
        <v>69</v>
      </c>
      <c r="G165" s="23">
        <v>2014</v>
      </c>
      <c r="H165" s="8" t="s">
        <v>426</v>
      </c>
      <c r="I165" s="23"/>
      <c r="J165" s="15"/>
      <c r="K165" s="107"/>
      <c r="L165" s="107"/>
      <c r="M165" s="107"/>
      <c r="N165" s="107"/>
      <c r="O165" s="107"/>
      <c r="P165" s="107"/>
      <c r="Q165" s="107"/>
      <c r="R165" s="135"/>
      <c r="V165" s="59"/>
      <c r="W165" s="59"/>
    </row>
    <row r="166" spans="1:23" s="14" customFormat="1" ht="15" customHeight="1">
      <c r="A166" s="139"/>
      <c r="B166" s="22">
        <v>2</v>
      </c>
      <c r="C166" s="8" t="s">
        <v>339</v>
      </c>
      <c r="D166" s="23" t="s">
        <v>427</v>
      </c>
      <c r="E166" s="23" t="s">
        <v>140</v>
      </c>
      <c r="F166" s="23" t="s">
        <v>71</v>
      </c>
      <c r="G166" s="23">
        <v>2014</v>
      </c>
      <c r="H166" s="8" t="s">
        <v>247</v>
      </c>
      <c r="I166" s="23"/>
      <c r="J166" s="15"/>
      <c r="K166" s="107"/>
      <c r="L166" s="107"/>
      <c r="M166" s="107"/>
      <c r="N166" s="107"/>
      <c r="O166" s="107"/>
      <c r="P166" s="107"/>
      <c r="Q166" s="107"/>
      <c r="R166" s="135"/>
      <c r="V166" s="59"/>
      <c r="W166" s="59"/>
    </row>
    <row r="167" spans="1:23" s="14" customFormat="1" ht="15" customHeight="1">
      <c r="A167" s="139"/>
      <c r="B167" s="22">
        <v>3</v>
      </c>
      <c r="C167" s="8" t="s">
        <v>339</v>
      </c>
      <c r="D167" s="23" t="s">
        <v>547</v>
      </c>
      <c r="E167" s="23" t="s">
        <v>140</v>
      </c>
      <c r="F167" s="23" t="s">
        <v>548</v>
      </c>
      <c r="G167" s="23">
        <v>2014</v>
      </c>
      <c r="H167" s="8" t="s">
        <v>247</v>
      </c>
      <c r="I167" s="23"/>
      <c r="J167" s="15"/>
      <c r="K167" s="107"/>
      <c r="L167" s="107"/>
      <c r="M167" s="107"/>
      <c r="N167" s="107"/>
      <c r="O167" s="107"/>
      <c r="P167" s="107"/>
      <c r="Q167" s="107"/>
      <c r="R167" s="135"/>
    </row>
    <row r="168" spans="1:23" s="14" customFormat="1" ht="15" customHeight="1">
      <c r="A168" s="139"/>
      <c r="B168" s="22">
        <v>4</v>
      </c>
      <c r="C168" s="8" t="s">
        <v>339</v>
      </c>
      <c r="D168" s="23" t="s">
        <v>428</v>
      </c>
      <c r="E168" s="23" t="s">
        <v>429</v>
      </c>
      <c r="F168" s="23" t="s">
        <v>430</v>
      </c>
      <c r="G168" s="23">
        <v>2014</v>
      </c>
      <c r="H168" s="8" t="s">
        <v>394</v>
      </c>
      <c r="I168" s="23" t="s">
        <v>395</v>
      </c>
      <c r="J168" s="15"/>
      <c r="K168" s="15"/>
      <c r="L168" s="15"/>
      <c r="M168" s="15"/>
      <c r="N168" s="15"/>
      <c r="O168" s="15"/>
      <c r="P168" s="15"/>
      <c r="Q168" s="15"/>
      <c r="R168" s="144"/>
    </row>
    <row r="169" spans="1:23" s="14" customFormat="1" ht="15" customHeight="1">
      <c r="A169" s="139"/>
      <c r="B169" s="22">
        <v>5</v>
      </c>
      <c r="C169" s="8" t="s">
        <v>339</v>
      </c>
      <c r="D169" s="23" t="s">
        <v>454</v>
      </c>
      <c r="E169" s="23" t="s">
        <v>429</v>
      </c>
      <c r="F169" s="23" t="s">
        <v>430</v>
      </c>
      <c r="G169" s="23">
        <v>2017</v>
      </c>
      <c r="H169" s="8" t="s">
        <v>394</v>
      </c>
      <c r="I169" s="23" t="s">
        <v>455</v>
      </c>
      <c r="J169" s="15"/>
      <c r="K169" s="107"/>
      <c r="L169" s="107"/>
      <c r="M169" s="107"/>
      <c r="N169" s="107"/>
      <c r="O169" s="107"/>
      <c r="P169" s="107"/>
      <c r="Q169" s="107"/>
      <c r="R169" s="135"/>
    </row>
    <row r="170" spans="1:23" s="14" customFormat="1" ht="15" customHeight="1">
      <c r="A170" s="139"/>
      <c r="B170" s="22">
        <v>6</v>
      </c>
      <c r="C170" s="8" t="s">
        <v>339</v>
      </c>
      <c r="D170" s="23" t="s">
        <v>431</v>
      </c>
      <c r="E170" s="23" t="s">
        <v>429</v>
      </c>
      <c r="F170" s="23" t="s">
        <v>430</v>
      </c>
      <c r="G170" s="23">
        <v>2014</v>
      </c>
      <c r="H170" s="8" t="s">
        <v>397</v>
      </c>
      <c r="I170" s="23" t="s">
        <v>395</v>
      </c>
      <c r="J170" s="15"/>
      <c r="K170" s="107"/>
      <c r="L170" s="107"/>
      <c r="M170" s="107"/>
      <c r="N170" s="107"/>
      <c r="O170" s="107"/>
      <c r="P170" s="107"/>
      <c r="Q170" s="107"/>
      <c r="R170" s="135"/>
    </row>
    <row r="171" spans="1:23" s="14" customFormat="1" ht="15" customHeight="1">
      <c r="A171" s="139"/>
      <c r="B171" s="22">
        <v>7</v>
      </c>
      <c r="C171" s="8" t="s">
        <v>339</v>
      </c>
      <c r="D171" s="23" t="s">
        <v>549</v>
      </c>
      <c r="E171" s="23" t="s">
        <v>429</v>
      </c>
      <c r="F171" s="23" t="s">
        <v>430</v>
      </c>
      <c r="G171" s="23">
        <v>2014</v>
      </c>
      <c r="H171" s="8" t="s">
        <v>401</v>
      </c>
      <c r="I171" s="23"/>
      <c r="J171" s="15"/>
      <c r="K171" s="107"/>
      <c r="L171" s="107"/>
      <c r="M171" s="107"/>
      <c r="N171" s="107"/>
      <c r="O171" s="107"/>
      <c r="P171" s="107"/>
      <c r="Q171" s="107"/>
      <c r="R171" s="135"/>
    </row>
    <row r="172" spans="1:23" ht="15" customHeight="1">
      <c r="A172" s="139"/>
      <c r="B172" s="22">
        <v>8</v>
      </c>
      <c r="C172" s="8" t="s">
        <v>339</v>
      </c>
      <c r="D172" s="23" t="s">
        <v>550</v>
      </c>
      <c r="E172" s="23" t="s">
        <v>429</v>
      </c>
      <c r="F172" s="23" t="s">
        <v>430</v>
      </c>
      <c r="G172" s="23">
        <v>2014</v>
      </c>
      <c r="H172" s="8" t="s">
        <v>432</v>
      </c>
      <c r="I172" s="23"/>
      <c r="J172" s="15"/>
      <c r="K172" s="107"/>
      <c r="L172" s="107"/>
      <c r="M172" s="107"/>
      <c r="N172" s="107"/>
      <c r="O172" s="107"/>
      <c r="P172" s="107"/>
      <c r="Q172" s="107"/>
      <c r="R172" s="135"/>
      <c r="V172" s="14"/>
      <c r="W172" s="14"/>
    </row>
    <row r="173" spans="1:23" ht="15" customHeight="1">
      <c r="A173" s="139"/>
      <c r="B173" s="22">
        <v>9</v>
      </c>
      <c r="C173" s="8" t="s">
        <v>339</v>
      </c>
      <c r="D173" s="23" t="s">
        <v>551</v>
      </c>
      <c r="E173" s="23" t="s">
        <v>434</v>
      </c>
      <c r="F173" s="23" t="s">
        <v>552</v>
      </c>
      <c r="G173" s="23">
        <v>2019</v>
      </c>
      <c r="H173" s="8" t="s">
        <v>436</v>
      </c>
      <c r="I173" s="23"/>
      <c r="J173" s="15"/>
      <c r="K173" s="107"/>
      <c r="L173" s="107"/>
      <c r="M173" s="107"/>
      <c r="N173" s="107"/>
      <c r="O173" s="107"/>
      <c r="P173" s="107"/>
      <c r="Q173" s="107"/>
      <c r="R173" s="135"/>
      <c r="V173" s="14"/>
      <c r="W173" s="14"/>
    </row>
    <row r="174" spans="1:23" ht="15" customHeight="1">
      <c r="A174" s="139"/>
      <c r="B174" s="22">
        <v>10</v>
      </c>
      <c r="C174" s="8" t="s">
        <v>339</v>
      </c>
      <c r="D174" s="23" t="s">
        <v>433</v>
      </c>
      <c r="E174" s="23" t="s">
        <v>434</v>
      </c>
      <c r="F174" s="23" t="s">
        <v>435</v>
      </c>
      <c r="G174" s="23">
        <v>2019</v>
      </c>
      <c r="H174" s="8" t="s">
        <v>436</v>
      </c>
      <c r="I174" s="23"/>
      <c r="J174" s="15"/>
      <c r="K174" s="107"/>
      <c r="L174" s="107"/>
      <c r="M174" s="107"/>
      <c r="N174" s="107"/>
      <c r="O174" s="107"/>
      <c r="P174" s="107"/>
      <c r="Q174" s="107"/>
      <c r="R174" s="135"/>
    </row>
    <row r="175" spans="1:23" ht="15" customHeight="1">
      <c r="A175" s="139"/>
      <c r="B175" s="22">
        <v>11</v>
      </c>
      <c r="C175" s="8" t="s">
        <v>339</v>
      </c>
      <c r="D175" s="23" t="s">
        <v>437</v>
      </c>
      <c r="E175" s="23" t="s">
        <v>434</v>
      </c>
      <c r="F175" s="23" t="s">
        <v>435</v>
      </c>
      <c r="G175" s="23">
        <v>2019</v>
      </c>
      <c r="H175" s="8" t="s">
        <v>436</v>
      </c>
      <c r="I175" s="23"/>
      <c r="J175" s="15"/>
      <c r="K175" s="107"/>
      <c r="L175" s="107"/>
      <c r="M175" s="107"/>
      <c r="N175" s="107"/>
      <c r="O175" s="107"/>
      <c r="P175" s="107"/>
      <c r="Q175" s="107"/>
      <c r="R175" s="135"/>
    </row>
    <row r="176" spans="1:23" ht="15" customHeight="1">
      <c r="A176" s="139"/>
      <c r="B176" s="22">
        <v>12</v>
      </c>
      <c r="C176" s="8" t="s">
        <v>339</v>
      </c>
      <c r="D176" s="23" t="s">
        <v>438</v>
      </c>
      <c r="E176" s="23" t="s">
        <v>434</v>
      </c>
      <c r="F176" s="23" t="s">
        <v>435</v>
      </c>
      <c r="G176" s="23">
        <v>2019</v>
      </c>
      <c r="H176" s="8" t="s">
        <v>436</v>
      </c>
      <c r="I176" s="23"/>
      <c r="J176" s="15"/>
      <c r="K176" s="107"/>
      <c r="L176" s="107"/>
      <c r="M176" s="107"/>
      <c r="N176" s="107"/>
      <c r="O176" s="107"/>
      <c r="P176" s="107"/>
      <c r="Q176" s="107"/>
      <c r="R176" s="135"/>
    </row>
    <row r="177" spans="1:18" ht="15" customHeight="1">
      <c r="A177" s="139"/>
      <c r="B177" s="22">
        <v>13</v>
      </c>
      <c r="C177" s="8" t="s">
        <v>339</v>
      </c>
      <c r="D177" s="23" t="s">
        <v>439</v>
      </c>
      <c r="E177" s="23" t="s">
        <v>434</v>
      </c>
      <c r="F177" s="23" t="s">
        <v>435</v>
      </c>
      <c r="G177" s="23">
        <v>2019</v>
      </c>
      <c r="H177" s="8" t="s">
        <v>436</v>
      </c>
      <c r="I177" s="23"/>
      <c r="J177" s="15"/>
      <c r="K177" s="107"/>
      <c r="L177" s="107"/>
      <c r="M177" s="107"/>
      <c r="N177" s="107"/>
      <c r="O177" s="107"/>
      <c r="P177" s="107"/>
      <c r="Q177" s="107"/>
      <c r="R177" s="135"/>
    </row>
    <row r="178" spans="1:18" ht="15" customHeight="1">
      <c r="A178" s="139"/>
      <c r="B178" s="22">
        <v>14</v>
      </c>
      <c r="C178" s="8" t="s">
        <v>339</v>
      </c>
      <c r="D178" s="23" t="s">
        <v>440</v>
      </c>
      <c r="E178" s="23" t="s">
        <v>434</v>
      </c>
      <c r="F178" s="23" t="s">
        <v>435</v>
      </c>
      <c r="G178" s="23">
        <v>2019</v>
      </c>
      <c r="H178" s="8" t="s">
        <v>436</v>
      </c>
      <c r="I178" s="23"/>
      <c r="J178" s="15"/>
      <c r="K178" s="107"/>
      <c r="L178" s="107"/>
      <c r="M178" s="107"/>
      <c r="N178" s="107"/>
      <c r="O178" s="107"/>
      <c r="P178" s="107"/>
      <c r="Q178" s="107"/>
      <c r="R178" s="135"/>
    </row>
    <row r="179" spans="1:18" ht="15" customHeight="1">
      <c r="A179" s="139"/>
      <c r="B179" s="22">
        <v>15</v>
      </c>
      <c r="C179" s="8" t="s">
        <v>339</v>
      </c>
      <c r="D179" s="23" t="s">
        <v>441</v>
      </c>
      <c r="E179" s="23" t="s">
        <v>434</v>
      </c>
      <c r="F179" s="23" t="s">
        <v>435</v>
      </c>
      <c r="G179" s="23">
        <v>2019</v>
      </c>
      <c r="H179" s="8" t="s">
        <v>436</v>
      </c>
      <c r="I179" s="23"/>
      <c r="J179" s="15"/>
      <c r="K179" s="107"/>
      <c r="L179" s="107"/>
      <c r="M179" s="107"/>
      <c r="N179" s="107"/>
      <c r="O179" s="107"/>
      <c r="P179" s="107"/>
      <c r="Q179" s="107"/>
      <c r="R179" s="135"/>
    </row>
    <row r="180" spans="1:18" ht="15" customHeight="1">
      <c r="A180" s="139"/>
      <c r="B180" s="22">
        <v>16</v>
      </c>
      <c r="C180" s="8" t="s">
        <v>339</v>
      </c>
      <c r="D180" s="23" t="s">
        <v>553</v>
      </c>
      <c r="E180" s="23" t="s">
        <v>434</v>
      </c>
      <c r="F180" s="23" t="s">
        <v>435</v>
      </c>
      <c r="G180" s="23">
        <v>2017</v>
      </c>
      <c r="H180" s="8" t="s">
        <v>436</v>
      </c>
      <c r="I180" s="23"/>
      <c r="J180" s="15"/>
      <c r="K180" s="107"/>
      <c r="L180" s="107"/>
      <c r="M180" s="107"/>
      <c r="N180" s="107"/>
      <c r="O180" s="107"/>
      <c r="P180" s="107"/>
      <c r="Q180" s="107"/>
      <c r="R180" s="135"/>
    </row>
    <row r="181" spans="1:18" ht="15" customHeight="1">
      <c r="A181" s="139"/>
      <c r="B181" s="22">
        <v>17</v>
      </c>
      <c r="C181" s="8" t="s">
        <v>339</v>
      </c>
      <c r="D181" s="23" t="s">
        <v>554</v>
      </c>
      <c r="E181" s="23" t="s">
        <v>434</v>
      </c>
      <c r="F181" s="23" t="s">
        <v>435</v>
      </c>
      <c r="G181" s="23">
        <v>2021</v>
      </c>
      <c r="H181" s="8" t="s">
        <v>436</v>
      </c>
      <c r="I181" s="23"/>
      <c r="J181" s="15"/>
      <c r="K181" s="107"/>
      <c r="L181" s="107"/>
      <c r="M181" s="107"/>
      <c r="N181" s="107"/>
      <c r="O181" s="107"/>
      <c r="P181" s="107"/>
      <c r="Q181" s="107"/>
      <c r="R181" s="135"/>
    </row>
    <row r="182" spans="1:18" ht="15" customHeight="1">
      <c r="A182" s="139"/>
      <c r="B182" s="22">
        <v>18</v>
      </c>
      <c r="C182" s="8" t="s">
        <v>339</v>
      </c>
      <c r="D182" s="23" t="s">
        <v>442</v>
      </c>
      <c r="E182" s="23" t="s">
        <v>434</v>
      </c>
      <c r="F182" s="23" t="s">
        <v>435</v>
      </c>
      <c r="G182" s="23">
        <v>2019</v>
      </c>
      <c r="H182" s="8" t="s">
        <v>436</v>
      </c>
      <c r="I182" s="23"/>
      <c r="J182" s="15"/>
      <c r="K182" s="107"/>
      <c r="L182" s="107"/>
      <c r="M182" s="107"/>
      <c r="N182" s="107"/>
      <c r="O182" s="107"/>
      <c r="P182" s="107"/>
      <c r="Q182" s="107"/>
      <c r="R182" s="135"/>
    </row>
    <row r="183" spans="1:18" ht="15" customHeight="1">
      <c r="A183" s="139"/>
      <c r="B183" s="22">
        <v>19</v>
      </c>
      <c r="C183" s="8" t="s">
        <v>339</v>
      </c>
      <c r="D183" s="23" t="s">
        <v>443</v>
      </c>
      <c r="E183" s="23" t="s">
        <v>434</v>
      </c>
      <c r="F183" s="23" t="s">
        <v>435</v>
      </c>
      <c r="G183" s="23">
        <v>2020</v>
      </c>
      <c r="H183" s="8" t="s">
        <v>436</v>
      </c>
      <c r="I183" s="23"/>
      <c r="J183" s="15"/>
      <c r="K183" s="107"/>
      <c r="L183" s="107"/>
      <c r="M183" s="107"/>
      <c r="N183" s="107"/>
      <c r="O183" s="107"/>
      <c r="P183" s="107"/>
      <c r="Q183" s="107"/>
      <c r="R183" s="135"/>
    </row>
    <row r="184" spans="1:18" ht="15" customHeight="1">
      <c r="A184" s="139"/>
      <c r="B184" s="22">
        <v>20</v>
      </c>
      <c r="C184" s="8" t="s">
        <v>339</v>
      </c>
      <c r="D184" s="23" t="s">
        <v>444</v>
      </c>
      <c r="E184" s="23" t="s">
        <v>301</v>
      </c>
      <c r="F184" s="23" t="s">
        <v>445</v>
      </c>
      <c r="G184" s="23">
        <v>2012</v>
      </c>
      <c r="H184" s="8" t="s">
        <v>446</v>
      </c>
      <c r="I184" s="23"/>
      <c r="J184" s="15"/>
      <c r="K184" s="107"/>
      <c r="L184" s="107"/>
      <c r="M184" s="107"/>
      <c r="N184" s="107"/>
      <c r="O184" s="107"/>
      <c r="P184" s="107"/>
      <c r="Q184" s="107"/>
      <c r="R184" s="135"/>
    </row>
    <row r="185" spans="1:18" ht="15" customHeight="1">
      <c r="A185" s="139"/>
      <c r="B185" s="22">
        <v>21</v>
      </c>
      <c r="C185" s="8" t="s">
        <v>339</v>
      </c>
      <c r="D185" s="23" t="s">
        <v>447</v>
      </c>
      <c r="E185" s="23" t="s">
        <v>301</v>
      </c>
      <c r="F185" s="23" t="s">
        <v>445</v>
      </c>
      <c r="G185" s="23">
        <v>2012</v>
      </c>
      <c r="H185" s="8" t="s">
        <v>446</v>
      </c>
      <c r="I185" s="23"/>
      <c r="J185" s="15"/>
      <c r="K185" s="107"/>
      <c r="L185" s="107"/>
      <c r="M185" s="107"/>
      <c r="N185" s="107"/>
      <c r="O185" s="107"/>
      <c r="P185" s="107"/>
      <c r="Q185" s="107"/>
      <c r="R185" s="135"/>
    </row>
    <row r="186" spans="1:18" ht="15" customHeight="1">
      <c r="A186" s="139"/>
      <c r="B186" s="22">
        <v>22</v>
      </c>
      <c r="C186" s="8" t="s">
        <v>339</v>
      </c>
      <c r="D186" s="23" t="s">
        <v>448</v>
      </c>
      <c r="E186" s="23" t="s">
        <v>301</v>
      </c>
      <c r="F186" s="23" t="s">
        <v>445</v>
      </c>
      <c r="G186" s="23">
        <v>2012</v>
      </c>
      <c r="H186" s="8" t="s">
        <v>446</v>
      </c>
      <c r="I186" s="23"/>
      <c r="J186" s="15"/>
      <c r="K186" s="107"/>
      <c r="L186" s="107"/>
      <c r="M186" s="107"/>
      <c r="N186" s="107"/>
      <c r="O186" s="107"/>
      <c r="P186" s="107"/>
      <c r="Q186" s="107"/>
      <c r="R186" s="135"/>
    </row>
    <row r="187" spans="1:18" ht="15" customHeight="1">
      <c r="A187" s="139"/>
      <c r="B187" s="22">
        <v>23</v>
      </c>
      <c r="C187" s="8" t="s">
        <v>339</v>
      </c>
      <c r="D187" s="23" t="s">
        <v>449</v>
      </c>
      <c r="E187" s="23" t="s">
        <v>301</v>
      </c>
      <c r="F187" s="23" t="s">
        <v>445</v>
      </c>
      <c r="G187" s="23">
        <v>2012</v>
      </c>
      <c r="H187" s="8" t="s">
        <v>446</v>
      </c>
      <c r="I187" s="23"/>
      <c r="J187" s="15"/>
      <c r="K187" s="107"/>
      <c r="L187" s="107"/>
      <c r="M187" s="107"/>
      <c r="N187" s="107"/>
      <c r="O187" s="107"/>
      <c r="P187" s="107"/>
      <c r="Q187" s="107"/>
      <c r="R187" s="135"/>
    </row>
    <row r="188" spans="1:18" ht="15" customHeight="1">
      <c r="A188" s="139"/>
      <c r="B188" s="22">
        <v>24</v>
      </c>
      <c r="C188" s="8" t="s">
        <v>339</v>
      </c>
      <c r="D188" s="23" t="s">
        <v>450</v>
      </c>
      <c r="E188" s="23" t="s">
        <v>434</v>
      </c>
      <c r="F188" s="23"/>
      <c r="G188" s="23">
        <v>2019</v>
      </c>
      <c r="H188" s="8" t="s">
        <v>422</v>
      </c>
      <c r="I188" s="23"/>
      <c r="J188" s="15"/>
      <c r="K188" s="107"/>
      <c r="L188" s="107"/>
      <c r="M188" s="107"/>
      <c r="N188" s="107"/>
      <c r="O188" s="107"/>
      <c r="P188" s="107"/>
      <c r="Q188" s="107"/>
      <c r="R188" s="135"/>
    </row>
    <row r="189" spans="1:18" ht="15" customHeight="1">
      <c r="A189" s="139"/>
      <c r="B189" s="22">
        <v>25</v>
      </c>
      <c r="C189" s="8" t="s">
        <v>339</v>
      </c>
      <c r="D189" s="23" t="s">
        <v>451</v>
      </c>
      <c r="E189" s="23" t="s">
        <v>434</v>
      </c>
      <c r="F189" s="23"/>
      <c r="G189" s="23">
        <v>2019</v>
      </c>
      <c r="H189" s="8" t="s">
        <v>422</v>
      </c>
      <c r="I189" s="23"/>
      <c r="J189" s="15"/>
      <c r="K189" s="107"/>
      <c r="L189" s="107"/>
      <c r="M189" s="107"/>
      <c r="N189" s="107"/>
      <c r="O189" s="107"/>
      <c r="P189" s="107"/>
      <c r="Q189" s="107"/>
      <c r="R189" s="135"/>
    </row>
    <row r="190" spans="1:18" ht="15" customHeight="1">
      <c r="A190" s="139"/>
      <c r="B190" s="22">
        <v>26</v>
      </c>
      <c r="C190" s="8" t="s">
        <v>339</v>
      </c>
      <c r="D190" s="23" t="s">
        <v>452</v>
      </c>
      <c r="E190" s="23" t="s">
        <v>434</v>
      </c>
      <c r="F190" s="23"/>
      <c r="G190" s="23">
        <v>2019</v>
      </c>
      <c r="H190" s="8" t="s">
        <v>422</v>
      </c>
      <c r="I190" s="23"/>
      <c r="J190" s="15"/>
      <c r="K190" s="107"/>
      <c r="L190" s="107"/>
      <c r="M190" s="107"/>
      <c r="N190" s="107"/>
      <c r="O190" s="107"/>
      <c r="P190" s="107"/>
      <c r="Q190" s="107"/>
      <c r="R190" s="135"/>
    </row>
    <row r="191" spans="1:18" ht="15" hidden="1" customHeight="1">
      <c r="A191" s="139"/>
      <c r="B191" s="22"/>
      <c r="C191" s="8" t="s">
        <v>339</v>
      </c>
      <c r="D191" s="23" t="s">
        <v>555</v>
      </c>
      <c r="E191" s="23"/>
      <c r="F191" s="23" t="s">
        <v>453</v>
      </c>
      <c r="G191" s="23"/>
      <c r="H191" s="8" t="s">
        <v>556</v>
      </c>
      <c r="I191" s="23"/>
      <c r="J191" s="15"/>
      <c r="K191" s="107"/>
      <c r="L191" s="107"/>
      <c r="M191" s="107"/>
      <c r="N191" s="107"/>
      <c r="O191" s="107"/>
      <c r="P191" s="107"/>
      <c r="Q191" s="107"/>
      <c r="R191" s="135"/>
    </row>
    <row r="192" spans="1:18" ht="15" hidden="1" customHeight="1">
      <c r="A192" s="139"/>
      <c r="B192" s="22"/>
      <c r="C192" s="8" t="s">
        <v>339</v>
      </c>
      <c r="D192" s="23" t="s">
        <v>557</v>
      </c>
      <c r="E192" s="23" t="s">
        <v>429</v>
      </c>
      <c r="F192" s="23" t="s">
        <v>453</v>
      </c>
      <c r="G192" s="23"/>
      <c r="H192" s="8" t="s">
        <v>556</v>
      </c>
      <c r="I192" s="23"/>
      <c r="J192" s="15"/>
      <c r="K192" s="107"/>
      <c r="L192" s="107"/>
      <c r="M192" s="107"/>
      <c r="N192" s="107"/>
      <c r="O192" s="107"/>
      <c r="P192" s="107"/>
      <c r="Q192" s="107"/>
      <c r="R192" s="135"/>
    </row>
    <row r="193" spans="1:18" ht="15" hidden="1" customHeight="1">
      <c r="A193" s="139"/>
      <c r="B193" s="22"/>
      <c r="C193" s="8"/>
      <c r="D193" s="23"/>
      <c r="E193" s="23"/>
      <c r="F193" s="23"/>
      <c r="G193" s="23"/>
      <c r="H193" s="8"/>
      <c r="I193" s="23"/>
      <c r="J193" s="15"/>
      <c r="K193" s="107"/>
      <c r="L193" s="107"/>
      <c r="M193" s="107"/>
      <c r="N193" s="107"/>
      <c r="O193" s="107"/>
      <c r="P193" s="107"/>
      <c r="Q193" s="107"/>
      <c r="R193" s="135"/>
    </row>
    <row r="194" spans="1:18" ht="15" hidden="1" customHeight="1">
      <c r="A194" s="139"/>
      <c r="B194" s="22"/>
      <c r="C194" s="8"/>
      <c r="D194" s="23"/>
      <c r="E194" s="23"/>
      <c r="F194" s="23"/>
      <c r="G194" s="23"/>
      <c r="H194" s="8"/>
      <c r="I194" s="23"/>
      <c r="J194" s="15"/>
      <c r="K194" s="107"/>
      <c r="L194" s="107"/>
      <c r="M194" s="107"/>
      <c r="N194" s="107"/>
      <c r="O194" s="107"/>
      <c r="P194" s="107"/>
      <c r="Q194" s="107"/>
      <c r="R194" s="135"/>
    </row>
    <row r="195" spans="1:18" ht="15" hidden="1" customHeight="1">
      <c r="A195" s="139"/>
      <c r="B195" s="22"/>
      <c r="C195" s="8"/>
      <c r="D195" s="23"/>
      <c r="E195" s="23"/>
      <c r="F195" s="23"/>
      <c r="G195" s="23"/>
      <c r="H195" s="8"/>
      <c r="I195" s="23"/>
      <c r="J195" s="15"/>
      <c r="K195" s="107"/>
      <c r="L195" s="107"/>
      <c r="M195" s="107"/>
      <c r="N195" s="107"/>
      <c r="O195" s="107"/>
      <c r="P195" s="107"/>
      <c r="Q195" s="107"/>
      <c r="R195" s="135"/>
    </row>
    <row r="196" spans="1:18" ht="15" hidden="1" customHeight="1">
      <c r="A196" s="139"/>
      <c r="B196" s="22"/>
      <c r="C196" s="8"/>
      <c r="D196" s="23"/>
      <c r="E196" s="23"/>
      <c r="F196" s="23"/>
      <c r="G196" s="23"/>
      <c r="H196" s="8"/>
      <c r="I196" s="23"/>
      <c r="J196" s="15"/>
      <c r="K196" s="107"/>
      <c r="L196" s="107"/>
      <c r="M196" s="107"/>
      <c r="N196" s="107"/>
      <c r="O196" s="107"/>
      <c r="P196" s="107"/>
      <c r="Q196" s="107"/>
      <c r="R196" s="135"/>
    </row>
    <row r="197" spans="1:18" ht="15" hidden="1" customHeight="1">
      <c r="A197" s="139"/>
      <c r="B197" s="22"/>
      <c r="C197" s="8"/>
      <c r="D197" s="23"/>
      <c r="E197" s="23"/>
      <c r="F197" s="23"/>
      <c r="G197" s="23"/>
      <c r="H197" s="8"/>
      <c r="I197" s="23"/>
      <c r="J197" s="15"/>
      <c r="K197" s="107"/>
      <c r="L197" s="107"/>
      <c r="M197" s="107"/>
      <c r="N197" s="107"/>
      <c r="O197" s="107"/>
      <c r="P197" s="107"/>
      <c r="Q197" s="107"/>
      <c r="R197" s="135"/>
    </row>
    <row r="198" spans="1:18" ht="15" hidden="1" customHeight="1">
      <c r="A198" s="139"/>
      <c r="B198" s="22"/>
      <c r="C198" s="8"/>
      <c r="D198" s="23"/>
      <c r="E198" s="23"/>
      <c r="F198" s="23"/>
      <c r="G198" s="23"/>
      <c r="H198" s="8"/>
      <c r="I198" s="23"/>
      <c r="J198" s="15"/>
      <c r="K198" s="107"/>
      <c r="L198" s="107"/>
      <c r="M198" s="107"/>
      <c r="N198" s="107"/>
      <c r="O198" s="107"/>
      <c r="P198" s="107"/>
      <c r="Q198" s="107"/>
      <c r="R198" s="135"/>
    </row>
    <row r="199" spans="1:18" ht="15" customHeight="1" thickBot="1">
      <c r="A199" s="118"/>
      <c r="B199" s="374" t="s">
        <v>150</v>
      </c>
      <c r="C199" s="375"/>
      <c r="D199" s="375"/>
      <c r="E199" s="376"/>
      <c r="F199" s="290">
        <f>+COUNTA(D165:D198)</f>
        <v>28</v>
      </c>
      <c r="G199" s="119"/>
      <c r="H199" s="120"/>
      <c r="I199" s="120"/>
      <c r="J199" s="121"/>
      <c r="K199" s="145"/>
      <c r="L199" s="145"/>
      <c r="M199" s="145"/>
      <c r="N199" s="145"/>
      <c r="O199" s="145"/>
      <c r="P199" s="145"/>
      <c r="Q199" s="145"/>
      <c r="R199" s="146"/>
    </row>
    <row r="200" spans="1:18">
      <c r="K200" s="59"/>
      <c r="L200" s="59"/>
      <c r="M200" s="59"/>
      <c r="N200" s="59"/>
      <c r="O200" s="14"/>
      <c r="P200" s="14"/>
      <c r="Q200" s="14"/>
      <c r="R200" s="14"/>
    </row>
    <row r="201" spans="1:18">
      <c r="K201" s="59"/>
      <c r="L201" s="59"/>
      <c r="M201" s="59"/>
      <c r="N201" s="59"/>
      <c r="O201" s="14"/>
      <c r="P201" s="14"/>
      <c r="Q201" s="14"/>
      <c r="R201" s="14"/>
    </row>
    <row r="202" spans="1:18">
      <c r="K202" s="59"/>
      <c r="L202" s="59"/>
      <c r="M202" s="59"/>
      <c r="N202" s="59"/>
      <c r="O202" s="59"/>
      <c r="P202" s="59"/>
      <c r="Q202" s="59"/>
      <c r="R202" s="59"/>
    </row>
    <row r="203" spans="1:18">
      <c r="B203" s="2" t="s">
        <v>456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59"/>
      <c r="O203" s="14"/>
      <c r="P203" s="14"/>
      <c r="Q203" s="14"/>
      <c r="R203" s="14"/>
    </row>
    <row r="204" spans="1:18">
      <c r="A204" s="6"/>
      <c r="B204" s="3" t="s">
        <v>122</v>
      </c>
      <c r="C204" s="3" t="s">
        <v>123</v>
      </c>
      <c r="D204" s="3" t="s">
        <v>124</v>
      </c>
      <c r="E204" s="3" t="s">
        <v>125</v>
      </c>
      <c r="F204" s="3" t="s">
        <v>28</v>
      </c>
      <c r="G204" s="3" t="s">
        <v>126</v>
      </c>
      <c r="H204" s="3" t="s">
        <v>127</v>
      </c>
      <c r="I204" s="3" t="s">
        <v>128</v>
      </c>
      <c r="J204" s="3" t="s">
        <v>26</v>
      </c>
      <c r="K204" s="1"/>
      <c r="L204" s="1"/>
      <c r="M204" s="6"/>
      <c r="N204" s="6"/>
      <c r="O204" s="6"/>
      <c r="P204" s="6"/>
      <c r="Q204" s="6"/>
      <c r="R204" s="6"/>
    </row>
    <row r="205" spans="1:18">
      <c r="A205" s="16"/>
      <c r="B205" s="8">
        <v>1</v>
      </c>
      <c r="C205" s="8"/>
      <c r="D205" s="23"/>
      <c r="E205" s="23"/>
      <c r="F205" s="23"/>
      <c r="G205" s="23"/>
      <c r="H205" s="8"/>
      <c r="I205" s="23"/>
      <c r="J205" s="104"/>
      <c r="K205" s="138"/>
      <c r="L205" s="138"/>
      <c r="M205" s="59"/>
      <c r="N205" s="59"/>
      <c r="O205" s="59"/>
      <c r="P205" s="59"/>
      <c r="Q205" s="59"/>
      <c r="R205" s="59"/>
    </row>
    <row r="206" spans="1:18">
      <c r="A206" s="16"/>
      <c r="B206" s="8">
        <f>+B205+1</f>
        <v>2</v>
      </c>
      <c r="C206" s="8"/>
      <c r="D206" s="23"/>
      <c r="E206" s="23"/>
      <c r="F206" s="23"/>
      <c r="G206" s="23"/>
      <c r="H206" s="8"/>
      <c r="I206" s="23"/>
      <c r="J206" s="104"/>
      <c r="K206" s="138"/>
      <c r="L206" s="138"/>
      <c r="M206" s="59"/>
      <c r="N206" s="59"/>
      <c r="O206" s="59"/>
      <c r="P206" s="59"/>
      <c r="Q206" s="59"/>
      <c r="R206" s="59"/>
    </row>
    <row r="207" spans="1:18">
      <c r="A207" s="66"/>
      <c r="B207" s="8">
        <f t="shared" ref="B207:B216" si="47">+B206+1</f>
        <v>3</v>
      </c>
      <c r="C207" s="8"/>
      <c r="D207" s="23"/>
      <c r="E207" s="23"/>
      <c r="F207" s="23"/>
      <c r="G207" s="23"/>
      <c r="H207" s="8"/>
      <c r="I207" s="23"/>
      <c r="J207" s="104"/>
      <c r="K207" s="138"/>
      <c r="L207" s="138"/>
      <c r="M207" s="59"/>
      <c r="N207" s="59"/>
      <c r="O207" s="59"/>
      <c r="P207" s="59"/>
      <c r="Q207" s="59"/>
      <c r="R207" s="59"/>
    </row>
    <row r="208" spans="1:18">
      <c r="A208" s="66"/>
      <c r="B208" s="8">
        <f t="shared" si="47"/>
        <v>4</v>
      </c>
      <c r="C208" s="8"/>
      <c r="D208" s="23"/>
      <c r="E208" s="23"/>
      <c r="F208" s="23"/>
      <c r="G208" s="23"/>
      <c r="H208" s="8"/>
      <c r="I208" s="23"/>
      <c r="J208" s="104"/>
      <c r="K208" s="138"/>
      <c r="L208" s="138"/>
      <c r="M208" s="59"/>
      <c r="N208" s="59"/>
      <c r="O208" s="59"/>
      <c r="P208" s="59"/>
      <c r="Q208" s="59"/>
      <c r="R208" s="59"/>
    </row>
    <row r="209" spans="1:18">
      <c r="A209" s="14"/>
      <c r="B209" s="8">
        <f t="shared" si="47"/>
        <v>5</v>
      </c>
      <c r="C209" s="8"/>
      <c r="D209" s="23"/>
      <c r="E209" s="23"/>
      <c r="F209" s="23"/>
      <c r="G209" s="23"/>
      <c r="H209" s="8"/>
      <c r="I209" s="23"/>
      <c r="J209" s="104"/>
      <c r="K209" s="138"/>
      <c r="L209" s="138"/>
      <c r="M209" s="14"/>
      <c r="N209" s="14"/>
      <c r="O209" s="14"/>
      <c r="P209" s="14"/>
      <c r="Q209" s="14"/>
      <c r="R209" s="14"/>
    </row>
    <row r="210" spans="1:18">
      <c r="A210" s="14"/>
      <c r="B210" s="8">
        <f t="shared" si="47"/>
        <v>6</v>
      </c>
      <c r="C210" s="8"/>
      <c r="D210" s="23"/>
      <c r="E210" s="23"/>
      <c r="F210" s="23"/>
      <c r="G210" s="23"/>
      <c r="H210" s="8"/>
      <c r="I210" s="23"/>
      <c r="J210" s="104"/>
      <c r="K210" s="138"/>
      <c r="L210" s="138"/>
      <c r="M210" s="14"/>
      <c r="N210" s="14"/>
      <c r="O210" s="14"/>
      <c r="P210" s="14"/>
      <c r="Q210" s="14"/>
      <c r="R210" s="14"/>
    </row>
    <row r="211" spans="1:18">
      <c r="A211" s="14"/>
      <c r="B211" s="8">
        <f t="shared" si="47"/>
        <v>7</v>
      </c>
      <c r="C211" s="8"/>
      <c r="D211" s="23"/>
      <c r="E211" s="23"/>
      <c r="F211" s="23"/>
      <c r="G211" s="23"/>
      <c r="H211" s="8"/>
      <c r="I211" s="23"/>
      <c r="J211" s="104"/>
      <c r="K211" s="138"/>
      <c r="L211" s="138"/>
      <c r="M211" s="14"/>
      <c r="N211" s="14"/>
      <c r="O211" s="14"/>
      <c r="P211" s="14"/>
      <c r="Q211" s="14"/>
      <c r="R211" s="14"/>
    </row>
    <row r="212" spans="1:18">
      <c r="A212" s="14"/>
      <c r="B212" s="8">
        <f t="shared" si="47"/>
        <v>8</v>
      </c>
      <c r="C212" s="8"/>
      <c r="D212" s="23"/>
      <c r="E212" s="23"/>
      <c r="F212" s="23"/>
      <c r="G212" s="23"/>
      <c r="H212" s="8"/>
      <c r="I212" s="23"/>
      <c r="J212" s="104"/>
      <c r="K212" s="138"/>
      <c r="L212" s="138"/>
      <c r="M212" s="14"/>
      <c r="N212" s="14"/>
      <c r="O212" s="14"/>
      <c r="P212" s="14"/>
      <c r="Q212" s="14"/>
      <c r="R212" s="14"/>
    </row>
    <row r="213" spans="1:18">
      <c r="A213" s="14"/>
      <c r="B213" s="8">
        <f t="shared" si="47"/>
        <v>9</v>
      </c>
      <c r="C213" s="8"/>
      <c r="D213" s="23"/>
      <c r="E213" s="23"/>
      <c r="F213" s="23"/>
      <c r="G213" s="23"/>
      <c r="H213" s="8"/>
      <c r="I213" s="23"/>
      <c r="J213" s="104"/>
      <c r="K213" s="138"/>
      <c r="L213" s="138"/>
      <c r="M213" s="14"/>
      <c r="N213" s="14"/>
      <c r="O213" s="14"/>
      <c r="P213" s="14"/>
      <c r="Q213" s="14"/>
      <c r="R213" s="14"/>
    </row>
    <row r="214" spans="1:18">
      <c r="A214" s="14"/>
      <c r="B214" s="8">
        <f t="shared" si="47"/>
        <v>10</v>
      </c>
      <c r="C214" s="8"/>
      <c r="D214" s="23"/>
      <c r="E214" s="23"/>
      <c r="F214" s="23"/>
      <c r="G214" s="23"/>
      <c r="H214" s="8"/>
      <c r="I214" s="23"/>
      <c r="J214" s="104"/>
      <c r="K214" s="138"/>
      <c r="L214" s="138"/>
      <c r="M214" s="14"/>
      <c r="N214" s="14"/>
      <c r="O214" s="14"/>
      <c r="P214" s="14"/>
      <c r="Q214" s="14"/>
      <c r="R214" s="14"/>
    </row>
    <row r="215" spans="1:18">
      <c r="A215" s="14"/>
      <c r="B215" s="8">
        <f t="shared" si="47"/>
        <v>11</v>
      </c>
      <c r="C215" s="8"/>
      <c r="D215" s="23"/>
      <c r="E215" s="23"/>
      <c r="F215" s="23"/>
      <c r="G215" s="23"/>
      <c r="H215" s="8"/>
      <c r="I215" s="23"/>
      <c r="J215" s="104"/>
      <c r="K215" s="138"/>
      <c r="L215" s="138"/>
      <c r="M215" s="14"/>
      <c r="N215" s="14"/>
      <c r="O215" s="14"/>
      <c r="P215" s="14"/>
      <c r="Q215" s="14"/>
      <c r="R215" s="14"/>
    </row>
    <row r="216" spans="1:18">
      <c r="A216" s="14"/>
      <c r="B216" s="8">
        <f t="shared" si="47"/>
        <v>12</v>
      </c>
      <c r="C216" s="8"/>
      <c r="D216" s="23"/>
      <c r="E216" s="23"/>
      <c r="F216" s="23"/>
      <c r="G216" s="23"/>
      <c r="H216" s="8"/>
      <c r="I216" s="23"/>
      <c r="J216" s="104"/>
      <c r="K216" s="138"/>
      <c r="L216" s="138"/>
      <c r="M216" s="14"/>
      <c r="N216" s="14"/>
      <c r="O216" s="14"/>
      <c r="P216" s="14"/>
      <c r="Q216" s="14"/>
      <c r="R216" s="14"/>
    </row>
    <row r="217" spans="1:18">
      <c r="K217" s="59"/>
      <c r="L217" s="59"/>
      <c r="M217" s="59"/>
      <c r="N217" s="59"/>
      <c r="O217" s="59"/>
      <c r="P217" s="59"/>
      <c r="Q217" s="59"/>
      <c r="R217" s="59"/>
    </row>
    <row r="218" spans="1:18">
      <c r="K218" s="59"/>
      <c r="L218" s="59"/>
      <c r="M218" s="59"/>
      <c r="N218" s="59"/>
      <c r="O218" s="59"/>
      <c r="P218" s="59"/>
      <c r="Q218" s="59"/>
      <c r="R218" s="59"/>
    </row>
    <row r="219" spans="1:18">
      <c r="K219" s="59"/>
      <c r="L219" s="59"/>
      <c r="M219" s="59"/>
      <c r="N219" s="59"/>
      <c r="O219" s="59"/>
      <c r="P219" s="59"/>
      <c r="Q219" s="59"/>
      <c r="R219" s="59"/>
    </row>
    <row r="220" spans="1:18">
      <c r="K220" s="59"/>
      <c r="L220" s="59"/>
      <c r="M220" s="59"/>
      <c r="N220" s="59"/>
      <c r="O220" s="59"/>
      <c r="P220" s="59"/>
      <c r="Q220" s="59"/>
      <c r="R220" s="59"/>
    </row>
    <row r="221" spans="1:18">
      <c r="K221" s="59"/>
      <c r="L221" s="59"/>
      <c r="M221" s="59"/>
      <c r="N221" s="59"/>
      <c r="O221" s="59"/>
      <c r="P221" s="59"/>
      <c r="Q221" s="59"/>
      <c r="R221" s="59"/>
    </row>
    <row r="222" spans="1:18">
      <c r="K222" s="59"/>
      <c r="L222" s="59"/>
      <c r="M222" s="59"/>
      <c r="N222" s="59"/>
      <c r="O222" s="59"/>
      <c r="P222" s="59"/>
      <c r="Q222" s="59"/>
      <c r="R222" s="59"/>
    </row>
    <row r="223" spans="1:18">
      <c r="K223" s="59"/>
      <c r="L223" s="59"/>
      <c r="M223" s="59"/>
      <c r="N223" s="59"/>
      <c r="O223" s="59"/>
      <c r="P223" s="59"/>
      <c r="Q223" s="59"/>
      <c r="R223" s="59"/>
    </row>
    <row r="224" spans="1:18">
      <c r="K224" s="59"/>
      <c r="L224" s="59"/>
      <c r="M224" s="59"/>
      <c r="N224" s="59"/>
      <c r="O224" s="59"/>
      <c r="P224" s="59"/>
      <c r="Q224" s="59"/>
      <c r="R224" s="59"/>
    </row>
    <row r="225" spans="11:18">
      <c r="K225" s="59"/>
      <c r="L225" s="59"/>
      <c r="M225" s="59"/>
      <c r="N225" s="59"/>
      <c r="O225" s="59"/>
      <c r="P225" s="59"/>
      <c r="Q225" s="59"/>
      <c r="R225" s="59"/>
    </row>
    <row r="226" spans="11:18">
      <c r="K226" s="59"/>
      <c r="L226" s="59"/>
      <c r="M226" s="59"/>
      <c r="N226" s="59"/>
      <c r="O226" s="59"/>
      <c r="P226" s="59"/>
      <c r="Q226" s="59"/>
      <c r="R226" s="59"/>
    </row>
    <row r="227" spans="11:18">
      <c r="K227" s="59"/>
      <c r="L227" s="59"/>
      <c r="M227" s="59"/>
      <c r="N227" s="59"/>
      <c r="O227" s="59"/>
      <c r="P227" s="59"/>
      <c r="Q227" s="59"/>
      <c r="R227" s="59"/>
    </row>
    <row r="228" spans="11:18">
      <c r="K228" s="59"/>
      <c r="L228" s="59"/>
      <c r="M228" s="59"/>
      <c r="N228" s="59"/>
      <c r="O228" s="59"/>
      <c r="P228" s="59"/>
      <c r="Q228" s="59"/>
      <c r="R228" s="59"/>
    </row>
    <row r="229" spans="11:18">
      <c r="K229" s="59"/>
      <c r="L229" s="59"/>
      <c r="M229" s="59"/>
      <c r="N229" s="59"/>
      <c r="O229" s="59"/>
      <c r="P229" s="59"/>
      <c r="Q229" s="59"/>
      <c r="R229" s="59"/>
    </row>
    <row r="230" spans="11:18">
      <c r="K230" s="59"/>
      <c r="L230" s="59"/>
      <c r="M230" s="59"/>
      <c r="N230" s="59"/>
      <c r="O230" s="59"/>
      <c r="P230" s="59"/>
      <c r="Q230" s="59"/>
      <c r="R230" s="59"/>
    </row>
    <row r="231" spans="11:18" ht="15">
      <c r="K231" s="58"/>
      <c r="L231" s="58"/>
      <c r="M231" s="58"/>
      <c r="N231" s="58"/>
      <c r="O231" s="58"/>
      <c r="P231" s="58"/>
      <c r="Q231" s="58"/>
      <c r="R231" s="59"/>
    </row>
    <row r="232" spans="11:18">
      <c r="K232" s="6"/>
      <c r="L232" s="6"/>
      <c r="M232" s="6"/>
      <c r="N232" s="6"/>
      <c r="O232" s="6"/>
      <c r="P232" s="6"/>
      <c r="Q232" s="6"/>
      <c r="R232" s="59"/>
    </row>
    <row r="233" spans="11:18">
      <c r="K233" s="59"/>
      <c r="L233" s="59"/>
      <c r="M233" s="59"/>
      <c r="N233" s="59"/>
      <c r="O233" s="59"/>
      <c r="P233" s="59"/>
      <c r="Q233" s="59"/>
      <c r="R233" s="59"/>
    </row>
    <row r="234" spans="11:18">
      <c r="K234" s="59"/>
      <c r="L234" s="59"/>
      <c r="M234" s="59"/>
      <c r="N234" s="59"/>
      <c r="O234" s="59"/>
      <c r="P234" s="59"/>
      <c r="Q234" s="59"/>
      <c r="R234" s="59"/>
    </row>
    <row r="235" spans="11:18">
      <c r="K235" s="59"/>
      <c r="L235" s="59"/>
      <c r="M235" s="59"/>
      <c r="N235" s="59"/>
      <c r="O235" s="59"/>
      <c r="P235" s="59"/>
      <c r="Q235" s="59"/>
      <c r="R235" s="59"/>
    </row>
    <row r="236" spans="11:18">
      <c r="K236" s="59"/>
      <c r="L236" s="59"/>
      <c r="M236" s="59"/>
      <c r="N236" s="59"/>
      <c r="O236" s="59"/>
      <c r="P236" s="59"/>
      <c r="Q236" s="59"/>
      <c r="R236" s="59"/>
    </row>
    <row r="237" spans="11:18">
      <c r="K237" s="14"/>
      <c r="L237" s="14"/>
      <c r="M237" s="14"/>
      <c r="N237" s="14"/>
      <c r="O237" s="14"/>
      <c r="P237" s="14"/>
      <c r="Q237" s="14"/>
      <c r="R237" s="59"/>
    </row>
    <row r="238" spans="11:18">
      <c r="K238" s="14"/>
      <c r="L238" s="14"/>
      <c r="M238" s="14"/>
      <c r="N238" s="14"/>
      <c r="O238" s="14"/>
      <c r="P238" s="14"/>
      <c r="Q238" s="14"/>
      <c r="R238" s="59"/>
    </row>
    <row r="239" spans="11:18">
      <c r="K239" s="14"/>
      <c r="L239" s="14"/>
      <c r="M239" s="14"/>
      <c r="N239" s="14"/>
      <c r="O239" s="14"/>
      <c r="P239" s="14"/>
      <c r="Q239" s="14"/>
      <c r="R239" s="59"/>
    </row>
    <row r="240" spans="11:18">
      <c r="K240" s="14"/>
      <c r="L240" s="14"/>
      <c r="M240" s="14"/>
      <c r="N240" s="14"/>
      <c r="O240" s="14"/>
      <c r="P240" s="14"/>
      <c r="Q240" s="14"/>
      <c r="R240" s="59"/>
    </row>
    <row r="241" spans="11:18">
      <c r="K241" s="14"/>
      <c r="L241" s="14"/>
      <c r="M241" s="14"/>
      <c r="N241" s="14"/>
      <c r="O241" s="14"/>
      <c r="P241" s="14"/>
      <c r="Q241" s="14"/>
      <c r="R241" s="59"/>
    </row>
    <row r="242" spans="11:18">
      <c r="K242" s="14"/>
      <c r="L242" s="14"/>
      <c r="M242" s="14"/>
      <c r="N242" s="14"/>
      <c r="O242" s="14"/>
      <c r="P242" s="14"/>
      <c r="Q242" s="14"/>
      <c r="R242" s="59"/>
    </row>
    <row r="243" spans="11:18">
      <c r="K243" s="14"/>
      <c r="L243" s="14"/>
      <c r="M243" s="14"/>
      <c r="N243" s="14"/>
      <c r="O243" s="14"/>
      <c r="P243" s="14"/>
      <c r="Q243" s="14"/>
      <c r="R243" s="59"/>
    </row>
    <row r="244" spans="11:18">
      <c r="K244" s="14"/>
      <c r="L244" s="14"/>
      <c r="M244" s="14"/>
      <c r="N244" s="14"/>
      <c r="O244" s="14"/>
      <c r="P244" s="14"/>
      <c r="Q244" s="14"/>
      <c r="R244" s="59"/>
    </row>
    <row r="245" spans="11:18" ht="15">
      <c r="K245" s="58"/>
      <c r="L245" s="58"/>
      <c r="M245" s="58"/>
      <c r="N245" s="58"/>
      <c r="O245" s="58"/>
      <c r="P245" s="58"/>
      <c r="Q245" s="58"/>
      <c r="R245" s="59"/>
    </row>
    <row r="246" spans="11:18" ht="15">
      <c r="K246" s="58"/>
      <c r="L246" s="58"/>
      <c r="M246" s="58"/>
      <c r="N246" s="58"/>
      <c r="O246" s="58"/>
      <c r="P246" s="58"/>
      <c r="Q246" s="58"/>
      <c r="R246" s="59"/>
    </row>
    <row r="247" spans="11:18" ht="15">
      <c r="K247" s="58"/>
      <c r="L247" s="58"/>
      <c r="M247" s="58"/>
      <c r="N247" s="58"/>
      <c r="O247" s="58"/>
      <c r="P247" s="58"/>
      <c r="Q247" s="58"/>
      <c r="R247" s="58"/>
    </row>
    <row r="248" spans="11:18" ht="15">
      <c r="K248" s="58"/>
      <c r="L248" s="58"/>
      <c r="M248" s="58"/>
      <c r="N248" s="58"/>
      <c r="O248" s="58"/>
      <c r="P248" s="58"/>
      <c r="Q248" s="58"/>
      <c r="R248" s="58"/>
    </row>
    <row r="249" spans="11:18" ht="15">
      <c r="K249" s="58"/>
      <c r="L249" s="58"/>
      <c r="M249" s="58"/>
      <c r="N249" s="58"/>
      <c r="O249" s="58"/>
      <c r="P249" s="58"/>
      <c r="Q249" s="58"/>
      <c r="R249" s="58"/>
    </row>
    <row r="250" spans="11:18" ht="15">
      <c r="K250" s="58"/>
      <c r="L250" s="58"/>
      <c r="M250" s="58"/>
      <c r="N250" s="58"/>
      <c r="O250" s="58"/>
      <c r="P250" s="58"/>
      <c r="Q250" s="58"/>
      <c r="R250" s="58"/>
    </row>
    <row r="251" spans="11:18" ht="15">
      <c r="K251" s="58"/>
      <c r="L251" s="58"/>
      <c r="M251" s="58"/>
      <c r="N251" s="58"/>
      <c r="O251" s="58"/>
      <c r="P251" s="58"/>
      <c r="Q251" s="58"/>
      <c r="R251" s="58"/>
    </row>
    <row r="252" spans="11:18" ht="15">
      <c r="K252" s="58"/>
      <c r="L252" s="58"/>
      <c r="M252" s="58"/>
      <c r="N252" s="58"/>
      <c r="O252" s="58"/>
      <c r="P252" s="58"/>
      <c r="Q252" s="58"/>
      <c r="R252" s="58"/>
    </row>
    <row r="253" spans="11:18" ht="15">
      <c r="K253" s="58"/>
      <c r="L253" s="58"/>
      <c r="M253" s="58"/>
      <c r="N253" s="58"/>
      <c r="O253" s="58"/>
      <c r="P253" s="58"/>
      <c r="Q253" s="58"/>
      <c r="R253" s="58"/>
    </row>
    <row r="254" spans="11:18" ht="15">
      <c r="K254" s="58"/>
      <c r="L254" s="58"/>
      <c r="M254" s="58"/>
      <c r="N254" s="58"/>
      <c r="O254" s="58"/>
      <c r="P254" s="58"/>
      <c r="Q254" s="58"/>
      <c r="R254" s="58"/>
    </row>
    <row r="255" spans="11:18" ht="15">
      <c r="K255" s="58"/>
      <c r="L255" s="58"/>
      <c r="M255" s="58"/>
      <c r="N255" s="58"/>
      <c r="O255" s="58"/>
      <c r="P255" s="58"/>
      <c r="Q255" s="58"/>
      <c r="R255" s="58"/>
    </row>
    <row r="256" spans="11:18" ht="15">
      <c r="K256" s="58"/>
      <c r="L256" s="58"/>
      <c r="M256" s="58"/>
      <c r="N256" s="58"/>
      <c r="O256" s="58"/>
      <c r="P256" s="58"/>
      <c r="Q256" s="58"/>
      <c r="R256" s="58"/>
    </row>
    <row r="257" spans="11:18" ht="15">
      <c r="K257" s="58"/>
      <c r="L257" s="58"/>
      <c r="M257" s="58"/>
      <c r="N257" s="58"/>
      <c r="O257" s="58"/>
      <c r="P257" s="58"/>
      <c r="Q257" s="58"/>
      <c r="R257" s="58"/>
    </row>
    <row r="258" spans="11:18" ht="15">
      <c r="K258" s="58"/>
      <c r="L258" s="58"/>
      <c r="M258" s="58"/>
      <c r="N258" s="58"/>
      <c r="O258" s="58"/>
      <c r="P258" s="58"/>
      <c r="Q258" s="58"/>
      <c r="R258" s="58"/>
    </row>
    <row r="259" spans="11:18" ht="15">
      <c r="K259" s="58"/>
      <c r="L259" s="58"/>
      <c r="M259" s="58"/>
      <c r="N259" s="58"/>
      <c r="O259" s="58"/>
      <c r="P259" s="58"/>
      <c r="Q259" s="58"/>
      <c r="R259" s="58"/>
    </row>
    <row r="260" spans="11:18" ht="15">
      <c r="K260" s="58"/>
      <c r="L260" s="58"/>
      <c r="M260" s="58"/>
      <c r="N260" s="58"/>
      <c r="O260" s="58"/>
      <c r="P260" s="58"/>
      <c r="Q260" s="58"/>
      <c r="R260" s="58"/>
    </row>
    <row r="261" spans="11:18" ht="15">
      <c r="K261" s="58"/>
      <c r="L261" s="58"/>
      <c r="M261" s="58"/>
      <c r="N261" s="58"/>
      <c r="O261" s="58"/>
      <c r="P261" s="58"/>
      <c r="Q261" s="58"/>
      <c r="R261" s="58"/>
    </row>
    <row r="262" spans="11:18" ht="15">
      <c r="K262" s="58"/>
      <c r="L262" s="58"/>
      <c r="M262" s="58"/>
      <c r="N262" s="58"/>
      <c r="O262" s="58"/>
      <c r="P262" s="58"/>
      <c r="Q262" s="58"/>
      <c r="R262" s="58"/>
    </row>
    <row r="263" spans="11:18" ht="15">
      <c r="K263" s="58"/>
      <c r="L263" s="58"/>
      <c r="M263" s="58"/>
      <c r="N263" s="58"/>
      <c r="O263" s="58"/>
      <c r="P263" s="58"/>
      <c r="Q263" s="58"/>
      <c r="R263" s="58"/>
    </row>
    <row r="264" spans="11:18" ht="15">
      <c r="K264" s="58"/>
      <c r="L264" s="58"/>
      <c r="M264" s="58"/>
      <c r="N264" s="58"/>
      <c r="O264" s="58"/>
      <c r="P264" s="58"/>
      <c r="Q264" s="58"/>
      <c r="R264" s="58"/>
    </row>
    <row r="265" spans="11:18" ht="15">
      <c r="K265" s="58"/>
      <c r="L265" s="58"/>
      <c r="M265" s="58"/>
      <c r="N265" s="58"/>
      <c r="O265" s="58"/>
      <c r="P265" s="58"/>
      <c r="Q265" s="58"/>
      <c r="R265" s="58"/>
    </row>
    <row r="266" spans="11:18" ht="15">
      <c r="K266" s="58"/>
      <c r="L266" s="58"/>
      <c r="M266" s="58"/>
      <c r="N266" s="58"/>
      <c r="O266" s="58"/>
      <c r="P266" s="58"/>
      <c r="Q266" s="58"/>
      <c r="R266" s="58"/>
    </row>
    <row r="267" spans="11:18" ht="15">
      <c r="K267" s="58"/>
      <c r="L267" s="58"/>
      <c r="M267" s="58"/>
      <c r="N267" s="58"/>
      <c r="O267" s="58"/>
      <c r="P267" s="58"/>
      <c r="Q267" s="58"/>
      <c r="R267" s="58"/>
    </row>
    <row r="268" spans="11:18" ht="15">
      <c r="K268" s="58"/>
      <c r="L268" s="58"/>
      <c r="M268" s="58"/>
      <c r="N268" s="58"/>
      <c r="O268" s="58"/>
      <c r="P268" s="58"/>
      <c r="Q268" s="58"/>
      <c r="R268" s="58"/>
    </row>
    <row r="269" spans="11:18" ht="15">
      <c r="K269" s="58"/>
      <c r="L269" s="58"/>
      <c r="M269" s="58"/>
      <c r="N269" s="58"/>
      <c r="O269" s="58"/>
      <c r="P269" s="58"/>
      <c r="Q269" s="58"/>
      <c r="R269" s="58"/>
    </row>
    <row r="270" spans="11:18" ht="15">
      <c r="K270" s="58"/>
      <c r="L270" s="58"/>
      <c r="M270" s="58"/>
      <c r="N270" s="58"/>
      <c r="O270" s="58"/>
      <c r="P270" s="58"/>
      <c r="Q270" s="58"/>
      <c r="R270" s="58"/>
    </row>
    <row r="271" spans="11:18" ht="15">
      <c r="K271" s="58"/>
      <c r="L271" s="58"/>
      <c r="M271" s="58"/>
      <c r="N271" s="58"/>
      <c r="O271" s="58"/>
      <c r="P271" s="58"/>
      <c r="Q271" s="58"/>
      <c r="R271" s="58"/>
    </row>
    <row r="272" spans="11:18" ht="15">
      <c r="K272" s="58"/>
      <c r="L272" s="58"/>
      <c r="M272" s="58"/>
      <c r="N272" s="58"/>
      <c r="O272" s="58"/>
      <c r="P272" s="58"/>
      <c r="Q272" s="58"/>
      <c r="R272" s="58"/>
    </row>
    <row r="273" spans="11:18" ht="15">
      <c r="K273" s="58"/>
      <c r="L273" s="58"/>
      <c r="M273" s="58"/>
      <c r="N273" s="58"/>
      <c r="O273" s="58"/>
      <c r="P273" s="58"/>
      <c r="Q273" s="58"/>
      <c r="R273" s="58"/>
    </row>
    <row r="274" spans="11:18" ht="15">
      <c r="K274" s="58"/>
      <c r="L274" s="58"/>
      <c r="M274" s="58"/>
      <c r="N274" s="58"/>
      <c r="O274" s="58"/>
      <c r="P274" s="58"/>
      <c r="Q274" s="58"/>
      <c r="R274" s="58"/>
    </row>
    <row r="275" spans="11:18" ht="15">
      <c r="K275" s="58"/>
      <c r="L275" s="58"/>
      <c r="M275" s="58"/>
      <c r="N275" s="58"/>
      <c r="O275" s="58"/>
      <c r="P275" s="58"/>
      <c r="Q275" s="58"/>
      <c r="R275" s="58"/>
    </row>
    <row r="276" spans="11:18" ht="15">
      <c r="K276" s="58"/>
      <c r="L276" s="58"/>
      <c r="M276" s="58"/>
      <c r="N276" s="58"/>
      <c r="O276" s="58"/>
      <c r="P276" s="58"/>
      <c r="Q276" s="58"/>
      <c r="R276" s="58"/>
    </row>
    <row r="277" spans="11:18" ht="15">
      <c r="K277" s="58"/>
      <c r="L277" s="58"/>
      <c r="M277" s="58"/>
      <c r="N277" s="58"/>
      <c r="O277" s="58"/>
      <c r="P277" s="58"/>
      <c r="Q277" s="58"/>
      <c r="R277" s="58"/>
    </row>
    <row r="278" spans="11:18" ht="15">
      <c r="K278" s="58"/>
      <c r="L278" s="58"/>
      <c r="M278" s="58"/>
      <c r="N278" s="58"/>
      <c r="O278" s="58"/>
      <c r="P278" s="58"/>
      <c r="Q278" s="58"/>
      <c r="R278" s="58"/>
    </row>
    <row r="279" spans="11:18" ht="15">
      <c r="K279" s="58"/>
      <c r="L279" s="58"/>
      <c r="M279" s="58"/>
      <c r="N279" s="58"/>
      <c r="O279" s="58"/>
      <c r="P279" s="58"/>
      <c r="Q279" s="58"/>
      <c r="R279" s="58"/>
    </row>
    <row r="280" spans="11:18" ht="15">
      <c r="K280" s="58"/>
      <c r="L280" s="58"/>
      <c r="M280" s="58"/>
      <c r="N280" s="58"/>
      <c r="O280" s="58"/>
      <c r="P280" s="58"/>
      <c r="Q280" s="58"/>
      <c r="R280" s="58"/>
    </row>
    <row r="281" spans="11:18" ht="15">
      <c r="K281" s="58"/>
      <c r="L281" s="58"/>
      <c r="M281" s="58"/>
      <c r="N281" s="58"/>
      <c r="O281" s="58"/>
      <c r="P281" s="58"/>
      <c r="Q281" s="58"/>
      <c r="R281" s="58"/>
    </row>
    <row r="282" spans="11:18" ht="15">
      <c r="K282" s="58"/>
      <c r="L282" s="58"/>
      <c r="M282" s="58"/>
      <c r="N282" s="58"/>
      <c r="O282" s="58"/>
      <c r="P282" s="58"/>
      <c r="Q282" s="58"/>
      <c r="R282" s="58"/>
    </row>
    <row r="283" spans="11:18" ht="15">
      <c r="K283" s="58"/>
      <c r="L283" s="58"/>
      <c r="M283" s="58"/>
      <c r="N283" s="58"/>
      <c r="O283" s="58"/>
      <c r="P283" s="58"/>
      <c r="Q283" s="58"/>
      <c r="R283" s="58"/>
    </row>
    <row r="284" spans="11:18" ht="15">
      <c r="K284" s="58"/>
      <c r="L284" s="58"/>
      <c r="M284" s="58"/>
      <c r="N284" s="58"/>
      <c r="O284" s="58"/>
      <c r="P284" s="58"/>
      <c r="Q284" s="58"/>
      <c r="R284" s="58"/>
    </row>
    <row r="285" spans="11:18" ht="15">
      <c r="K285" s="58"/>
      <c r="L285" s="58"/>
      <c r="M285" s="58"/>
      <c r="N285" s="58"/>
      <c r="O285" s="58"/>
      <c r="P285" s="58"/>
      <c r="Q285" s="58"/>
      <c r="R285" s="58"/>
    </row>
    <row r="286" spans="11:18" ht="15">
      <c r="K286" s="58"/>
      <c r="L286" s="58"/>
      <c r="M286" s="58"/>
      <c r="N286" s="58"/>
      <c r="O286" s="58"/>
      <c r="P286" s="58"/>
      <c r="Q286" s="58"/>
      <c r="R286" s="58"/>
    </row>
    <row r="287" spans="11:18" ht="15">
      <c r="K287" s="58"/>
      <c r="L287" s="58"/>
      <c r="M287" s="58"/>
      <c r="N287" s="58"/>
      <c r="O287" s="58"/>
      <c r="P287" s="58"/>
      <c r="Q287" s="58"/>
      <c r="R287" s="58"/>
    </row>
    <row r="288" spans="11:18" ht="15">
      <c r="K288" s="58"/>
      <c r="L288" s="58"/>
      <c r="M288" s="58"/>
      <c r="N288" s="58"/>
      <c r="O288" s="58"/>
      <c r="P288" s="58"/>
      <c r="Q288" s="58"/>
      <c r="R288" s="58"/>
    </row>
    <row r="289" spans="11:18" ht="15">
      <c r="K289" s="58"/>
      <c r="L289" s="58"/>
      <c r="M289" s="58"/>
      <c r="N289" s="58"/>
      <c r="O289" s="58"/>
      <c r="P289" s="58"/>
      <c r="Q289" s="58"/>
      <c r="R289" s="58"/>
    </row>
    <row r="290" spans="11:18" ht="15">
      <c r="K290" s="58"/>
      <c r="L290" s="58"/>
      <c r="M290" s="58"/>
      <c r="N290" s="58"/>
      <c r="O290" s="58"/>
      <c r="P290" s="58"/>
      <c r="Q290" s="58"/>
      <c r="R290" s="58"/>
    </row>
    <row r="291" spans="11:18" ht="15">
      <c r="K291" s="58"/>
      <c r="L291" s="58"/>
      <c r="M291" s="58"/>
      <c r="N291" s="58"/>
      <c r="O291" s="58"/>
      <c r="P291" s="58"/>
      <c r="Q291" s="58"/>
      <c r="R291" s="58"/>
    </row>
    <row r="292" spans="11:18" ht="15">
      <c r="K292" s="58"/>
      <c r="L292" s="58"/>
      <c r="M292" s="58"/>
      <c r="N292" s="58"/>
      <c r="O292" s="58"/>
      <c r="P292" s="58"/>
      <c r="Q292" s="58"/>
      <c r="R292" s="58"/>
    </row>
    <row r="293" spans="11:18" ht="15">
      <c r="K293" s="58"/>
      <c r="L293" s="58"/>
      <c r="M293" s="58"/>
      <c r="N293" s="58"/>
      <c r="O293" s="58"/>
      <c r="P293" s="58"/>
      <c r="Q293" s="58"/>
      <c r="R293" s="58"/>
    </row>
    <row r="294" spans="11:18" ht="15">
      <c r="K294" s="58"/>
      <c r="L294" s="58"/>
      <c r="M294" s="58"/>
      <c r="N294" s="58"/>
      <c r="O294" s="58"/>
      <c r="P294" s="58"/>
      <c r="Q294" s="58"/>
      <c r="R294" s="58"/>
    </row>
    <row r="295" spans="11:18" ht="15">
      <c r="K295" s="58"/>
      <c r="L295" s="58"/>
      <c r="M295" s="58"/>
      <c r="N295" s="58"/>
      <c r="O295" s="58"/>
      <c r="P295" s="58"/>
      <c r="Q295" s="58"/>
      <c r="R295" s="58"/>
    </row>
    <row r="296" spans="11:18" ht="15">
      <c r="K296" s="58"/>
      <c r="L296" s="58"/>
      <c r="M296" s="58"/>
      <c r="N296" s="58"/>
      <c r="O296" s="58"/>
      <c r="P296" s="58"/>
      <c r="Q296" s="58"/>
      <c r="R296" s="58"/>
    </row>
    <row r="297" spans="11:18" ht="15">
      <c r="K297" s="58"/>
      <c r="L297" s="58"/>
      <c r="M297" s="58"/>
      <c r="N297" s="58"/>
      <c r="O297" s="58"/>
      <c r="P297" s="58"/>
      <c r="Q297" s="58"/>
      <c r="R297" s="58"/>
    </row>
    <row r="298" spans="11:18" ht="15">
      <c r="K298" s="58"/>
      <c r="L298" s="58"/>
      <c r="M298" s="58"/>
      <c r="N298" s="58"/>
      <c r="O298" s="58"/>
      <c r="P298" s="58"/>
      <c r="Q298" s="58"/>
      <c r="R298" s="58"/>
    </row>
    <row r="299" spans="11:18" ht="15">
      <c r="K299" s="58"/>
      <c r="L299" s="58"/>
      <c r="M299" s="58"/>
      <c r="N299" s="58"/>
      <c r="O299" s="58"/>
      <c r="P299" s="58"/>
      <c r="Q299" s="58"/>
      <c r="R299" s="58"/>
    </row>
    <row r="300" spans="11:18" ht="15">
      <c r="K300" s="58"/>
      <c r="L300" s="58"/>
      <c r="M300" s="58"/>
      <c r="N300" s="58"/>
      <c r="O300" s="58"/>
      <c r="P300" s="58"/>
      <c r="Q300" s="58"/>
      <c r="R300" s="58"/>
    </row>
    <row r="301" spans="11:18" ht="15">
      <c r="K301" s="58"/>
      <c r="L301" s="58"/>
      <c r="M301" s="58"/>
      <c r="N301" s="58"/>
      <c r="O301" s="58"/>
      <c r="P301" s="58"/>
      <c r="Q301" s="58"/>
      <c r="R301" s="58"/>
    </row>
    <row r="302" spans="11:18" ht="15">
      <c r="K302" s="58"/>
      <c r="L302" s="58"/>
      <c r="M302" s="58"/>
      <c r="N302" s="58"/>
      <c r="O302" s="58"/>
      <c r="P302" s="58"/>
      <c r="Q302" s="58"/>
      <c r="R302" s="58"/>
    </row>
    <row r="303" spans="11:18" ht="15">
      <c r="K303" s="58"/>
      <c r="L303" s="58"/>
      <c r="M303" s="58"/>
      <c r="N303" s="58"/>
      <c r="O303" s="58"/>
      <c r="P303" s="58"/>
      <c r="Q303" s="58"/>
      <c r="R303" s="58"/>
    </row>
    <row r="304" spans="11:18" ht="15">
      <c r="K304" s="58"/>
      <c r="L304" s="58"/>
      <c r="M304" s="58"/>
      <c r="N304" s="58"/>
      <c r="O304" s="58"/>
      <c r="P304" s="58"/>
      <c r="Q304" s="58"/>
      <c r="R304" s="58"/>
    </row>
    <row r="305" spans="11:18" ht="15">
      <c r="K305" s="58"/>
      <c r="L305" s="58"/>
      <c r="M305" s="58"/>
      <c r="N305" s="58"/>
      <c r="O305" s="58"/>
      <c r="P305" s="58"/>
      <c r="Q305" s="58"/>
      <c r="R305" s="58"/>
    </row>
    <row r="306" spans="11:18" ht="15">
      <c r="K306" s="58"/>
      <c r="L306" s="58"/>
      <c r="M306" s="58"/>
      <c r="N306" s="58"/>
      <c r="O306" s="58"/>
      <c r="P306" s="58"/>
      <c r="Q306" s="58"/>
      <c r="R306" s="58"/>
    </row>
    <row r="307" spans="11:18" ht="15">
      <c r="K307" s="58"/>
      <c r="L307" s="58"/>
      <c r="M307" s="58"/>
      <c r="N307" s="58"/>
      <c r="O307" s="58"/>
      <c r="P307" s="58"/>
      <c r="Q307" s="58"/>
      <c r="R307" s="58"/>
    </row>
    <row r="308" spans="11:18" ht="15">
      <c r="K308" s="58"/>
      <c r="L308" s="58"/>
      <c r="M308" s="58"/>
      <c r="N308" s="58"/>
      <c r="O308" s="58"/>
      <c r="P308" s="58"/>
      <c r="Q308" s="58"/>
      <c r="R308" s="58"/>
    </row>
    <row r="309" spans="11:18" ht="15">
      <c r="K309" s="58"/>
      <c r="L309" s="58"/>
      <c r="M309" s="58"/>
      <c r="N309" s="58"/>
      <c r="O309" s="58"/>
      <c r="P309" s="58"/>
      <c r="Q309" s="58"/>
      <c r="R309" s="58"/>
    </row>
    <row r="310" spans="11:18" ht="15">
      <c r="K310" s="58"/>
      <c r="L310" s="58"/>
      <c r="M310" s="58"/>
      <c r="N310" s="58"/>
      <c r="O310" s="58"/>
      <c r="P310" s="58"/>
      <c r="Q310" s="58"/>
      <c r="R310" s="58"/>
    </row>
    <row r="311" spans="11:18" ht="15">
      <c r="K311" s="58"/>
      <c r="L311" s="58"/>
      <c r="M311" s="58"/>
      <c r="N311" s="58"/>
      <c r="O311" s="58"/>
      <c r="P311" s="58"/>
      <c r="Q311" s="58"/>
      <c r="R311" s="58"/>
    </row>
    <row r="312" spans="11:18" ht="15">
      <c r="K312" s="58"/>
      <c r="L312" s="58"/>
      <c r="M312" s="58"/>
      <c r="N312" s="58"/>
      <c r="O312" s="58"/>
      <c r="P312" s="58"/>
      <c r="Q312" s="58"/>
      <c r="R312" s="58"/>
    </row>
    <row r="313" spans="11:18" ht="15">
      <c r="K313" s="58"/>
      <c r="L313" s="58"/>
      <c r="M313" s="58"/>
      <c r="N313" s="58"/>
      <c r="O313" s="58"/>
      <c r="P313" s="58"/>
      <c r="Q313" s="58"/>
      <c r="R313" s="58"/>
    </row>
    <row r="314" spans="11:18" ht="15">
      <c r="K314" s="58"/>
      <c r="L314" s="58"/>
      <c r="M314" s="58"/>
      <c r="N314" s="58"/>
      <c r="O314" s="58"/>
      <c r="P314" s="58"/>
      <c r="Q314" s="58"/>
      <c r="R314" s="58"/>
    </row>
    <row r="315" spans="11:18" ht="15">
      <c r="K315" s="58"/>
      <c r="L315" s="58"/>
      <c r="M315" s="58"/>
      <c r="N315" s="58"/>
      <c r="O315" s="58"/>
      <c r="P315" s="58"/>
      <c r="Q315" s="58"/>
      <c r="R315" s="58"/>
    </row>
    <row r="316" spans="11:18" ht="15">
      <c r="K316" s="58"/>
      <c r="L316" s="58"/>
      <c r="M316" s="58"/>
      <c r="N316" s="58"/>
      <c r="O316" s="58"/>
      <c r="P316" s="58"/>
      <c r="Q316" s="58"/>
      <c r="R316" s="58"/>
    </row>
    <row r="317" spans="11:18" ht="15">
      <c r="K317" s="58"/>
      <c r="L317" s="58"/>
      <c r="M317" s="58"/>
      <c r="N317" s="58"/>
      <c r="O317" s="58"/>
      <c r="P317" s="58"/>
      <c r="Q317" s="58"/>
      <c r="R317" s="58"/>
    </row>
    <row r="318" spans="11:18" ht="15">
      <c r="K318" s="58"/>
      <c r="L318" s="58"/>
      <c r="M318" s="58"/>
      <c r="N318" s="58"/>
      <c r="O318" s="58"/>
      <c r="P318" s="58"/>
      <c r="Q318" s="58"/>
      <c r="R318" s="58"/>
    </row>
    <row r="319" spans="11:18" ht="15">
      <c r="K319" s="58"/>
      <c r="L319" s="58"/>
      <c r="M319" s="58"/>
      <c r="N319" s="58"/>
      <c r="O319" s="58"/>
      <c r="P319" s="58"/>
      <c r="Q319" s="58"/>
      <c r="R319" s="58"/>
    </row>
    <row r="320" spans="11:18" ht="15">
      <c r="K320" s="58"/>
      <c r="L320" s="58"/>
      <c r="M320" s="58"/>
      <c r="N320" s="58"/>
      <c r="O320" s="58"/>
      <c r="P320" s="58"/>
      <c r="Q320" s="58"/>
      <c r="R320" s="58"/>
    </row>
    <row r="321" spans="11:18" ht="15">
      <c r="K321" s="58"/>
      <c r="L321" s="58"/>
      <c r="M321" s="58"/>
      <c r="N321" s="58"/>
      <c r="O321" s="58"/>
      <c r="P321" s="58"/>
      <c r="Q321" s="58"/>
      <c r="R321" s="58"/>
    </row>
    <row r="322" spans="11:18" ht="15">
      <c r="K322" s="58"/>
      <c r="L322" s="58"/>
      <c r="M322" s="58"/>
      <c r="N322" s="58"/>
      <c r="O322" s="58"/>
      <c r="P322" s="58"/>
      <c r="Q322" s="58"/>
      <c r="R322" s="58"/>
    </row>
    <row r="323" spans="11:18" ht="15">
      <c r="K323" s="58"/>
      <c r="L323" s="58"/>
      <c r="M323" s="58"/>
      <c r="N323" s="58"/>
      <c r="O323" s="58"/>
      <c r="P323" s="58"/>
      <c r="Q323" s="58"/>
      <c r="R323" s="58"/>
    </row>
    <row r="324" spans="11:18" ht="15">
      <c r="K324" s="58"/>
      <c r="L324" s="58"/>
      <c r="M324" s="58"/>
      <c r="N324" s="58"/>
      <c r="O324" s="58"/>
      <c r="P324" s="58"/>
      <c r="Q324" s="58"/>
      <c r="R324" s="58"/>
    </row>
    <row r="325" spans="11:18" ht="15">
      <c r="K325" s="58"/>
      <c r="L325" s="58"/>
      <c r="M325" s="58"/>
      <c r="N325" s="58"/>
      <c r="O325" s="58"/>
      <c r="P325" s="58"/>
      <c r="Q325" s="58"/>
      <c r="R325" s="58"/>
    </row>
    <row r="326" spans="11:18" ht="15">
      <c r="K326" s="58"/>
      <c r="L326" s="58"/>
      <c r="M326" s="58"/>
      <c r="N326" s="58"/>
      <c r="O326" s="58"/>
      <c r="P326" s="58"/>
      <c r="Q326" s="58"/>
      <c r="R326" s="58"/>
    </row>
    <row r="327" spans="11:18" ht="15">
      <c r="K327" s="58"/>
      <c r="L327" s="58"/>
      <c r="M327" s="58"/>
      <c r="N327" s="58"/>
      <c r="O327" s="58"/>
      <c r="P327" s="58"/>
      <c r="Q327" s="58"/>
      <c r="R327" s="58"/>
    </row>
    <row r="328" spans="11:18" ht="15">
      <c r="K328" s="58"/>
      <c r="L328" s="58"/>
      <c r="M328" s="58"/>
      <c r="N328" s="58"/>
      <c r="O328" s="58"/>
      <c r="P328" s="58"/>
      <c r="Q328" s="58"/>
      <c r="R328" s="58"/>
    </row>
    <row r="329" spans="11:18" ht="15">
      <c r="K329" s="58"/>
      <c r="L329" s="58"/>
      <c r="M329" s="58"/>
      <c r="N329" s="58"/>
      <c r="O329" s="58"/>
      <c r="P329" s="58"/>
      <c r="Q329" s="58"/>
      <c r="R329" s="58"/>
    </row>
    <row r="330" spans="11:18" ht="15">
      <c r="K330" s="58"/>
      <c r="L330" s="58"/>
      <c r="M330" s="58"/>
      <c r="N330" s="58"/>
      <c r="O330" s="58"/>
      <c r="P330" s="58"/>
      <c r="Q330" s="58"/>
      <c r="R330" s="58"/>
    </row>
  </sheetData>
  <mergeCells count="25">
    <mergeCell ref="B199:E199"/>
    <mergeCell ref="A3:C3"/>
    <mergeCell ref="A6:C6"/>
    <mergeCell ref="A7:C7"/>
    <mergeCell ref="B18:E18"/>
    <mergeCell ref="D7:E7"/>
    <mergeCell ref="B11:R11"/>
    <mergeCell ref="B95:R95"/>
    <mergeCell ref="B47:R47"/>
    <mergeCell ref="B82:E82"/>
    <mergeCell ref="B164:I164"/>
    <mergeCell ref="B144:I144"/>
    <mergeCell ref="B136:R136"/>
    <mergeCell ref="B163:E163"/>
    <mergeCell ref="B32:R32"/>
    <mergeCell ref="A1:R1"/>
    <mergeCell ref="A2:R2"/>
    <mergeCell ref="B131:E131"/>
    <mergeCell ref="B140:E140"/>
    <mergeCell ref="B31:E31"/>
    <mergeCell ref="B22:R22"/>
    <mergeCell ref="B46:E46"/>
    <mergeCell ref="B132:E132"/>
    <mergeCell ref="B83:R83"/>
    <mergeCell ref="B94:E94"/>
  </mergeCells>
  <dataValidations count="2">
    <dataValidation type="list" allowBlank="1" showInputMessage="1" showErrorMessage="1" sqref="D3" xr:uid="{00000000-0002-0000-0500-000000000000}">
      <formula1>$V$4:$V$18</formula1>
    </dataValidation>
    <dataValidation type="list" allowBlank="1" showInputMessage="1" showErrorMessage="1" sqref="D6" xr:uid="{00000000-0002-0000-0500-000001000000}">
      <formula1>$W$4:$W$18</formula1>
    </dataValidation>
  </dataValidations>
  <printOptions horizontalCentered="1"/>
  <pageMargins left="0.4" right="0.4" top="0.7" bottom="0.7" header="0" footer="0.3"/>
  <pageSetup paperSize="9" scale="44" fitToHeight="0" orientation="portrait" horizontalDpi="4294967293" r:id="rId1"/>
  <headerFooter alignWithMargins="0"/>
  <ignoredErrors>
    <ignoredError sqref="Q48:Q74 Q76:Q79 Q137:Q138 Q12:Q16 Q80:Q81 Q96:Q115 Q116:Q124" formulaRange="1"/>
    <ignoredError sqref="Q75" evalError="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Cover</vt:lpstr>
      <vt:lpstr>Summary</vt:lpstr>
      <vt:lpstr>Pama</vt:lpstr>
      <vt:lpstr>Buma</vt:lpstr>
      <vt:lpstr>Petrosea</vt:lpstr>
      <vt:lpstr>BIMA</vt:lpstr>
      <vt:lpstr>KAU-K2B</vt:lpstr>
      <vt:lpstr>IWACO</vt:lpstr>
      <vt:lpstr>MHA</vt:lpstr>
      <vt:lpstr>BIMA!Print_Area</vt:lpstr>
      <vt:lpstr>Buma!Print_Area</vt:lpstr>
      <vt:lpstr>Cover!Print_Area</vt:lpstr>
      <vt:lpstr>IWACO!Print_Area</vt:lpstr>
      <vt:lpstr>'KAU-K2B'!Print_Area</vt:lpstr>
      <vt:lpstr>MHA!Print_Area</vt:lpstr>
      <vt:lpstr>Pama!Print_Area</vt:lpstr>
      <vt:lpstr>Petrosea!Print_Area</vt:lpstr>
      <vt:lpstr>Summary!Print_Area</vt:lpstr>
      <vt:lpstr>BIMA!Print_Titles</vt:lpstr>
      <vt:lpstr>Buma!Print_Titles</vt:lpstr>
      <vt:lpstr>IWACO!Print_Titles</vt:lpstr>
      <vt:lpstr>'KAU-K2B'!Print_Titles</vt:lpstr>
      <vt:lpstr>MHA!Print_Titles</vt:lpstr>
      <vt:lpstr>Pama!Print_Titles</vt:lpstr>
      <vt:lpstr>Petrosea!Print_Titles</vt:lpstr>
      <vt:lpstr>Summary!Print_Titles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produksi11</dc:creator>
  <cp:keywords/>
  <dc:description/>
  <cp:lastModifiedBy>Rizal Adi Prabowo</cp:lastModifiedBy>
  <cp:revision/>
  <dcterms:created xsi:type="dcterms:W3CDTF">2012-09-10T23:24:31Z</dcterms:created>
  <dcterms:modified xsi:type="dcterms:W3CDTF">2023-05-11T06:35:53Z</dcterms:modified>
  <cp:category/>
  <cp:contentStatus/>
</cp:coreProperties>
</file>